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3"/>
  </bookViews>
  <sheets>
    <sheet name="Secteur A1" sheetId="1" r:id="rId1"/>
    <sheet name="Secteur B1" sheetId="3" r:id="rId2"/>
    <sheet name="NUIT DUP" sheetId="5" r:id="rId3"/>
    <sheet name="TCD" sheetId="8" r:id="rId4"/>
  </sheets>
  <externalReferences>
    <externalReference r:id="rId5"/>
    <externalReference r:id="rId6"/>
  </externalReferences>
  <definedNames>
    <definedName name="Liste_Bâtiments">OFFSET([1]Pour_macros_Yvouille!$A$1,0,0,COUNTA([1]Pour_macros_Yvouille!$A$1:$A$65000),1)</definedName>
    <definedName name="Liste_Etages" localSheetId="2">OFFSET(#REF!,0,0,COUNTA(#REF!),1)</definedName>
    <definedName name="Liste_Etages">OFFSET(#REF!,0,0,COUNTA(#REF!),1)</definedName>
    <definedName name="S" localSheetId="2">OFFSET(#REF!,0,0,COUNTA(#REF!),1)</definedName>
    <definedName name="S">OFFSET(#REF!,0,0,COUNTA(#REF!),1)</definedName>
    <definedName name="_xlnm.Print_Area" localSheetId="2">'NUIT DUP'!$A$1:$AE$205</definedName>
    <definedName name="_xlnm.Print_Area" localSheetId="0">'Secteur A1'!$A$1:$AE$168</definedName>
    <definedName name="_xlnm.Print_Area" localSheetId="1">'Secteur B1'!$A$1:$AE$166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73" i="5" l="1"/>
  <c r="P273" i="5"/>
  <c r="O273" i="5"/>
  <c r="N273" i="5"/>
  <c r="M273" i="5"/>
  <c r="L273" i="5"/>
  <c r="K273" i="5"/>
  <c r="J273" i="5"/>
  <c r="I273" i="5"/>
  <c r="H273" i="5"/>
  <c r="G273" i="5"/>
  <c r="F273" i="5"/>
  <c r="AG269" i="5"/>
  <c r="AF269" i="5"/>
  <c r="AE269" i="5"/>
  <c r="AD269" i="5"/>
  <c r="AC269" i="5"/>
  <c r="AB269" i="5"/>
  <c r="AA269" i="5"/>
  <c r="Z269" i="5"/>
  <c r="Y269" i="5"/>
  <c r="X269" i="5"/>
  <c r="W269" i="5"/>
  <c r="V269" i="5"/>
  <c r="Q269" i="5"/>
  <c r="P269" i="5"/>
  <c r="O269" i="5"/>
  <c r="N269" i="5"/>
  <c r="M269" i="5"/>
  <c r="L269" i="5"/>
  <c r="K269" i="5"/>
  <c r="J269" i="5"/>
  <c r="I269" i="5"/>
  <c r="H269" i="5"/>
  <c r="G269" i="5"/>
  <c r="F269" i="5"/>
  <c r="AG268" i="5"/>
  <c r="AF268" i="5"/>
  <c r="AE268" i="5"/>
  <c r="AD268" i="5"/>
  <c r="AC268" i="5"/>
  <c r="AB268" i="5"/>
  <c r="AA268" i="5"/>
  <c r="Z268" i="5"/>
  <c r="Y268" i="5"/>
  <c r="X268" i="5"/>
  <c r="W268" i="5"/>
  <c r="V268" i="5"/>
  <c r="Q268" i="5"/>
  <c r="P268" i="5"/>
  <c r="O268" i="5"/>
  <c r="N268" i="5"/>
  <c r="M268" i="5"/>
  <c r="L268" i="5"/>
  <c r="K268" i="5"/>
  <c r="J268" i="5"/>
  <c r="I268" i="5"/>
  <c r="H268" i="5"/>
  <c r="G268" i="5"/>
  <c r="F268" i="5"/>
  <c r="AG267" i="5"/>
  <c r="AF267" i="5"/>
  <c r="AE267" i="5"/>
  <c r="AD267" i="5"/>
  <c r="AC267" i="5"/>
  <c r="AB267" i="5"/>
  <c r="AA267" i="5"/>
  <c r="Z267" i="5"/>
  <c r="Y267" i="5"/>
  <c r="X267" i="5"/>
  <c r="W267" i="5"/>
  <c r="V267" i="5"/>
  <c r="Q267" i="5"/>
  <c r="P267" i="5"/>
  <c r="O267" i="5"/>
  <c r="N267" i="5"/>
  <c r="M267" i="5"/>
  <c r="L267" i="5"/>
  <c r="K267" i="5"/>
  <c r="J267" i="5"/>
  <c r="I267" i="5"/>
  <c r="H267" i="5"/>
  <c r="G267" i="5"/>
  <c r="F267" i="5"/>
  <c r="AG266" i="5"/>
  <c r="AF266" i="5"/>
  <c r="AE266" i="5"/>
  <c r="AD266" i="5"/>
  <c r="AC266" i="5"/>
  <c r="AB266" i="5"/>
  <c r="AA266" i="5"/>
  <c r="Z266" i="5"/>
  <c r="Y266" i="5"/>
  <c r="X266" i="5"/>
  <c r="W266" i="5"/>
  <c r="V266" i="5"/>
  <c r="Q266" i="5"/>
  <c r="P266" i="5"/>
  <c r="O266" i="5"/>
  <c r="N266" i="5"/>
  <c r="M266" i="5"/>
  <c r="L266" i="5"/>
  <c r="K266" i="5"/>
  <c r="J266" i="5"/>
  <c r="I266" i="5"/>
  <c r="H266" i="5"/>
  <c r="G266" i="5"/>
  <c r="F266" i="5"/>
  <c r="AG265" i="5"/>
  <c r="AF265" i="5"/>
  <c r="AE265" i="5"/>
  <c r="AD265" i="5"/>
  <c r="AC265" i="5"/>
  <c r="AB265" i="5"/>
  <c r="AA265" i="5"/>
  <c r="Z265" i="5"/>
  <c r="Y265" i="5"/>
  <c r="X265" i="5"/>
  <c r="W265" i="5"/>
  <c r="V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AG264" i="5"/>
  <c r="AF264" i="5"/>
  <c r="AE264" i="5"/>
  <c r="AD264" i="5"/>
  <c r="AC264" i="5"/>
  <c r="AB264" i="5"/>
  <c r="AA264" i="5"/>
  <c r="Z264" i="5"/>
  <c r="Y264" i="5"/>
  <c r="X264" i="5"/>
  <c r="W264" i="5"/>
  <c r="V264" i="5"/>
  <c r="Q264" i="5"/>
  <c r="P264" i="5"/>
  <c r="O264" i="5"/>
  <c r="N264" i="5"/>
  <c r="M264" i="5"/>
  <c r="L264" i="5"/>
  <c r="K264" i="5"/>
  <c r="J264" i="5"/>
  <c r="I264" i="5"/>
  <c r="H264" i="5"/>
  <c r="G264" i="5"/>
  <c r="F264" i="5"/>
  <c r="AG263" i="5"/>
  <c r="AF263" i="5"/>
  <c r="AE263" i="5"/>
  <c r="AD263" i="5"/>
  <c r="AC263" i="5"/>
  <c r="AB263" i="5"/>
  <c r="AA263" i="5"/>
  <c r="Z263" i="5"/>
  <c r="Y263" i="5"/>
  <c r="X263" i="5"/>
  <c r="W263" i="5"/>
  <c r="V263" i="5"/>
  <c r="Q263" i="5"/>
  <c r="P263" i="5"/>
  <c r="O263" i="5"/>
  <c r="N263" i="5"/>
  <c r="M263" i="5"/>
  <c r="L263" i="5"/>
  <c r="K263" i="5"/>
  <c r="J263" i="5"/>
  <c r="I263" i="5"/>
  <c r="H263" i="5"/>
  <c r="G263" i="5"/>
  <c r="F263" i="5"/>
  <c r="AG262" i="5"/>
  <c r="AF262" i="5"/>
  <c r="AE262" i="5"/>
  <c r="AD262" i="5"/>
  <c r="AC262" i="5"/>
  <c r="AB262" i="5"/>
  <c r="AA262" i="5"/>
  <c r="Z262" i="5"/>
  <c r="Y262" i="5"/>
  <c r="X262" i="5"/>
  <c r="W262" i="5"/>
  <c r="V262" i="5"/>
  <c r="Q262" i="5"/>
  <c r="P262" i="5"/>
  <c r="O262" i="5"/>
  <c r="N262" i="5"/>
  <c r="M262" i="5"/>
  <c r="L262" i="5"/>
  <c r="K262" i="5"/>
  <c r="J262" i="5"/>
  <c r="I262" i="5"/>
  <c r="H262" i="5"/>
  <c r="G262" i="5"/>
  <c r="F262" i="5"/>
  <c r="AG261" i="5"/>
  <c r="AF261" i="5"/>
  <c r="AE261" i="5"/>
  <c r="AD261" i="5"/>
  <c r="AC261" i="5"/>
  <c r="AB261" i="5"/>
  <c r="AA261" i="5"/>
  <c r="Z261" i="5"/>
  <c r="Y261" i="5"/>
  <c r="X261" i="5"/>
  <c r="W261" i="5"/>
  <c r="V261" i="5"/>
  <c r="Q261" i="5"/>
  <c r="P261" i="5"/>
  <c r="O261" i="5"/>
  <c r="N261" i="5"/>
  <c r="M261" i="5"/>
  <c r="L261" i="5"/>
  <c r="K261" i="5"/>
  <c r="J261" i="5"/>
  <c r="I261" i="5"/>
  <c r="H261" i="5"/>
  <c r="G261" i="5"/>
  <c r="F261" i="5"/>
  <c r="AG260" i="5"/>
  <c r="AF260" i="5"/>
  <c r="AE260" i="5"/>
  <c r="AD260" i="5"/>
  <c r="AC260" i="5"/>
  <c r="AB260" i="5"/>
  <c r="AA260" i="5"/>
  <c r="Z260" i="5"/>
  <c r="Y260" i="5"/>
  <c r="X260" i="5"/>
  <c r="W260" i="5"/>
  <c r="V260" i="5"/>
  <c r="Q260" i="5"/>
  <c r="P260" i="5"/>
  <c r="O260" i="5"/>
  <c r="N260" i="5"/>
  <c r="M260" i="5"/>
  <c r="L260" i="5"/>
  <c r="K260" i="5"/>
  <c r="J260" i="5"/>
  <c r="I260" i="5"/>
  <c r="H260" i="5"/>
  <c r="G260" i="5"/>
  <c r="F260" i="5"/>
  <c r="AG259" i="5"/>
  <c r="AF259" i="5"/>
  <c r="AE259" i="5"/>
  <c r="AD259" i="5"/>
  <c r="AC259" i="5"/>
  <c r="AB259" i="5"/>
  <c r="AA259" i="5"/>
  <c r="Z259" i="5"/>
  <c r="Y259" i="5"/>
  <c r="X259" i="5"/>
  <c r="W259" i="5"/>
  <c r="V259" i="5"/>
  <c r="Q259" i="5"/>
  <c r="P259" i="5"/>
  <c r="O259" i="5"/>
  <c r="N259" i="5"/>
  <c r="M259" i="5"/>
  <c r="L259" i="5"/>
  <c r="K259" i="5"/>
  <c r="J259" i="5"/>
  <c r="I259" i="5"/>
  <c r="H259" i="5"/>
  <c r="G259" i="5"/>
  <c r="F259" i="5"/>
  <c r="AG258" i="5"/>
  <c r="AF258" i="5"/>
  <c r="AE258" i="5"/>
  <c r="AD258" i="5"/>
  <c r="AC258" i="5"/>
  <c r="AB258" i="5"/>
  <c r="AA258" i="5"/>
  <c r="Z258" i="5"/>
  <c r="Y258" i="5"/>
  <c r="X258" i="5"/>
  <c r="W258" i="5"/>
  <c r="V258" i="5"/>
  <c r="Q258" i="5"/>
  <c r="P258" i="5"/>
  <c r="O258" i="5"/>
  <c r="N258" i="5"/>
  <c r="M258" i="5"/>
  <c r="L258" i="5"/>
  <c r="K258" i="5"/>
  <c r="J258" i="5"/>
  <c r="I258" i="5"/>
  <c r="H258" i="5"/>
  <c r="G258" i="5"/>
  <c r="F258" i="5"/>
  <c r="AG257" i="5"/>
  <c r="AF257" i="5"/>
  <c r="AE257" i="5"/>
  <c r="AD257" i="5"/>
  <c r="AC257" i="5"/>
  <c r="AB257" i="5"/>
  <c r="AA257" i="5"/>
  <c r="Z257" i="5"/>
  <c r="Y257" i="5"/>
  <c r="X257" i="5"/>
  <c r="W257" i="5"/>
  <c r="V257" i="5"/>
  <c r="Q257" i="5"/>
  <c r="P257" i="5"/>
  <c r="O257" i="5"/>
  <c r="N257" i="5"/>
  <c r="M257" i="5"/>
  <c r="L257" i="5"/>
  <c r="K257" i="5"/>
  <c r="J257" i="5"/>
  <c r="I257" i="5"/>
  <c r="H257" i="5"/>
  <c r="G257" i="5"/>
  <c r="F257" i="5"/>
  <c r="AG256" i="5"/>
  <c r="AF256" i="5"/>
  <c r="AE256" i="5"/>
  <c r="AD256" i="5"/>
  <c r="AC256" i="5"/>
  <c r="AB256" i="5"/>
  <c r="AA256" i="5"/>
  <c r="Z256" i="5"/>
  <c r="Y256" i="5"/>
  <c r="X256" i="5"/>
  <c r="W256" i="5"/>
  <c r="V256" i="5"/>
  <c r="Q256" i="5"/>
  <c r="P256" i="5"/>
  <c r="O256" i="5"/>
  <c r="N256" i="5"/>
  <c r="M256" i="5"/>
  <c r="L256" i="5"/>
  <c r="K256" i="5"/>
  <c r="J256" i="5"/>
  <c r="I256" i="5"/>
  <c r="H256" i="5"/>
  <c r="G256" i="5"/>
  <c r="F256" i="5"/>
  <c r="AG255" i="5"/>
  <c r="AF255" i="5"/>
  <c r="AE255" i="5"/>
  <c r="AD255" i="5"/>
  <c r="AC255" i="5"/>
  <c r="AB255" i="5"/>
  <c r="AA255" i="5"/>
  <c r="Z255" i="5"/>
  <c r="Y255" i="5"/>
  <c r="X255" i="5"/>
  <c r="W255" i="5"/>
  <c r="V255" i="5"/>
  <c r="Q255" i="5"/>
  <c r="P255" i="5"/>
  <c r="O255" i="5"/>
  <c r="N255" i="5"/>
  <c r="M255" i="5"/>
  <c r="L255" i="5"/>
  <c r="K255" i="5"/>
  <c r="J255" i="5"/>
  <c r="I255" i="5"/>
  <c r="H255" i="5"/>
  <c r="G255" i="5"/>
  <c r="F255" i="5"/>
  <c r="AG254" i="5"/>
  <c r="AF254" i="5"/>
  <c r="AE254" i="5"/>
  <c r="AD254" i="5"/>
  <c r="AC254" i="5"/>
  <c r="AB254" i="5"/>
  <c r="AA254" i="5"/>
  <c r="Z254" i="5"/>
  <c r="Y254" i="5"/>
  <c r="X254" i="5"/>
  <c r="W254" i="5"/>
  <c r="V254" i="5"/>
  <c r="Q254" i="5"/>
  <c r="P254" i="5"/>
  <c r="O254" i="5"/>
  <c r="N254" i="5"/>
  <c r="M254" i="5"/>
  <c r="L254" i="5"/>
  <c r="K254" i="5"/>
  <c r="J254" i="5"/>
  <c r="I254" i="5"/>
  <c r="H254" i="5"/>
  <c r="G254" i="5"/>
  <c r="F254" i="5"/>
  <c r="AG253" i="5"/>
  <c r="AF253" i="5"/>
  <c r="AE253" i="5"/>
  <c r="AD253" i="5"/>
  <c r="AC253" i="5"/>
  <c r="AB253" i="5"/>
  <c r="AA253" i="5"/>
  <c r="Z253" i="5"/>
  <c r="Y253" i="5"/>
  <c r="X253" i="5"/>
  <c r="W253" i="5"/>
  <c r="V253" i="5"/>
  <c r="Q253" i="5"/>
  <c r="P253" i="5"/>
  <c r="O253" i="5"/>
  <c r="N253" i="5"/>
  <c r="M253" i="5"/>
  <c r="L253" i="5"/>
  <c r="K253" i="5"/>
  <c r="J253" i="5"/>
  <c r="I253" i="5"/>
  <c r="H253" i="5"/>
  <c r="G253" i="5"/>
  <c r="F253" i="5"/>
  <c r="AG252" i="5"/>
  <c r="AF252" i="5"/>
  <c r="AE252" i="5"/>
  <c r="AD252" i="5"/>
  <c r="AC252" i="5"/>
  <c r="AB252" i="5"/>
  <c r="AA252" i="5"/>
  <c r="Z252" i="5"/>
  <c r="Y252" i="5"/>
  <c r="X252" i="5"/>
  <c r="W252" i="5"/>
  <c r="V252" i="5"/>
  <c r="Q252" i="5"/>
  <c r="P252" i="5"/>
  <c r="O252" i="5"/>
  <c r="N252" i="5"/>
  <c r="M252" i="5"/>
  <c r="L252" i="5"/>
  <c r="K252" i="5"/>
  <c r="J252" i="5"/>
  <c r="I252" i="5"/>
  <c r="H252" i="5"/>
  <c r="G252" i="5"/>
  <c r="F252" i="5"/>
  <c r="AG251" i="5"/>
  <c r="AG270" i="5" s="1"/>
  <c r="AF251" i="5"/>
  <c r="AF270" i="5" s="1"/>
  <c r="AE251" i="5"/>
  <c r="AE270" i="5" s="1"/>
  <c r="AD251" i="5"/>
  <c r="AD270" i="5" s="1"/>
  <c r="AC251" i="5"/>
  <c r="AC270" i="5" s="1"/>
  <c r="AB251" i="5"/>
  <c r="AB270" i="5" s="1"/>
  <c r="AA251" i="5"/>
  <c r="AA270" i="5" s="1"/>
  <c r="Z251" i="5"/>
  <c r="Z270" i="5" s="1"/>
  <c r="Y251" i="5"/>
  <c r="Y270" i="5" s="1"/>
  <c r="X251" i="5"/>
  <c r="X270" i="5" s="1"/>
  <c r="W251" i="5"/>
  <c r="W270" i="5" s="1"/>
  <c r="V251" i="5"/>
  <c r="V270" i="5" s="1"/>
  <c r="Q251" i="5"/>
  <c r="Q270" i="5" s="1"/>
  <c r="P251" i="5"/>
  <c r="P270" i="5" s="1"/>
  <c r="O251" i="5"/>
  <c r="O270" i="5" s="1"/>
  <c r="N251" i="5"/>
  <c r="N270" i="5" s="1"/>
  <c r="M251" i="5"/>
  <c r="M270" i="5" s="1"/>
  <c r="L251" i="5"/>
  <c r="L270" i="5" s="1"/>
  <c r="K251" i="5"/>
  <c r="K270" i="5" s="1"/>
  <c r="J251" i="5"/>
  <c r="J270" i="5" s="1"/>
  <c r="I251" i="5"/>
  <c r="I270" i="5" s="1"/>
  <c r="H251" i="5"/>
  <c r="H270" i="5" s="1"/>
  <c r="G251" i="5"/>
  <c r="G270" i="5" s="1"/>
  <c r="F251" i="5"/>
  <c r="F270" i="5" s="1"/>
  <c r="AG248" i="5"/>
  <c r="AF248" i="5"/>
  <c r="AE248" i="5"/>
  <c r="AD248" i="5"/>
  <c r="AC248" i="5"/>
  <c r="AB248" i="5"/>
  <c r="AA248" i="5"/>
  <c r="Z248" i="5"/>
  <c r="Y248" i="5"/>
  <c r="X248" i="5"/>
  <c r="W248" i="5"/>
  <c r="V248" i="5"/>
  <c r="Q248" i="5"/>
  <c r="P248" i="5"/>
  <c r="O248" i="5"/>
  <c r="N248" i="5"/>
  <c r="M248" i="5"/>
  <c r="L248" i="5"/>
  <c r="K248" i="5"/>
  <c r="J248" i="5"/>
  <c r="I248" i="5"/>
  <c r="H248" i="5"/>
  <c r="G248" i="5"/>
  <c r="F248" i="5"/>
  <c r="AG247" i="5"/>
  <c r="AF247" i="5"/>
  <c r="AE247" i="5"/>
  <c r="AD247" i="5"/>
  <c r="AC247" i="5"/>
  <c r="AB247" i="5"/>
  <c r="AA247" i="5"/>
  <c r="Z247" i="5"/>
  <c r="Y247" i="5"/>
  <c r="X247" i="5"/>
  <c r="W247" i="5"/>
  <c r="V247" i="5"/>
  <c r="Q247" i="5"/>
  <c r="P247" i="5"/>
  <c r="O247" i="5"/>
  <c r="N247" i="5"/>
  <c r="M247" i="5"/>
  <c r="L247" i="5"/>
  <c r="K247" i="5"/>
  <c r="J247" i="5"/>
  <c r="I247" i="5"/>
  <c r="H247" i="5"/>
  <c r="G247" i="5"/>
  <c r="F247" i="5"/>
  <c r="AG246" i="5"/>
  <c r="AF246" i="5"/>
  <c r="AE246" i="5"/>
  <c r="AD246" i="5"/>
  <c r="AC246" i="5"/>
  <c r="AB246" i="5"/>
  <c r="AA246" i="5"/>
  <c r="Z246" i="5"/>
  <c r="Y246" i="5"/>
  <c r="X246" i="5"/>
  <c r="W246" i="5"/>
  <c r="V246" i="5"/>
  <c r="Q246" i="5"/>
  <c r="P246" i="5"/>
  <c r="O246" i="5"/>
  <c r="N246" i="5"/>
  <c r="M246" i="5"/>
  <c r="L246" i="5"/>
  <c r="K246" i="5"/>
  <c r="J246" i="5"/>
  <c r="I246" i="5"/>
  <c r="H246" i="5"/>
  <c r="G246" i="5"/>
  <c r="F246" i="5"/>
  <c r="AG245" i="5"/>
  <c r="AF245" i="5"/>
  <c r="AE245" i="5"/>
  <c r="AD245" i="5"/>
  <c r="AC245" i="5"/>
  <c r="AB245" i="5"/>
  <c r="AA245" i="5"/>
  <c r="Z245" i="5"/>
  <c r="Y245" i="5"/>
  <c r="X245" i="5"/>
  <c r="W245" i="5"/>
  <c r="V245" i="5"/>
  <c r="Q245" i="5"/>
  <c r="P245" i="5"/>
  <c r="O245" i="5"/>
  <c r="N245" i="5"/>
  <c r="M245" i="5"/>
  <c r="L245" i="5"/>
  <c r="K245" i="5"/>
  <c r="J245" i="5"/>
  <c r="I245" i="5"/>
  <c r="H245" i="5"/>
  <c r="G245" i="5"/>
  <c r="F245" i="5"/>
  <c r="AG244" i="5"/>
  <c r="AF244" i="5"/>
  <c r="AE244" i="5"/>
  <c r="AD244" i="5"/>
  <c r="AC244" i="5"/>
  <c r="AB244" i="5"/>
  <c r="AA244" i="5"/>
  <c r="Z244" i="5"/>
  <c r="Y244" i="5"/>
  <c r="X244" i="5"/>
  <c r="W244" i="5"/>
  <c r="V244" i="5"/>
  <c r="Q244" i="5"/>
  <c r="P244" i="5"/>
  <c r="O244" i="5"/>
  <c r="N244" i="5"/>
  <c r="M244" i="5"/>
  <c r="L244" i="5"/>
  <c r="K244" i="5"/>
  <c r="J244" i="5"/>
  <c r="I244" i="5"/>
  <c r="H244" i="5"/>
  <c r="G244" i="5"/>
  <c r="F244" i="5"/>
  <c r="AG243" i="5"/>
  <c r="AF243" i="5"/>
  <c r="AE243" i="5"/>
  <c r="AD243" i="5"/>
  <c r="AC243" i="5"/>
  <c r="AB243" i="5"/>
  <c r="AA243" i="5"/>
  <c r="Z243" i="5"/>
  <c r="Y243" i="5"/>
  <c r="X243" i="5"/>
  <c r="W243" i="5"/>
  <c r="V243" i="5"/>
  <c r="Q243" i="5"/>
  <c r="P243" i="5"/>
  <c r="O243" i="5"/>
  <c r="N243" i="5"/>
  <c r="M243" i="5"/>
  <c r="L243" i="5"/>
  <c r="K243" i="5"/>
  <c r="J243" i="5"/>
  <c r="I243" i="5"/>
  <c r="H243" i="5"/>
  <c r="G243" i="5"/>
  <c r="F243" i="5"/>
  <c r="AG242" i="5"/>
  <c r="AF242" i="5"/>
  <c r="AE242" i="5"/>
  <c r="AD242" i="5"/>
  <c r="AC242" i="5"/>
  <c r="AB242" i="5"/>
  <c r="AA242" i="5"/>
  <c r="Z242" i="5"/>
  <c r="Y242" i="5"/>
  <c r="X242" i="5"/>
  <c r="W242" i="5"/>
  <c r="V242" i="5"/>
  <c r="Q242" i="5"/>
  <c r="P242" i="5"/>
  <c r="O242" i="5"/>
  <c r="N242" i="5"/>
  <c r="M242" i="5"/>
  <c r="L242" i="5"/>
  <c r="K242" i="5"/>
  <c r="J242" i="5"/>
  <c r="I242" i="5"/>
  <c r="H242" i="5"/>
  <c r="G242" i="5"/>
  <c r="F242" i="5"/>
  <c r="AG241" i="5"/>
  <c r="AF241" i="5"/>
  <c r="AE241" i="5"/>
  <c r="AD241" i="5"/>
  <c r="AC241" i="5"/>
  <c r="AB241" i="5"/>
  <c r="AA241" i="5"/>
  <c r="Z241" i="5"/>
  <c r="Y241" i="5"/>
  <c r="X241" i="5"/>
  <c r="W241" i="5"/>
  <c r="V241" i="5"/>
  <c r="Q241" i="5"/>
  <c r="P241" i="5"/>
  <c r="O241" i="5"/>
  <c r="N241" i="5"/>
  <c r="M241" i="5"/>
  <c r="L241" i="5"/>
  <c r="K241" i="5"/>
  <c r="J241" i="5"/>
  <c r="I241" i="5"/>
  <c r="H241" i="5"/>
  <c r="G241" i="5"/>
  <c r="F241" i="5"/>
  <c r="AG240" i="5"/>
  <c r="AF240" i="5"/>
  <c r="AE240" i="5"/>
  <c r="AD240" i="5"/>
  <c r="AC240" i="5"/>
  <c r="AB240" i="5"/>
  <c r="AA240" i="5"/>
  <c r="Z240" i="5"/>
  <c r="Y240" i="5"/>
  <c r="X240" i="5"/>
  <c r="W240" i="5"/>
  <c r="V240" i="5"/>
  <c r="Q240" i="5"/>
  <c r="P240" i="5"/>
  <c r="O240" i="5"/>
  <c r="N240" i="5"/>
  <c r="M240" i="5"/>
  <c r="L240" i="5"/>
  <c r="K240" i="5"/>
  <c r="J240" i="5"/>
  <c r="I240" i="5"/>
  <c r="H240" i="5"/>
  <c r="G240" i="5"/>
  <c r="F240" i="5"/>
  <c r="AG239" i="5"/>
  <c r="AF239" i="5"/>
  <c r="AE239" i="5"/>
  <c r="AD239" i="5"/>
  <c r="AC239" i="5"/>
  <c r="AB239" i="5"/>
  <c r="AA239" i="5"/>
  <c r="Z239" i="5"/>
  <c r="Y239" i="5"/>
  <c r="X239" i="5"/>
  <c r="W239" i="5"/>
  <c r="V239" i="5"/>
  <c r="Q239" i="5"/>
  <c r="P239" i="5"/>
  <c r="O239" i="5"/>
  <c r="N239" i="5"/>
  <c r="M239" i="5"/>
  <c r="L239" i="5"/>
  <c r="K239" i="5"/>
  <c r="J239" i="5"/>
  <c r="I239" i="5"/>
  <c r="H239" i="5"/>
  <c r="G239" i="5"/>
  <c r="F239" i="5"/>
  <c r="AG238" i="5"/>
  <c r="AF238" i="5"/>
  <c r="AE238" i="5"/>
  <c r="AD238" i="5"/>
  <c r="AC238" i="5"/>
  <c r="AB238" i="5"/>
  <c r="AA238" i="5"/>
  <c r="Z238" i="5"/>
  <c r="Y238" i="5"/>
  <c r="X238" i="5"/>
  <c r="W238" i="5"/>
  <c r="V238" i="5"/>
  <c r="Q238" i="5"/>
  <c r="P238" i="5"/>
  <c r="O238" i="5"/>
  <c r="N238" i="5"/>
  <c r="M238" i="5"/>
  <c r="L238" i="5"/>
  <c r="K238" i="5"/>
  <c r="J238" i="5"/>
  <c r="I238" i="5"/>
  <c r="H238" i="5"/>
  <c r="G238" i="5"/>
  <c r="F238" i="5"/>
  <c r="AG237" i="5"/>
  <c r="AF237" i="5"/>
  <c r="AE237" i="5"/>
  <c r="AD237" i="5"/>
  <c r="AC237" i="5"/>
  <c r="AB237" i="5"/>
  <c r="AA237" i="5"/>
  <c r="Z237" i="5"/>
  <c r="Y237" i="5"/>
  <c r="X237" i="5"/>
  <c r="W237" i="5"/>
  <c r="V237" i="5"/>
  <c r="Q237" i="5"/>
  <c r="P237" i="5"/>
  <c r="O237" i="5"/>
  <c r="N237" i="5"/>
  <c r="M237" i="5"/>
  <c r="L237" i="5"/>
  <c r="K237" i="5"/>
  <c r="J237" i="5"/>
  <c r="I237" i="5"/>
  <c r="H237" i="5"/>
  <c r="G237" i="5"/>
  <c r="F237" i="5"/>
  <c r="AG236" i="5"/>
  <c r="AF236" i="5"/>
  <c r="AE236" i="5"/>
  <c r="AD236" i="5"/>
  <c r="AC236" i="5"/>
  <c r="AB236" i="5"/>
  <c r="AA236" i="5"/>
  <c r="Z236" i="5"/>
  <c r="Y236" i="5"/>
  <c r="X236" i="5"/>
  <c r="W236" i="5"/>
  <c r="V236" i="5"/>
  <c r="Q236" i="5"/>
  <c r="P236" i="5"/>
  <c r="O236" i="5"/>
  <c r="N236" i="5"/>
  <c r="M236" i="5"/>
  <c r="L236" i="5"/>
  <c r="K236" i="5"/>
  <c r="J236" i="5"/>
  <c r="I236" i="5"/>
  <c r="H236" i="5"/>
  <c r="G236" i="5"/>
  <c r="F236" i="5"/>
  <c r="AG235" i="5"/>
  <c r="AF235" i="5"/>
  <c r="AE235" i="5"/>
  <c r="AD235" i="5"/>
  <c r="AC235" i="5"/>
  <c r="AB235" i="5"/>
  <c r="AA235" i="5"/>
  <c r="Z235" i="5"/>
  <c r="Y235" i="5"/>
  <c r="X235" i="5"/>
  <c r="W235" i="5"/>
  <c r="V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AG234" i="5"/>
  <c r="AF234" i="5"/>
  <c r="AE234" i="5"/>
  <c r="AD234" i="5"/>
  <c r="AC234" i="5"/>
  <c r="AB234" i="5"/>
  <c r="AA234" i="5"/>
  <c r="Z234" i="5"/>
  <c r="Y234" i="5"/>
  <c r="X234" i="5"/>
  <c r="W234" i="5"/>
  <c r="V234" i="5"/>
  <c r="Q234" i="5"/>
  <c r="P234" i="5"/>
  <c r="O234" i="5"/>
  <c r="N234" i="5"/>
  <c r="M234" i="5"/>
  <c r="L234" i="5"/>
  <c r="K234" i="5"/>
  <c r="J234" i="5"/>
  <c r="I234" i="5"/>
  <c r="H234" i="5"/>
  <c r="G234" i="5"/>
  <c r="F234" i="5"/>
  <c r="AG233" i="5"/>
  <c r="AF233" i="5"/>
  <c r="AE233" i="5"/>
  <c r="AD233" i="5"/>
  <c r="AC233" i="5"/>
  <c r="AB233" i="5"/>
  <c r="AA233" i="5"/>
  <c r="Z233" i="5"/>
  <c r="Y233" i="5"/>
  <c r="X233" i="5"/>
  <c r="W233" i="5"/>
  <c r="V233" i="5"/>
  <c r="Q233" i="5"/>
  <c r="P233" i="5"/>
  <c r="O233" i="5"/>
  <c r="N233" i="5"/>
  <c r="M233" i="5"/>
  <c r="L233" i="5"/>
  <c r="K233" i="5"/>
  <c r="J233" i="5"/>
  <c r="I233" i="5"/>
  <c r="H233" i="5"/>
  <c r="G233" i="5"/>
  <c r="F233" i="5"/>
  <c r="AG232" i="5"/>
  <c r="AF232" i="5"/>
  <c r="AE232" i="5"/>
  <c r="AD232" i="5"/>
  <c r="AC232" i="5"/>
  <c r="AB232" i="5"/>
  <c r="AA232" i="5"/>
  <c r="Z232" i="5"/>
  <c r="Y232" i="5"/>
  <c r="X232" i="5"/>
  <c r="W232" i="5"/>
  <c r="V232" i="5"/>
  <c r="Q232" i="5"/>
  <c r="P232" i="5"/>
  <c r="O232" i="5"/>
  <c r="N232" i="5"/>
  <c r="M232" i="5"/>
  <c r="L232" i="5"/>
  <c r="K232" i="5"/>
  <c r="J232" i="5"/>
  <c r="I232" i="5"/>
  <c r="H232" i="5"/>
  <c r="G232" i="5"/>
  <c r="F232" i="5"/>
  <c r="AG231" i="5"/>
  <c r="AG249" i="5" s="1"/>
  <c r="AF231" i="5"/>
  <c r="AF249" i="5" s="1"/>
  <c r="AE231" i="5"/>
  <c r="AE249" i="5" s="1"/>
  <c r="AD231" i="5"/>
  <c r="AD249" i="5" s="1"/>
  <c r="AC231" i="5"/>
  <c r="AC249" i="5" s="1"/>
  <c r="AB231" i="5"/>
  <c r="AB249" i="5" s="1"/>
  <c r="AA231" i="5"/>
  <c r="AA249" i="5" s="1"/>
  <c r="Z231" i="5"/>
  <c r="Z249" i="5" s="1"/>
  <c r="Y231" i="5"/>
  <c r="Y249" i="5" s="1"/>
  <c r="X231" i="5"/>
  <c r="X249" i="5" s="1"/>
  <c r="W231" i="5"/>
  <c r="W249" i="5" s="1"/>
  <c r="V231" i="5"/>
  <c r="V249" i="5" s="1"/>
  <c r="Q231" i="5"/>
  <c r="Q249" i="5" s="1"/>
  <c r="P231" i="5"/>
  <c r="P249" i="5" s="1"/>
  <c r="O231" i="5"/>
  <c r="O249" i="5" s="1"/>
  <c r="N231" i="5"/>
  <c r="N249" i="5" s="1"/>
  <c r="M231" i="5"/>
  <c r="M249" i="5" s="1"/>
  <c r="L231" i="5"/>
  <c r="L249" i="5" s="1"/>
  <c r="K231" i="5"/>
  <c r="K249" i="5" s="1"/>
  <c r="J231" i="5"/>
  <c r="J249" i="5" s="1"/>
  <c r="I231" i="5"/>
  <c r="I249" i="5" s="1"/>
  <c r="H231" i="5"/>
  <c r="H249" i="5" s="1"/>
  <c r="G231" i="5"/>
  <c r="G249" i="5" s="1"/>
  <c r="F231" i="5"/>
  <c r="F249" i="5" s="1"/>
  <c r="S204" i="5"/>
  <c r="R204" i="5"/>
  <c r="Q204" i="5"/>
  <c r="P204" i="5"/>
  <c r="O204" i="5"/>
  <c r="N204" i="5"/>
  <c r="M204" i="5"/>
  <c r="L204" i="5"/>
  <c r="K204" i="5"/>
  <c r="J204" i="5"/>
  <c r="I204" i="5"/>
  <c r="H204" i="5"/>
  <c r="G204" i="5"/>
  <c r="S203" i="5"/>
  <c r="S205" i="5" s="1"/>
  <c r="R203" i="5"/>
  <c r="R205" i="5" s="1"/>
  <c r="Q203" i="5"/>
  <c r="Q205" i="5" s="1"/>
  <c r="P203" i="5"/>
  <c r="O203" i="5"/>
  <c r="O205" i="5" s="1"/>
  <c r="N203" i="5"/>
  <c r="N205" i="5" s="1"/>
  <c r="M203" i="5"/>
  <c r="M205" i="5" s="1"/>
  <c r="L203" i="5"/>
  <c r="K203" i="5"/>
  <c r="K205" i="5" s="1"/>
  <c r="J203" i="5"/>
  <c r="J205" i="5" s="1"/>
  <c r="I203" i="5"/>
  <c r="I205" i="5" s="1"/>
  <c r="H203" i="5"/>
  <c r="G203" i="5"/>
  <c r="G205" i="5" s="1"/>
  <c r="P201" i="5"/>
  <c r="L201" i="5"/>
  <c r="G201" i="5"/>
  <c r="S201" i="5" s="1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S197" i="5"/>
  <c r="S199" i="5" s="1"/>
  <c r="R197" i="5"/>
  <c r="Q197" i="5"/>
  <c r="Q199" i="5" s="1"/>
  <c r="P197" i="5"/>
  <c r="P202" i="5" s="1"/>
  <c r="O197" i="5"/>
  <c r="O199" i="5" s="1"/>
  <c r="N197" i="5"/>
  <c r="M197" i="5"/>
  <c r="M199" i="5" s="1"/>
  <c r="L197" i="5"/>
  <c r="K197" i="5"/>
  <c r="K199" i="5" s="1"/>
  <c r="J197" i="5"/>
  <c r="I197" i="5"/>
  <c r="I199" i="5" s="1"/>
  <c r="H197" i="5"/>
  <c r="G197" i="5"/>
  <c r="G199" i="5" s="1"/>
  <c r="N136" i="5"/>
  <c r="J136" i="5"/>
  <c r="G136" i="5"/>
  <c r="S136" i="5" s="1"/>
  <c r="S135" i="5"/>
  <c r="R135" i="5"/>
  <c r="Q135" i="5"/>
  <c r="P135" i="5"/>
  <c r="O135" i="5"/>
  <c r="N135" i="5"/>
  <c r="N137" i="5" s="1"/>
  <c r="M135" i="5"/>
  <c r="L135" i="5"/>
  <c r="K135" i="5"/>
  <c r="J135" i="5"/>
  <c r="J137" i="5" s="1"/>
  <c r="I135" i="5"/>
  <c r="H135" i="5"/>
  <c r="G135" i="5"/>
  <c r="S79" i="5"/>
  <c r="R79" i="5"/>
  <c r="Q79" i="5"/>
  <c r="P79" i="5"/>
  <c r="O79" i="5"/>
  <c r="N79" i="5"/>
  <c r="M79" i="5"/>
  <c r="L79" i="5"/>
  <c r="K79" i="5"/>
  <c r="J79" i="5"/>
  <c r="I79" i="5"/>
  <c r="H79" i="5"/>
  <c r="G79" i="5"/>
  <c r="G77" i="5"/>
  <c r="S76" i="5"/>
  <c r="R76" i="5"/>
  <c r="Q76" i="5"/>
  <c r="P76" i="5"/>
  <c r="O76" i="5"/>
  <c r="N76" i="5"/>
  <c r="M76" i="5"/>
  <c r="L76" i="5"/>
  <c r="K76" i="5"/>
  <c r="J76" i="5"/>
  <c r="I76" i="5"/>
  <c r="H76" i="5"/>
  <c r="G76" i="5"/>
  <c r="G78" i="5" s="1"/>
  <c r="G51" i="5"/>
  <c r="H51" i="5" s="1"/>
  <c r="S50" i="5"/>
  <c r="R50" i="5"/>
  <c r="Q50" i="5"/>
  <c r="P50" i="5"/>
  <c r="O50" i="5"/>
  <c r="N50" i="5"/>
  <c r="M50" i="5"/>
  <c r="L50" i="5"/>
  <c r="K50" i="5"/>
  <c r="J50" i="5"/>
  <c r="I50" i="5"/>
  <c r="H50" i="5"/>
  <c r="G50" i="5"/>
  <c r="G52" i="5" s="1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P136" i="5" l="1"/>
  <c r="P137" i="5" s="1"/>
  <c r="I136" i="5"/>
  <c r="I137" i="5" s="1"/>
  <c r="G137" i="5"/>
  <c r="H201" i="5"/>
  <c r="H202" i="5" s="1"/>
  <c r="R137" i="5"/>
  <c r="L202" i="5"/>
  <c r="S137" i="5"/>
  <c r="L136" i="5"/>
  <c r="L137" i="5" s="1"/>
  <c r="Q136" i="5"/>
  <c r="G80" i="5"/>
  <c r="G81" i="5" s="1"/>
  <c r="Q137" i="5"/>
  <c r="H136" i="5"/>
  <c r="H137" i="5" s="1"/>
  <c r="M136" i="5"/>
  <c r="M137" i="5" s="1"/>
  <c r="R136" i="5"/>
  <c r="H205" i="5"/>
  <c r="L205" i="5"/>
  <c r="P205" i="5"/>
  <c r="H199" i="5"/>
  <c r="P199" i="5"/>
  <c r="L199" i="5"/>
  <c r="H52" i="5"/>
  <c r="I51" i="5"/>
  <c r="I202" i="5"/>
  <c r="S202" i="5"/>
  <c r="H77" i="5"/>
  <c r="I77" i="5" s="1"/>
  <c r="J199" i="5"/>
  <c r="R199" i="5"/>
  <c r="M201" i="5"/>
  <c r="M202" i="5" s="1"/>
  <c r="G202" i="5"/>
  <c r="N199" i="5"/>
  <c r="I201" i="5"/>
  <c r="Q201" i="5"/>
  <c r="Q202" i="5" s="1"/>
  <c r="K136" i="5"/>
  <c r="K137" i="5" s="1"/>
  <c r="O136" i="5"/>
  <c r="O137" i="5" s="1"/>
  <c r="J201" i="5"/>
  <c r="J202" i="5" s="1"/>
  <c r="N201" i="5"/>
  <c r="N202" i="5" s="1"/>
  <c r="R201" i="5"/>
  <c r="R202" i="5" s="1"/>
  <c r="K201" i="5"/>
  <c r="K202" i="5" s="1"/>
  <c r="O201" i="5"/>
  <c r="O202" i="5" s="1"/>
  <c r="H80" i="5" l="1"/>
  <c r="H81" i="5" s="1"/>
  <c r="H78" i="5"/>
  <c r="I78" i="5"/>
  <c r="J77" i="5"/>
  <c r="I52" i="5"/>
  <c r="J51" i="5"/>
  <c r="I80" i="5"/>
  <c r="I81" i="5" s="1"/>
  <c r="J80" i="5" l="1"/>
  <c r="J81" i="5" s="1"/>
  <c r="K51" i="5"/>
  <c r="J52" i="5"/>
  <c r="J78" i="5"/>
  <c r="K77" i="5"/>
  <c r="L77" i="5" l="1"/>
  <c r="K78" i="5"/>
  <c r="K80" i="5"/>
  <c r="K81" i="5" s="1"/>
  <c r="L51" i="5"/>
  <c r="K52" i="5"/>
  <c r="L52" i="5" l="1"/>
  <c r="M51" i="5"/>
  <c r="L80" i="5"/>
  <c r="L81" i="5" s="1"/>
  <c r="M77" i="5"/>
  <c r="L78" i="5"/>
  <c r="M78" i="5" l="1"/>
  <c r="N77" i="5"/>
  <c r="M80" i="5"/>
  <c r="M81" i="5" s="1"/>
  <c r="M52" i="5"/>
  <c r="N51" i="5"/>
  <c r="N78" i="5" l="1"/>
  <c r="O77" i="5"/>
  <c r="N80" i="5"/>
  <c r="N81" i="5" s="1"/>
  <c r="O51" i="5"/>
  <c r="N52" i="5"/>
  <c r="P77" i="5" l="1"/>
  <c r="O78" i="5"/>
  <c r="O80" i="5"/>
  <c r="O81" i="5" s="1"/>
  <c r="P51" i="5"/>
  <c r="O52" i="5"/>
  <c r="P52" i="5" l="1"/>
  <c r="Q51" i="5"/>
  <c r="P80" i="5"/>
  <c r="P81" i="5" s="1"/>
  <c r="Q77" i="5"/>
  <c r="P78" i="5"/>
  <c r="Q78" i="5" l="1"/>
  <c r="R77" i="5"/>
  <c r="Q52" i="5"/>
  <c r="R51" i="5"/>
  <c r="Q80" i="5"/>
  <c r="Q81" i="5" s="1"/>
  <c r="R78" i="5" l="1"/>
  <c r="S77" i="5"/>
  <c r="S78" i="5" s="1"/>
  <c r="R80" i="5"/>
  <c r="R81" i="5" s="1"/>
  <c r="S51" i="5"/>
  <c r="R52" i="5"/>
  <c r="S80" i="5" l="1"/>
  <c r="S81" i="5" s="1"/>
  <c r="S52" i="5"/>
  <c r="Q247" i="3" l="1"/>
  <c r="P247" i="3"/>
  <c r="O247" i="3"/>
  <c r="N247" i="3"/>
  <c r="M247" i="3"/>
  <c r="L247" i="3"/>
  <c r="K247" i="3"/>
  <c r="J247" i="3"/>
  <c r="I247" i="3"/>
  <c r="H247" i="3"/>
  <c r="G247" i="3"/>
  <c r="F247" i="3"/>
  <c r="AG243" i="3"/>
  <c r="AF243" i="3"/>
  <c r="AE243" i="3"/>
  <c r="AD243" i="3"/>
  <c r="AC243" i="3"/>
  <c r="AB243" i="3"/>
  <c r="AA243" i="3"/>
  <c r="Z243" i="3"/>
  <c r="Y243" i="3"/>
  <c r="X243" i="3"/>
  <c r="W243" i="3"/>
  <c r="V243" i="3"/>
  <c r="Q243" i="3"/>
  <c r="P243" i="3"/>
  <c r="O243" i="3"/>
  <c r="N243" i="3"/>
  <c r="M243" i="3"/>
  <c r="L243" i="3"/>
  <c r="K243" i="3"/>
  <c r="J243" i="3"/>
  <c r="I243" i="3"/>
  <c r="H243" i="3"/>
  <c r="G243" i="3"/>
  <c r="F243" i="3"/>
  <c r="AG242" i="3"/>
  <c r="AF242" i="3"/>
  <c r="AE242" i="3"/>
  <c r="AD242" i="3"/>
  <c r="AC242" i="3"/>
  <c r="AB242" i="3"/>
  <c r="AA242" i="3"/>
  <c r="Z242" i="3"/>
  <c r="Y242" i="3"/>
  <c r="X242" i="3"/>
  <c r="W242" i="3"/>
  <c r="V242" i="3"/>
  <c r="Q242" i="3"/>
  <c r="P242" i="3"/>
  <c r="O242" i="3"/>
  <c r="N242" i="3"/>
  <c r="M242" i="3"/>
  <c r="L242" i="3"/>
  <c r="K242" i="3"/>
  <c r="J242" i="3"/>
  <c r="I242" i="3"/>
  <c r="H242" i="3"/>
  <c r="G242" i="3"/>
  <c r="F242" i="3"/>
  <c r="AG241" i="3"/>
  <c r="AF241" i="3"/>
  <c r="AE241" i="3"/>
  <c r="AD241" i="3"/>
  <c r="AC241" i="3"/>
  <c r="AB241" i="3"/>
  <c r="AA241" i="3"/>
  <c r="Z241" i="3"/>
  <c r="Y241" i="3"/>
  <c r="X241" i="3"/>
  <c r="W241" i="3"/>
  <c r="V241" i="3"/>
  <c r="Q241" i="3"/>
  <c r="P241" i="3"/>
  <c r="O241" i="3"/>
  <c r="N241" i="3"/>
  <c r="M241" i="3"/>
  <c r="L241" i="3"/>
  <c r="K241" i="3"/>
  <c r="J241" i="3"/>
  <c r="I241" i="3"/>
  <c r="H241" i="3"/>
  <c r="G241" i="3"/>
  <c r="F241" i="3"/>
  <c r="AG240" i="3"/>
  <c r="AF240" i="3"/>
  <c r="AE240" i="3"/>
  <c r="AD240" i="3"/>
  <c r="AC240" i="3"/>
  <c r="AB240" i="3"/>
  <c r="AA240" i="3"/>
  <c r="Z240" i="3"/>
  <c r="Y240" i="3"/>
  <c r="X240" i="3"/>
  <c r="W240" i="3"/>
  <c r="V240" i="3"/>
  <c r="Q240" i="3"/>
  <c r="P240" i="3"/>
  <c r="O240" i="3"/>
  <c r="N240" i="3"/>
  <c r="M240" i="3"/>
  <c r="L240" i="3"/>
  <c r="K240" i="3"/>
  <c r="J240" i="3"/>
  <c r="I240" i="3"/>
  <c r="H240" i="3"/>
  <c r="G240" i="3"/>
  <c r="F240" i="3"/>
  <c r="AG239" i="3"/>
  <c r="AF239" i="3"/>
  <c r="AE239" i="3"/>
  <c r="AD239" i="3"/>
  <c r="AC239" i="3"/>
  <c r="AB239" i="3"/>
  <c r="AA239" i="3"/>
  <c r="Z239" i="3"/>
  <c r="Y239" i="3"/>
  <c r="X239" i="3"/>
  <c r="W239" i="3"/>
  <c r="V239" i="3"/>
  <c r="Q239" i="3"/>
  <c r="P239" i="3"/>
  <c r="O239" i="3"/>
  <c r="N239" i="3"/>
  <c r="M239" i="3"/>
  <c r="L239" i="3"/>
  <c r="K239" i="3"/>
  <c r="J239" i="3"/>
  <c r="I239" i="3"/>
  <c r="H239" i="3"/>
  <c r="G239" i="3"/>
  <c r="F239" i="3"/>
  <c r="AG238" i="3"/>
  <c r="AF238" i="3"/>
  <c r="AE238" i="3"/>
  <c r="AD238" i="3"/>
  <c r="AC238" i="3"/>
  <c r="AB238" i="3"/>
  <c r="AA238" i="3"/>
  <c r="Z238" i="3"/>
  <c r="Y238" i="3"/>
  <c r="X238" i="3"/>
  <c r="W238" i="3"/>
  <c r="V238" i="3"/>
  <c r="Q238" i="3"/>
  <c r="P238" i="3"/>
  <c r="O238" i="3"/>
  <c r="N238" i="3"/>
  <c r="M238" i="3"/>
  <c r="L238" i="3"/>
  <c r="K238" i="3"/>
  <c r="J238" i="3"/>
  <c r="I238" i="3"/>
  <c r="H238" i="3"/>
  <c r="G238" i="3"/>
  <c r="F238" i="3"/>
  <c r="AG237" i="3"/>
  <c r="AF237" i="3"/>
  <c r="AE237" i="3"/>
  <c r="AD237" i="3"/>
  <c r="AC237" i="3"/>
  <c r="AB237" i="3"/>
  <c r="AA237" i="3"/>
  <c r="Z237" i="3"/>
  <c r="Y237" i="3"/>
  <c r="X237" i="3"/>
  <c r="W237" i="3"/>
  <c r="V237" i="3"/>
  <c r="Q237" i="3"/>
  <c r="P237" i="3"/>
  <c r="O237" i="3"/>
  <c r="N237" i="3"/>
  <c r="M237" i="3"/>
  <c r="L237" i="3"/>
  <c r="K237" i="3"/>
  <c r="J237" i="3"/>
  <c r="I237" i="3"/>
  <c r="H237" i="3"/>
  <c r="G237" i="3"/>
  <c r="F237" i="3"/>
  <c r="AG236" i="3"/>
  <c r="AF236" i="3"/>
  <c r="AE236" i="3"/>
  <c r="AD236" i="3"/>
  <c r="AC236" i="3"/>
  <c r="AB236" i="3"/>
  <c r="AA236" i="3"/>
  <c r="Z236" i="3"/>
  <c r="Y236" i="3"/>
  <c r="X236" i="3"/>
  <c r="W236" i="3"/>
  <c r="V236" i="3"/>
  <c r="Q236" i="3"/>
  <c r="P236" i="3"/>
  <c r="O236" i="3"/>
  <c r="N236" i="3"/>
  <c r="M236" i="3"/>
  <c r="L236" i="3"/>
  <c r="K236" i="3"/>
  <c r="J236" i="3"/>
  <c r="I236" i="3"/>
  <c r="H236" i="3"/>
  <c r="G236" i="3"/>
  <c r="F236" i="3"/>
  <c r="AG235" i="3"/>
  <c r="AF235" i="3"/>
  <c r="AE235" i="3"/>
  <c r="AD235" i="3"/>
  <c r="AC235" i="3"/>
  <c r="AB235" i="3"/>
  <c r="AA235" i="3"/>
  <c r="Z235" i="3"/>
  <c r="Y235" i="3"/>
  <c r="X235" i="3"/>
  <c r="W235" i="3"/>
  <c r="V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AG234" i="3"/>
  <c r="AF234" i="3"/>
  <c r="AE234" i="3"/>
  <c r="AD234" i="3"/>
  <c r="AC234" i="3"/>
  <c r="AB234" i="3"/>
  <c r="AA234" i="3"/>
  <c r="Z234" i="3"/>
  <c r="Y234" i="3"/>
  <c r="X234" i="3"/>
  <c r="W234" i="3"/>
  <c r="V234" i="3"/>
  <c r="Q234" i="3"/>
  <c r="P234" i="3"/>
  <c r="O234" i="3"/>
  <c r="N234" i="3"/>
  <c r="M234" i="3"/>
  <c r="L234" i="3"/>
  <c r="K234" i="3"/>
  <c r="J234" i="3"/>
  <c r="I234" i="3"/>
  <c r="H234" i="3"/>
  <c r="G234" i="3"/>
  <c r="F234" i="3"/>
  <c r="AG233" i="3"/>
  <c r="AF233" i="3"/>
  <c r="AE233" i="3"/>
  <c r="AD233" i="3"/>
  <c r="AC233" i="3"/>
  <c r="AB233" i="3"/>
  <c r="AA233" i="3"/>
  <c r="Z233" i="3"/>
  <c r="Y233" i="3"/>
  <c r="X233" i="3"/>
  <c r="W233" i="3"/>
  <c r="V233" i="3"/>
  <c r="Q233" i="3"/>
  <c r="P233" i="3"/>
  <c r="O233" i="3"/>
  <c r="N233" i="3"/>
  <c r="M233" i="3"/>
  <c r="L233" i="3"/>
  <c r="K233" i="3"/>
  <c r="J233" i="3"/>
  <c r="I233" i="3"/>
  <c r="H233" i="3"/>
  <c r="G233" i="3"/>
  <c r="F233" i="3"/>
  <c r="AG232" i="3"/>
  <c r="AF232" i="3"/>
  <c r="AE232" i="3"/>
  <c r="AD232" i="3"/>
  <c r="AC232" i="3"/>
  <c r="AB232" i="3"/>
  <c r="AA232" i="3"/>
  <c r="Z232" i="3"/>
  <c r="Y232" i="3"/>
  <c r="X232" i="3"/>
  <c r="W232" i="3"/>
  <c r="V232" i="3"/>
  <c r="Q232" i="3"/>
  <c r="P232" i="3"/>
  <c r="O232" i="3"/>
  <c r="N232" i="3"/>
  <c r="M232" i="3"/>
  <c r="L232" i="3"/>
  <c r="K232" i="3"/>
  <c r="J232" i="3"/>
  <c r="I232" i="3"/>
  <c r="H232" i="3"/>
  <c r="G232" i="3"/>
  <c r="F232" i="3"/>
  <c r="AG231" i="3"/>
  <c r="AF231" i="3"/>
  <c r="AE231" i="3"/>
  <c r="AD231" i="3"/>
  <c r="AC231" i="3"/>
  <c r="AB231" i="3"/>
  <c r="AA231" i="3"/>
  <c r="Z231" i="3"/>
  <c r="Y231" i="3"/>
  <c r="X231" i="3"/>
  <c r="W231" i="3"/>
  <c r="V231" i="3"/>
  <c r="Q231" i="3"/>
  <c r="P231" i="3"/>
  <c r="O231" i="3"/>
  <c r="N231" i="3"/>
  <c r="M231" i="3"/>
  <c r="L231" i="3"/>
  <c r="K231" i="3"/>
  <c r="J231" i="3"/>
  <c r="I231" i="3"/>
  <c r="H231" i="3"/>
  <c r="G231" i="3"/>
  <c r="F231" i="3"/>
  <c r="AG230" i="3"/>
  <c r="AF230" i="3"/>
  <c r="AE230" i="3"/>
  <c r="AD230" i="3"/>
  <c r="AC230" i="3"/>
  <c r="AB230" i="3"/>
  <c r="AA230" i="3"/>
  <c r="Z230" i="3"/>
  <c r="Y230" i="3"/>
  <c r="X230" i="3"/>
  <c r="W230" i="3"/>
  <c r="V230" i="3"/>
  <c r="Q230" i="3"/>
  <c r="P230" i="3"/>
  <c r="O230" i="3"/>
  <c r="N230" i="3"/>
  <c r="M230" i="3"/>
  <c r="L230" i="3"/>
  <c r="K230" i="3"/>
  <c r="J230" i="3"/>
  <c r="I230" i="3"/>
  <c r="H230" i="3"/>
  <c r="G230" i="3"/>
  <c r="F230" i="3"/>
  <c r="AG229" i="3"/>
  <c r="AF229" i="3"/>
  <c r="AE229" i="3"/>
  <c r="AD229" i="3"/>
  <c r="AC229" i="3"/>
  <c r="AB229" i="3"/>
  <c r="AA229" i="3"/>
  <c r="Z229" i="3"/>
  <c r="Y229" i="3"/>
  <c r="X229" i="3"/>
  <c r="W229" i="3"/>
  <c r="V229" i="3"/>
  <c r="Q229" i="3"/>
  <c r="P229" i="3"/>
  <c r="O229" i="3"/>
  <c r="N229" i="3"/>
  <c r="M229" i="3"/>
  <c r="L229" i="3"/>
  <c r="K229" i="3"/>
  <c r="J229" i="3"/>
  <c r="I229" i="3"/>
  <c r="H229" i="3"/>
  <c r="G229" i="3"/>
  <c r="F229" i="3"/>
  <c r="AG228" i="3"/>
  <c r="AF228" i="3"/>
  <c r="AE228" i="3"/>
  <c r="AD228" i="3"/>
  <c r="AC228" i="3"/>
  <c r="AB228" i="3"/>
  <c r="AA228" i="3"/>
  <c r="Z228" i="3"/>
  <c r="Y228" i="3"/>
  <c r="X228" i="3"/>
  <c r="W228" i="3"/>
  <c r="V228" i="3"/>
  <c r="Q228" i="3"/>
  <c r="P228" i="3"/>
  <c r="O228" i="3"/>
  <c r="N228" i="3"/>
  <c r="M228" i="3"/>
  <c r="L228" i="3"/>
  <c r="K228" i="3"/>
  <c r="J228" i="3"/>
  <c r="I228" i="3"/>
  <c r="H228" i="3"/>
  <c r="G228" i="3"/>
  <c r="F228" i="3"/>
  <c r="AG227" i="3"/>
  <c r="AF227" i="3"/>
  <c r="AE227" i="3"/>
  <c r="AD227" i="3"/>
  <c r="AC227" i="3"/>
  <c r="AB227" i="3"/>
  <c r="AA227" i="3"/>
  <c r="Z227" i="3"/>
  <c r="Y227" i="3"/>
  <c r="X227" i="3"/>
  <c r="W227" i="3"/>
  <c r="V227" i="3"/>
  <c r="Q227" i="3"/>
  <c r="P227" i="3"/>
  <c r="O227" i="3"/>
  <c r="N227" i="3"/>
  <c r="M227" i="3"/>
  <c r="L227" i="3"/>
  <c r="K227" i="3"/>
  <c r="J227" i="3"/>
  <c r="I227" i="3"/>
  <c r="H227" i="3"/>
  <c r="G227" i="3"/>
  <c r="F227" i="3"/>
  <c r="AG226" i="3"/>
  <c r="AF226" i="3"/>
  <c r="AE226" i="3"/>
  <c r="AD226" i="3"/>
  <c r="AC226" i="3"/>
  <c r="AB226" i="3"/>
  <c r="AA226" i="3"/>
  <c r="Z226" i="3"/>
  <c r="Y226" i="3"/>
  <c r="X226" i="3"/>
  <c r="W226" i="3"/>
  <c r="V226" i="3"/>
  <c r="Q226" i="3"/>
  <c r="Q244" i="3" s="1"/>
  <c r="P226" i="3"/>
  <c r="P244" i="3" s="1"/>
  <c r="O226" i="3"/>
  <c r="O244" i="3" s="1"/>
  <c r="N226" i="3"/>
  <c r="N244" i="3" s="1"/>
  <c r="M226" i="3"/>
  <c r="M244" i="3" s="1"/>
  <c r="L226" i="3"/>
  <c r="L244" i="3" s="1"/>
  <c r="K226" i="3"/>
  <c r="K244" i="3" s="1"/>
  <c r="J226" i="3"/>
  <c r="J244" i="3" s="1"/>
  <c r="I226" i="3"/>
  <c r="I244" i="3" s="1"/>
  <c r="H226" i="3"/>
  <c r="H244" i="3" s="1"/>
  <c r="G226" i="3"/>
  <c r="G244" i="3" s="1"/>
  <c r="F226" i="3"/>
  <c r="F244" i="3" s="1"/>
  <c r="AG223" i="3"/>
  <c r="AF223" i="3"/>
  <c r="AE223" i="3"/>
  <c r="AD223" i="3"/>
  <c r="AC223" i="3"/>
  <c r="AB223" i="3"/>
  <c r="AA223" i="3"/>
  <c r="Z223" i="3"/>
  <c r="Y223" i="3"/>
  <c r="X223" i="3"/>
  <c r="W223" i="3"/>
  <c r="V223" i="3"/>
  <c r="Q223" i="3"/>
  <c r="P223" i="3"/>
  <c r="O223" i="3"/>
  <c r="N223" i="3"/>
  <c r="M223" i="3"/>
  <c r="L223" i="3"/>
  <c r="K223" i="3"/>
  <c r="J223" i="3"/>
  <c r="I223" i="3"/>
  <c r="H223" i="3"/>
  <c r="G223" i="3"/>
  <c r="F223" i="3"/>
  <c r="AG222" i="3"/>
  <c r="AF222" i="3"/>
  <c r="AE222" i="3"/>
  <c r="AD222" i="3"/>
  <c r="AC222" i="3"/>
  <c r="AB222" i="3"/>
  <c r="AA222" i="3"/>
  <c r="Z222" i="3"/>
  <c r="Y222" i="3"/>
  <c r="X222" i="3"/>
  <c r="W222" i="3"/>
  <c r="V222" i="3"/>
  <c r="Q222" i="3"/>
  <c r="P222" i="3"/>
  <c r="O222" i="3"/>
  <c r="N222" i="3"/>
  <c r="M222" i="3"/>
  <c r="L222" i="3"/>
  <c r="K222" i="3"/>
  <c r="J222" i="3"/>
  <c r="I222" i="3"/>
  <c r="H222" i="3"/>
  <c r="G222" i="3"/>
  <c r="F222" i="3"/>
  <c r="AG221" i="3"/>
  <c r="AF221" i="3"/>
  <c r="AE221" i="3"/>
  <c r="AD221" i="3"/>
  <c r="AC221" i="3"/>
  <c r="AB221" i="3"/>
  <c r="AA221" i="3"/>
  <c r="Z221" i="3"/>
  <c r="Y221" i="3"/>
  <c r="X221" i="3"/>
  <c r="W221" i="3"/>
  <c r="V221" i="3"/>
  <c r="Q221" i="3"/>
  <c r="P221" i="3"/>
  <c r="O221" i="3"/>
  <c r="N221" i="3"/>
  <c r="M221" i="3"/>
  <c r="L221" i="3"/>
  <c r="K221" i="3"/>
  <c r="J221" i="3"/>
  <c r="I221" i="3"/>
  <c r="H221" i="3"/>
  <c r="G221" i="3"/>
  <c r="F221" i="3"/>
  <c r="AG220" i="3"/>
  <c r="AF220" i="3"/>
  <c r="AE220" i="3"/>
  <c r="AD220" i="3"/>
  <c r="AC220" i="3"/>
  <c r="AB220" i="3"/>
  <c r="AA220" i="3"/>
  <c r="Z220" i="3"/>
  <c r="Y220" i="3"/>
  <c r="X220" i="3"/>
  <c r="W220" i="3"/>
  <c r="V220" i="3"/>
  <c r="Q220" i="3"/>
  <c r="P220" i="3"/>
  <c r="O220" i="3"/>
  <c r="N220" i="3"/>
  <c r="M220" i="3"/>
  <c r="L220" i="3"/>
  <c r="K220" i="3"/>
  <c r="J220" i="3"/>
  <c r="I220" i="3"/>
  <c r="H220" i="3"/>
  <c r="G220" i="3"/>
  <c r="F220" i="3"/>
  <c r="AG219" i="3"/>
  <c r="AF219" i="3"/>
  <c r="AE219" i="3"/>
  <c r="AD219" i="3"/>
  <c r="AC219" i="3"/>
  <c r="AB219" i="3"/>
  <c r="AA219" i="3"/>
  <c r="Z219" i="3"/>
  <c r="Y219" i="3"/>
  <c r="X219" i="3"/>
  <c r="W219" i="3"/>
  <c r="V219" i="3"/>
  <c r="Q219" i="3"/>
  <c r="P219" i="3"/>
  <c r="O219" i="3"/>
  <c r="N219" i="3"/>
  <c r="M219" i="3"/>
  <c r="L219" i="3"/>
  <c r="K219" i="3"/>
  <c r="J219" i="3"/>
  <c r="I219" i="3"/>
  <c r="H219" i="3"/>
  <c r="G219" i="3"/>
  <c r="F219" i="3"/>
  <c r="AG218" i="3"/>
  <c r="AF218" i="3"/>
  <c r="AE218" i="3"/>
  <c r="AD218" i="3"/>
  <c r="AC218" i="3"/>
  <c r="AB218" i="3"/>
  <c r="AA218" i="3"/>
  <c r="Z218" i="3"/>
  <c r="Y218" i="3"/>
  <c r="X218" i="3"/>
  <c r="W218" i="3"/>
  <c r="V218" i="3"/>
  <c r="Q218" i="3"/>
  <c r="P218" i="3"/>
  <c r="O218" i="3"/>
  <c r="N218" i="3"/>
  <c r="M218" i="3"/>
  <c r="L218" i="3"/>
  <c r="K218" i="3"/>
  <c r="J218" i="3"/>
  <c r="I218" i="3"/>
  <c r="H218" i="3"/>
  <c r="G218" i="3"/>
  <c r="F218" i="3"/>
  <c r="AG217" i="3"/>
  <c r="AF217" i="3"/>
  <c r="AE217" i="3"/>
  <c r="AD217" i="3"/>
  <c r="AC217" i="3"/>
  <c r="AB217" i="3"/>
  <c r="AA217" i="3"/>
  <c r="Z217" i="3"/>
  <c r="Y217" i="3"/>
  <c r="X217" i="3"/>
  <c r="W217" i="3"/>
  <c r="V217" i="3"/>
  <c r="Q217" i="3"/>
  <c r="P217" i="3"/>
  <c r="O217" i="3"/>
  <c r="N217" i="3"/>
  <c r="M217" i="3"/>
  <c r="L217" i="3"/>
  <c r="K217" i="3"/>
  <c r="J217" i="3"/>
  <c r="I217" i="3"/>
  <c r="H217" i="3"/>
  <c r="G217" i="3"/>
  <c r="F217" i="3"/>
  <c r="AG216" i="3"/>
  <c r="AF216" i="3"/>
  <c r="AE216" i="3"/>
  <c r="AD216" i="3"/>
  <c r="AC216" i="3"/>
  <c r="AB216" i="3"/>
  <c r="AA216" i="3"/>
  <c r="Z216" i="3"/>
  <c r="Y216" i="3"/>
  <c r="X216" i="3"/>
  <c r="W216" i="3"/>
  <c r="V216" i="3"/>
  <c r="Q216" i="3"/>
  <c r="P216" i="3"/>
  <c r="O216" i="3"/>
  <c r="N216" i="3"/>
  <c r="M216" i="3"/>
  <c r="L216" i="3"/>
  <c r="K216" i="3"/>
  <c r="J216" i="3"/>
  <c r="I216" i="3"/>
  <c r="H216" i="3"/>
  <c r="G216" i="3"/>
  <c r="F216" i="3"/>
  <c r="AG215" i="3"/>
  <c r="AF215" i="3"/>
  <c r="AE215" i="3"/>
  <c r="AD215" i="3"/>
  <c r="AC215" i="3"/>
  <c r="AB215" i="3"/>
  <c r="AA215" i="3"/>
  <c r="Z215" i="3"/>
  <c r="Y215" i="3"/>
  <c r="X215" i="3"/>
  <c r="W215" i="3"/>
  <c r="V215" i="3"/>
  <c r="Q215" i="3"/>
  <c r="P215" i="3"/>
  <c r="O215" i="3"/>
  <c r="N215" i="3"/>
  <c r="M215" i="3"/>
  <c r="L215" i="3"/>
  <c r="K215" i="3"/>
  <c r="J215" i="3"/>
  <c r="I215" i="3"/>
  <c r="H215" i="3"/>
  <c r="G215" i="3"/>
  <c r="F215" i="3"/>
  <c r="AG214" i="3"/>
  <c r="AF214" i="3"/>
  <c r="AE214" i="3"/>
  <c r="AD214" i="3"/>
  <c r="AC214" i="3"/>
  <c r="AB214" i="3"/>
  <c r="AA214" i="3"/>
  <c r="Z214" i="3"/>
  <c r="Y214" i="3"/>
  <c r="X214" i="3"/>
  <c r="W214" i="3"/>
  <c r="V214" i="3"/>
  <c r="Q214" i="3"/>
  <c r="P214" i="3"/>
  <c r="O214" i="3"/>
  <c r="N214" i="3"/>
  <c r="M214" i="3"/>
  <c r="L214" i="3"/>
  <c r="K214" i="3"/>
  <c r="J214" i="3"/>
  <c r="I214" i="3"/>
  <c r="H214" i="3"/>
  <c r="G214" i="3"/>
  <c r="F214" i="3"/>
  <c r="AG213" i="3"/>
  <c r="AF213" i="3"/>
  <c r="AE213" i="3"/>
  <c r="AD213" i="3"/>
  <c r="AC213" i="3"/>
  <c r="AB213" i="3"/>
  <c r="AA213" i="3"/>
  <c r="Z213" i="3"/>
  <c r="Y213" i="3"/>
  <c r="X213" i="3"/>
  <c r="W213" i="3"/>
  <c r="V213" i="3"/>
  <c r="Q213" i="3"/>
  <c r="P213" i="3"/>
  <c r="O213" i="3"/>
  <c r="N213" i="3"/>
  <c r="M213" i="3"/>
  <c r="L213" i="3"/>
  <c r="K213" i="3"/>
  <c r="J213" i="3"/>
  <c r="I213" i="3"/>
  <c r="H213" i="3"/>
  <c r="G213" i="3"/>
  <c r="F213" i="3"/>
  <c r="AG212" i="3"/>
  <c r="AF212" i="3"/>
  <c r="AE212" i="3"/>
  <c r="AD212" i="3"/>
  <c r="AC212" i="3"/>
  <c r="AB212" i="3"/>
  <c r="AA212" i="3"/>
  <c r="Z212" i="3"/>
  <c r="Y212" i="3"/>
  <c r="X212" i="3"/>
  <c r="W212" i="3"/>
  <c r="V212" i="3"/>
  <c r="Q212" i="3"/>
  <c r="P212" i="3"/>
  <c r="O212" i="3"/>
  <c r="N212" i="3"/>
  <c r="M212" i="3"/>
  <c r="L212" i="3"/>
  <c r="K212" i="3"/>
  <c r="J212" i="3"/>
  <c r="I212" i="3"/>
  <c r="H212" i="3"/>
  <c r="G212" i="3"/>
  <c r="F212" i="3"/>
  <c r="AG211" i="3"/>
  <c r="AF211" i="3"/>
  <c r="AE211" i="3"/>
  <c r="AD211" i="3"/>
  <c r="AC211" i="3"/>
  <c r="AB211" i="3"/>
  <c r="AA211" i="3"/>
  <c r="Z211" i="3"/>
  <c r="Y211" i="3"/>
  <c r="X211" i="3"/>
  <c r="W211" i="3"/>
  <c r="V211" i="3"/>
  <c r="Q211" i="3"/>
  <c r="P211" i="3"/>
  <c r="O211" i="3"/>
  <c r="N211" i="3"/>
  <c r="M211" i="3"/>
  <c r="L211" i="3"/>
  <c r="K211" i="3"/>
  <c r="J211" i="3"/>
  <c r="I211" i="3"/>
  <c r="H211" i="3"/>
  <c r="G211" i="3"/>
  <c r="F211" i="3"/>
  <c r="AG210" i="3"/>
  <c r="AF210" i="3"/>
  <c r="AE210" i="3"/>
  <c r="AD210" i="3"/>
  <c r="AC210" i="3"/>
  <c r="AB210" i="3"/>
  <c r="AA210" i="3"/>
  <c r="Z210" i="3"/>
  <c r="Y210" i="3"/>
  <c r="X210" i="3"/>
  <c r="W210" i="3"/>
  <c r="V210" i="3"/>
  <c r="Q210" i="3"/>
  <c r="P210" i="3"/>
  <c r="O210" i="3"/>
  <c r="N210" i="3"/>
  <c r="M210" i="3"/>
  <c r="L210" i="3"/>
  <c r="K210" i="3"/>
  <c r="J210" i="3"/>
  <c r="I210" i="3"/>
  <c r="H210" i="3"/>
  <c r="G210" i="3"/>
  <c r="F210" i="3"/>
  <c r="AG209" i="3"/>
  <c r="AF209" i="3"/>
  <c r="AE209" i="3"/>
  <c r="AD209" i="3"/>
  <c r="AC209" i="3"/>
  <c r="AB209" i="3"/>
  <c r="AA209" i="3"/>
  <c r="Z209" i="3"/>
  <c r="Y209" i="3"/>
  <c r="X209" i="3"/>
  <c r="W209" i="3"/>
  <c r="V209" i="3"/>
  <c r="Q209" i="3"/>
  <c r="P209" i="3"/>
  <c r="O209" i="3"/>
  <c r="N209" i="3"/>
  <c r="M209" i="3"/>
  <c r="L209" i="3"/>
  <c r="K209" i="3"/>
  <c r="J209" i="3"/>
  <c r="I209" i="3"/>
  <c r="H209" i="3"/>
  <c r="G209" i="3"/>
  <c r="F209" i="3"/>
  <c r="AG208" i="3"/>
  <c r="AF208" i="3"/>
  <c r="AE208" i="3"/>
  <c r="AD208" i="3"/>
  <c r="AC208" i="3"/>
  <c r="AB208" i="3"/>
  <c r="AA208" i="3"/>
  <c r="Z208" i="3"/>
  <c r="Y208" i="3"/>
  <c r="X208" i="3"/>
  <c r="W208" i="3"/>
  <c r="V208" i="3"/>
  <c r="Q208" i="3"/>
  <c r="P208" i="3"/>
  <c r="O208" i="3"/>
  <c r="N208" i="3"/>
  <c r="M208" i="3"/>
  <c r="L208" i="3"/>
  <c r="K208" i="3"/>
  <c r="J208" i="3"/>
  <c r="I208" i="3"/>
  <c r="H208" i="3"/>
  <c r="G208" i="3"/>
  <c r="F208" i="3"/>
  <c r="AG207" i="3"/>
  <c r="AF207" i="3"/>
  <c r="AE207" i="3"/>
  <c r="AD207" i="3"/>
  <c r="AC207" i="3"/>
  <c r="AB207" i="3"/>
  <c r="AA207" i="3"/>
  <c r="Z207" i="3"/>
  <c r="Y207" i="3"/>
  <c r="X207" i="3"/>
  <c r="W207" i="3"/>
  <c r="V207" i="3"/>
  <c r="Q207" i="3"/>
  <c r="P207" i="3"/>
  <c r="O207" i="3"/>
  <c r="N207" i="3"/>
  <c r="M207" i="3"/>
  <c r="L207" i="3"/>
  <c r="K207" i="3"/>
  <c r="J207" i="3"/>
  <c r="I207" i="3"/>
  <c r="H207" i="3"/>
  <c r="G207" i="3"/>
  <c r="F207" i="3"/>
  <c r="AG206" i="3"/>
  <c r="AG224" i="3" s="1"/>
  <c r="AF206" i="3"/>
  <c r="AF224" i="3" s="1"/>
  <c r="AE206" i="3"/>
  <c r="AE224" i="3" s="1"/>
  <c r="AD206" i="3"/>
  <c r="AD224" i="3" s="1"/>
  <c r="AC206" i="3"/>
  <c r="AC224" i="3" s="1"/>
  <c r="AB206" i="3"/>
  <c r="AB224" i="3" s="1"/>
  <c r="AA206" i="3"/>
  <c r="AA224" i="3" s="1"/>
  <c r="Z206" i="3"/>
  <c r="Z224" i="3" s="1"/>
  <c r="Y206" i="3"/>
  <c r="Y224" i="3" s="1"/>
  <c r="X206" i="3"/>
  <c r="X224" i="3" s="1"/>
  <c r="W206" i="3"/>
  <c r="W224" i="3" s="1"/>
  <c r="V206" i="3"/>
  <c r="V224" i="3" s="1"/>
  <c r="Q206" i="3"/>
  <c r="Q224" i="3" s="1"/>
  <c r="P206" i="3"/>
  <c r="P224" i="3" s="1"/>
  <c r="O206" i="3"/>
  <c r="O224" i="3" s="1"/>
  <c r="N206" i="3"/>
  <c r="N224" i="3" s="1"/>
  <c r="M206" i="3"/>
  <c r="M224" i="3" s="1"/>
  <c r="L206" i="3"/>
  <c r="L224" i="3" s="1"/>
  <c r="K206" i="3"/>
  <c r="K224" i="3" s="1"/>
  <c r="J206" i="3"/>
  <c r="J224" i="3" s="1"/>
  <c r="I206" i="3"/>
  <c r="I224" i="3" s="1"/>
  <c r="H206" i="3"/>
  <c r="H224" i="3" s="1"/>
  <c r="G206" i="3"/>
  <c r="G224" i="3" s="1"/>
  <c r="F206" i="3"/>
  <c r="F224" i="3" s="1"/>
  <c r="S165" i="3"/>
  <c r="R165" i="3"/>
  <c r="Q165" i="3"/>
  <c r="P165" i="3"/>
  <c r="O165" i="3"/>
  <c r="N165" i="3"/>
  <c r="M165" i="3"/>
  <c r="L165" i="3"/>
  <c r="K165" i="3"/>
  <c r="J165" i="3"/>
  <c r="I165" i="3"/>
  <c r="H165" i="3"/>
  <c r="G165" i="3"/>
  <c r="S164" i="3"/>
  <c r="R164" i="3"/>
  <c r="Q164" i="3"/>
  <c r="P164" i="3"/>
  <c r="O164" i="3"/>
  <c r="N164" i="3"/>
  <c r="M164" i="3"/>
  <c r="L164" i="3"/>
  <c r="K164" i="3"/>
  <c r="J164" i="3"/>
  <c r="I164" i="3"/>
  <c r="H164" i="3"/>
  <c r="G164" i="3"/>
  <c r="S162" i="3"/>
  <c r="R162" i="3"/>
  <c r="Q162" i="3"/>
  <c r="P162" i="3"/>
  <c r="O162" i="3"/>
  <c r="N162" i="3"/>
  <c r="M162" i="3"/>
  <c r="L162" i="3"/>
  <c r="K162" i="3"/>
  <c r="J162" i="3"/>
  <c r="I162" i="3"/>
  <c r="H162" i="3"/>
  <c r="G162" i="3"/>
  <c r="S161" i="3"/>
  <c r="R161" i="3"/>
  <c r="Q161" i="3"/>
  <c r="P161" i="3"/>
  <c r="O161" i="3"/>
  <c r="N161" i="3"/>
  <c r="M161" i="3"/>
  <c r="L161" i="3"/>
  <c r="K161" i="3"/>
  <c r="J161" i="3"/>
  <c r="I161" i="3"/>
  <c r="H161" i="3"/>
  <c r="G161" i="3"/>
  <c r="S135" i="3"/>
  <c r="R135" i="3"/>
  <c r="Q135" i="3"/>
  <c r="P135" i="3"/>
  <c r="O135" i="3"/>
  <c r="N135" i="3"/>
  <c r="M135" i="3"/>
  <c r="L135" i="3"/>
  <c r="K135" i="3"/>
  <c r="J135" i="3"/>
  <c r="I135" i="3"/>
  <c r="H135" i="3"/>
  <c r="G135" i="3"/>
  <c r="S134" i="3"/>
  <c r="R134" i="3"/>
  <c r="Q134" i="3"/>
  <c r="P134" i="3"/>
  <c r="O134" i="3"/>
  <c r="N134" i="3"/>
  <c r="M134" i="3"/>
  <c r="L134" i="3"/>
  <c r="K134" i="3"/>
  <c r="J134" i="3"/>
  <c r="I134" i="3"/>
  <c r="H134" i="3"/>
  <c r="G134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S107" i="3"/>
  <c r="R107" i="3"/>
  <c r="Q107" i="3"/>
  <c r="P107" i="3"/>
  <c r="O107" i="3"/>
  <c r="N107" i="3"/>
  <c r="M107" i="3"/>
  <c r="L107" i="3"/>
  <c r="K107" i="3"/>
  <c r="J107" i="3"/>
  <c r="I107" i="3"/>
  <c r="H107" i="3"/>
  <c r="G107" i="3"/>
  <c r="S77" i="3"/>
  <c r="R77" i="3"/>
  <c r="Q77" i="3"/>
  <c r="P77" i="3"/>
  <c r="O77" i="3"/>
  <c r="N77" i="3"/>
  <c r="M77" i="3"/>
  <c r="L77" i="3"/>
  <c r="K77" i="3"/>
  <c r="J77" i="3"/>
  <c r="I77" i="3"/>
  <c r="H77" i="3"/>
  <c r="G77" i="3"/>
  <c r="S76" i="3"/>
  <c r="R76" i="3"/>
  <c r="Q76" i="3"/>
  <c r="P76" i="3"/>
  <c r="O76" i="3"/>
  <c r="N76" i="3"/>
  <c r="M76" i="3"/>
  <c r="L76" i="3"/>
  <c r="K76" i="3"/>
  <c r="J76" i="3"/>
  <c r="I76" i="3"/>
  <c r="H76" i="3"/>
  <c r="G76" i="3"/>
  <c r="S74" i="3"/>
  <c r="R74" i="3"/>
  <c r="Q74" i="3"/>
  <c r="P74" i="3"/>
  <c r="O74" i="3"/>
  <c r="N74" i="3"/>
  <c r="M74" i="3"/>
  <c r="L74" i="3"/>
  <c r="K74" i="3"/>
  <c r="J74" i="3"/>
  <c r="I74" i="3"/>
  <c r="H74" i="3"/>
  <c r="G74" i="3"/>
  <c r="S73" i="3"/>
  <c r="R73" i="3"/>
  <c r="Q73" i="3"/>
  <c r="P73" i="3"/>
  <c r="O73" i="3"/>
  <c r="N73" i="3"/>
  <c r="M73" i="3"/>
  <c r="L73" i="3"/>
  <c r="K73" i="3"/>
  <c r="J73" i="3"/>
  <c r="I73" i="3"/>
  <c r="H73" i="3"/>
  <c r="G73" i="3"/>
  <c r="S54" i="3"/>
  <c r="R54" i="3"/>
  <c r="Q54" i="3"/>
  <c r="P54" i="3"/>
  <c r="O54" i="3"/>
  <c r="N54" i="3"/>
  <c r="M54" i="3"/>
  <c r="L54" i="3"/>
  <c r="K54" i="3"/>
  <c r="J54" i="3"/>
  <c r="I54" i="3"/>
  <c r="H54" i="3"/>
  <c r="G54" i="3"/>
  <c r="S53" i="3"/>
  <c r="R53" i="3"/>
  <c r="Q53" i="3"/>
  <c r="P53" i="3"/>
  <c r="O53" i="3"/>
  <c r="N53" i="3"/>
  <c r="M53" i="3"/>
  <c r="L53" i="3"/>
  <c r="K53" i="3"/>
  <c r="J53" i="3"/>
  <c r="I53" i="3"/>
  <c r="H53" i="3"/>
  <c r="G53" i="3"/>
  <c r="S34" i="3"/>
  <c r="R34" i="3"/>
  <c r="Q34" i="3"/>
  <c r="P34" i="3"/>
  <c r="O34" i="3"/>
  <c r="N34" i="3"/>
  <c r="M34" i="3"/>
  <c r="L34" i="3"/>
  <c r="K34" i="3"/>
  <c r="J34" i="3"/>
  <c r="I34" i="3"/>
  <c r="H34" i="3"/>
  <c r="G34" i="3"/>
  <c r="S33" i="3"/>
  <c r="R33" i="3"/>
  <c r="Q33" i="3"/>
  <c r="P33" i="3"/>
  <c r="O33" i="3"/>
  <c r="N33" i="3"/>
  <c r="M33" i="3"/>
  <c r="L33" i="3"/>
  <c r="K33" i="3"/>
  <c r="J33" i="3"/>
  <c r="I33" i="3"/>
  <c r="H33" i="3"/>
  <c r="G3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S9" i="3"/>
  <c r="R9" i="3"/>
  <c r="Q9" i="3"/>
  <c r="P9" i="3"/>
  <c r="O9" i="3"/>
  <c r="N9" i="3"/>
  <c r="M9" i="3"/>
  <c r="L9" i="3"/>
  <c r="K9" i="3"/>
  <c r="J9" i="3"/>
  <c r="I9" i="3"/>
  <c r="H9" i="3"/>
  <c r="G9" i="3"/>
  <c r="AG239" i="1"/>
  <c r="AF239" i="1"/>
  <c r="AE239" i="1"/>
  <c r="AD239" i="1"/>
  <c r="AC239" i="1"/>
  <c r="AB239" i="1"/>
  <c r="AA239" i="1"/>
  <c r="Z239" i="1"/>
  <c r="Y239" i="1"/>
  <c r="X239" i="1"/>
  <c r="W239" i="1"/>
  <c r="V239" i="1"/>
  <c r="Q239" i="1"/>
  <c r="P239" i="1"/>
  <c r="O239" i="1"/>
  <c r="N239" i="1"/>
  <c r="M239" i="1"/>
  <c r="L239" i="1"/>
  <c r="K239" i="1"/>
  <c r="J239" i="1"/>
  <c r="I239" i="1"/>
  <c r="H239" i="1"/>
  <c r="G239" i="1"/>
  <c r="F239" i="1"/>
  <c r="AG238" i="1"/>
  <c r="AF238" i="1"/>
  <c r="AE238" i="1"/>
  <c r="AD238" i="1"/>
  <c r="AC238" i="1"/>
  <c r="AB238" i="1"/>
  <c r="AA238" i="1"/>
  <c r="Z238" i="1"/>
  <c r="Y238" i="1"/>
  <c r="X238" i="1"/>
  <c r="W238" i="1"/>
  <c r="V238" i="1"/>
  <c r="Q238" i="1"/>
  <c r="P238" i="1"/>
  <c r="O238" i="1"/>
  <c r="N238" i="1"/>
  <c r="M238" i="1"/>
  <c r="L238" i="1"/>
  <c r="K238" i="1"/>
  <c r="J238" i="1"/>
  <c r="I238" i="1"/>
  <c r="H238" i="1"/>
  <c r="G238" i="1"/>
  <c r="F238" i="1"/>
  <c r="AG237" i="1"/>
  <c r="AF237" i="1"/>
  <c r="AE237" i="1"/>
  <c r="AD237" i="1"/>
  <c r="AC237" i="1"/>
  <c r="AB237" i="1"/>
  <c r="AA237" i="1"/>
  <c r="Z237" i="1"/>
  <c r="Y237" i="1"/>
  <c r="X237" i="1"/>
  <c r="W237" i="1"/>
  <c r="V237" i="1"/>
  <c r="Q237" i="1"/>
  <c r="P237" i="1"/>
  <c r="O237" i="1"/>
  <c r="N237" i="1"/>
  <c r="M237" i="1"/>
  <c r="L237" i="1"/>
  <c r="K237" i="1"/>
  <c r="J237" i="1"/>
  <c r="I237" i="1"/>
  <c r="H237" i="1"/>
  <c r="G237" i="1"/>
  <c r="F237" i="1"/>
  <c r="AG236" i="1"/>
  <c r="AF236" i="1"/>
  <c r="AE236" i="1"/>
  <c r="AD236" i="1"/>
  <c r="AC236" i="1"/>
  <c r="AB236" i="1"/>
  <c r="AA236" i="1"/>
  <c r="Z236" i="1"/>
  <c r="Y236" i="1"/>
  <c r="X236" i="1"/>
  <c r="W236" i="1"/>
  <c r="V236" i="1"/>
  <c r="Q236" i="1"/>
  <c r="P236" i="1"/>
  <c r="O236" i="1"/>
  <c r="N236" i="1"/>
  <c r="M236" i="1"/>
  <c r="L236" i="1"/>
  <c r="K236" i="1"/>
  <c r="J236" i="1"/>
  <c r="I236" i="1"/>
  <c r="H236" i="1"/>
  <c r="G236" i="1"/>
  <c r="F236" i="1"/>
  <c r="AG235" i="1"/>
  <c r="AF235" i="1"/>
  <c r="AE235" i="1"/>
  <c r="AD235" i="1"/>
  <c r="AC235" i="1"/>
  <c r="AB235" i="1"/>
  <c r="AA235" i="1"/>
  <c r="Z235" i="1"/>
  <c r="Y235" i="1"/>
  <c r="X235" i="1"/>
  <c r="W235" i="1"/>
  <c r="V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AG234" i="1"/>
  <c r="AF234" i="1"/>
  <c r="AE234" i="1"/>
  <c r="AD234" i="1"/>
  <c r="AC234" i="1"/>
  <c r="AB234" i="1"/>
  <c r="AA234" i="1"/>
  <c r="Z234" i="1"/>
  <c r="Y234" i="1"/>
  <c r="X234" i="1"/>
  <c r="W234" i="1"/>
  <c r="V234" i="1"/>
  <c r="Q234" i="1"/>
  <c r="P234" i="1"/>
  <c r="O234" i="1"/>
  <c r="N234" i="1"/>
  <c r="M234" i="1"/>
  <c r="L234" i="1"/>
  <c r="K234" i="1"/>
  <c r="J234" i="1"/>
  <c r="I234" i="1"/>
  <c r="H234" i="1"/>
  <c r="G234" i="1"/>
  <c r="F234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AG231" i="1"/>
  <c r="AF231" i="1"/>
  <c r="AE231" i="1"/>
  <c r="AD231" i="1"/>
  <c r="AC231" i="1"/>
  <c r="AB231" i="1"/>
  <c r="AA231" i="1"/>
  <c r="Z231" i="1"/>
  <c r="Y231" i="1"/>
  <c r="X231" i="1"/>
  <c r="W231" i="1"/>
  <c r="V231" i="1"/>
  <c r="Q231" i="1"/>
  <c r="P231" i="1"/>
  <c r="O231" i="1"/>
  <c r="N231" i="1"/>
  <c r="M231" i="1"/>
  <c r="L231" i="1"/>
  <c r="K231" i="1"/>
  <c r="J231" i="1"/>
  <c r="I231" i="1"/>
  <c r="H231" i="1"/>
  <c r="G231" i="1"/>
  <c r="F231" i="1"/>
  <c r="AG230" i="1"/>
  <c r="AF230" i="1"/>
  <c r="AE230" i="1"/>
  <c r="AD230" i="1"/>
  <c r="AC230" i="1"/>
  <c r="AB230" i="1"/>
  <c r="AA230" i="1"/>
  <c r="Z230" i="1"/>
  <c r="Y230" i="1"/>
  <c r="X230" i="1"/>
  <c r="W230" i="1"/>
  <c r="V230" i="1"/>
  <c r="Q230" i="1"/>
  <c r="P230" i="1"/>
  <c r="O230" i="1"/>
  <c r="N230" i="1"/>
  <c r="M230" i="1"/>
  <c r="L230" i="1"/>
  <c r="K230" i="1"/>
  <c r="J230" i="1"/>
  <c r="I230" i="1"/>
  <c r="H230" i="1"/>
  <c r="G230" i="1"/>
  <c r="F230" i="1"/>
  <c r="AG229" i="1"/>
  <c r="AF229" i="1"/>
  <c r="AE229" i="1"/>
  <c r="AD229" i="1"/>
  <c r="AC229" i="1"/>
  <c r="AB229" i="1"/>
  <c r="AA229" i="1"/>
  <c r="Z229" i="1"/>
  <c r="Y229" i="1"/>
  <c r="X229" i="1"/>
  <c r="W229" i="1"/>
  <c r="V229" i="1"/>
  <c r="Q229" i="1"/>
  <c r="P229" i="1"/>
  <c r="O229" i="1"/>
  <c r="N229" i="1"/>
  <c r="M229" i="1"/>
  <c r="L229" i="1"/>
  <c r="K229" i="1"/>
  <c r="J229" i="1"/>
  <c r="I229" i="1"/>
  <c r="H229" i="1"/>
  <c r="G229" i="1"/>
  <c r="F229" i="1"/>
  <c r="AG228" i="1"/>
  <c r="AF228" i="1"/>
  <c r="AE228" i="1"/>
  <c r="AD228" i="1"/>
  <c r="AC228" i="1"/>
  <c r="AB228" i="1"/>
  <c r="AA228" i="1"/>
  <c r="Z228" i="1"/>
  <c r="Y228" i="1"/>
  <c r="X228" i="1"/>
  <c r="W228" i="1"/>
  <c r="V228" i="1"/>
  <c r="Q228" i="1"/>
  <c r="P228" i="1"/>
  <c r="O228" i="1"/>
  <c r="N228" i="1"/>
  <c r="M228" i="1"/>
  <c r="L228" i="1"/>
  <c r="K228" i="1"/>
  <c r="J228" i="1"/>
  <c r="I228" i="1"/>
  <c r="H228" i="1"/>
  <c r="G228" i="1"/>
  <c r="F228" i="1"/>
  <c r="AG227" i="1"/>
  <c r="AF227" i="1"/>
  <c r="AE227" i="1"/>
  <c r="AD227" i="1"/>
  <c r="AC227" i="1"/>
  <c r="AB227" i="1"/>
  <c r="AA227" i="1"/>
  <c r="Z227" i="1"/>
  <c r="Y227" i="1"/>
  <c r="X227" i="1"/>
  <c r="W227" i="1"/>
  <c r="V227" i="1"/>
  <c r="Q227" i="1"/>
  <c r="P227" i="1"/>
  <c r="O227" i="1"/>
  <c r="N227" i="1"/>
  <c r="M227" i="1"/>
  <c r="L227" i="1"/>
  <c r="K227" i="1"/>
  <c r="J227" i="1"/>
  <c r="I227" i="1"/>
  <c r="H227" i="1"/>
  <c r="G227" i="1"/>
  <c r="F227" i="1"/>
  <c r="AG226" i="1"/>
  <c r="AF226" i="1"/>
  <c r="AE226" i="1"/>
  <c r="AD226" i="1"/>
  <c r="AC226" i="1"/>
  <c r="AB226" i="1"/>
  <c r="AA226" i="1"/>
  <c r="Z226" i="1"/>
  <c r="Y226" i="1"/>
  <c r="X226" i="1"/>
  <c r="W226" i="1"/>
  <c r="V226" i="1"/>
  <c r="Q226" i="1"/>
  <c r="P226" i="1"/>
  <c r="O226" i="1"/>
  <c r="N226" i="1"/>
  <c r="M226" i="1"/>
  <c r="L226" i="1"/>
  <c r="K226" i="1"/>
  <c r="J226" i="1"/>
  <c r="I226" i="1"/>
  <c r="H226" i="1"/>
  <c r="G226" i="1"/>
  <c r="F226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AG223" i="1"/>
  <c r="AF223" i="1"/>
  <c r="AE223" i="1"/>
  <c r="AD223" i="1"/>
  <c r="AC223" i="1"/>
  <c r="AB223" i="1"/>
  <c r="AA223" i="1"/>
  <c r="Z223" i="1"/>
  <c r="Y223" i="1"/>
  <c r="X223" i="1"/>
  <c r="W223" i="1"/>
  <c r="V223" i="1"/>
  <c r="Q223" i="1"/>
  <c r="P223" i="1"/>
  <c r="O223" i="1"/>
  <c r="N223" i="1"/>
  <c r="M223" i="1"/>
  <c r="L223" i="1"/>
  <c r="K223" i="1"/>
  <c r="J223" i="1"/>
  <c r="I223" i="1"/>
  <c r="H223" i="1"/>
  <c r="G223" i="1"/>
  <c r="F223" i="1"/>
  <c r="AG222" i="1"/>
  <c r="AG240" i="1" s="1"/>
  <c r="AF222" i="1"/>
  <c r="AF240" i="1" s="1"/>
  <c r="AE222" i="1"/>
  <c r="AE240" i="1" s="1"/>
  <c r="AD222" i="1"/>
  <c r="AD240" i="1" s="1"/>
  <c r="AC222" i="1"/>
  <c r="AC240" i="1" s="1"/>
  <c r="AB222" i="1"/>
  <c r="AB240" i="1" s="1"/>
  <c r="AA222" i="1"/>
  <c r="AA240" i="1" s="1"/>
  <c r="Z222" i="1"/>
  <c r="Z240" i="1" s="1"/>
  <c r="Y222" i="1"/>
  <c r="Y240" i="1" s="1"/>
  <c r="X222" i="1"/>
  <c r="X240" i="1" s="1"/>
  <c r="W222" i="1"/>
  <c r="W240" i="1" s="1"/>
  <c r="V222" i="1"/>
  <c r="V240" i="1" s="1"/>
  <c r="Q222" i="1"/>
  <c r="Q240" i="1" s="1"/>
  <c r="P222" i="1"/>
  <c r="P240" i="1" s="1"/>
  <c r="O222" i="1"/>
  <c r="O240" i="1" s="1"/>
  <c r="N222" i="1"/>
  <c r="N240" i="1" s="1"/>
  <c r="M222" i="1"/>
  <c r="M240" i="1" s="1"/>
  <c r="L222" i="1"/>
  <c r="L240" i="1" s="1"/>
  <c r="K222" i="1"/>
  <c r="J222" i="1"/>
  <c r="J240" i="1" s="1"/>
  <c r="I222" i="1"/>
  <c r="I240" i="1" s="1"/>
  <c r="H222" i="1"/>
  <c r="H240" i="1" s="1"/>
  <c r="G222" i="1"/>
  <c r="G240" i="1" s="1"/>
  <c r="F222" i="1"/>
  <c r="F240" i="1" s="1"/>
  <c r="AG219" i="1"/>
  <c r="AF219" i="1"/>
  <c r="AE219" i="1"/>
  <c r="AD219" i="1"/>
  <c r="AC219" i="1"/>
  <c r="AB219" i="1"/>
  <c r="AA219" i="1"/>
  <c r="Z219" i="1"/>
  <c r="Y219" i="1"/>
  <c r="X219" i="1"/>
  <c r="W219" i="1"/>
  <c r="V219" i="1"/>
  <c r="Q219" i="1"/>
  <c r="P219" i="1"/>
  <c r="O219" i="1"/>
  <c r="N219" i="1"/>
  <c r="M219" i="1"/>
  <c r="L219" i="1"/>
  <c r="K219" i="1"/>
  <c r="J219" i="1"/>
  <c r="I219" i="1"/>
  <c r="H219" i="1"/>
  <c r="G219" i="1"/>
  <c r="F219" i="1"/>
  <c r="AG218" i="1"/>
  <c r="AF218" i="1"/>
  <c r="AE218" i="1"/>
  <c r="AD218" i="1"/>
  <c r="AC218" i="1"/>
  <c r="AB218" i="1"/>
  <c r="AA218" i="1"/>
  <c r="Z218" i="1"/>
  <c r="Y218" i="1"/>
  <c r="X218" i="1"/>
  <c r="W218" i="1"/>
  <c r="V218" i="1"/>
  <c r="Q218" i="1"/>
  <c r="P218" i="1"/>
  <c r="O218" i="1"/>
  <c r="N218" i="1"/>
  <c r="M218" i="1"/>
  <c r="L218" i="1"/>
  <c r="K218" i="1"/>
  <c r="J218" i="1"/>
  <c r="I218" i="1"/>
  <c r="H218" i="1"/>
  <c r="G218" i="1"/>
  <c r="F218" i="1"/>
  <c r="AG217" i="1"/>
  <c r="AF217" i="1"/>
  <c r="AE217" i="1"/>
  <c r="AD217" i="1"/>
  <c r="AC217" i="1"/>
  <c r="AB217" i="1"/>
  <c r="AA217" i="1"/>
  <c r="Z217" i="1"/>
  <c r="Y217" i="1"/>
  <c r="X217" i="1"/>
  <c r="W217" i="1"/>
  <c r="V217" i="1"/>
  <c r="Q217" i="1"/>
  <c r="P217" i="1"/>
  <c r="O217" i="1"/>
  <c r="N217" i="1"/>
  <c r="M217" i="1"/>
  <c r="L217" i="1"/>
  <c r="K217" i="1"/>
  <c r="J217" i="1"/>
  <c r="I217" i="1"/>
  <c r="H217" i="1"/>
  <c r="G217" i="1"/>
  <c r="F217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AG213" i="1"/>
  <c r="AF213" i="1"/>
  <c r="AE213" i="1"/>
  <c r="AD213" i="1"/>
  <c r="AC213" i="1"/>
  <c r="AB213" i="1"/>
  <c r="AA213" i="1"/>
  <c r="Z213" i="1"/>
  <c r="Y213" i="1"/>
  <c r="X213" i="1"/>
  <c r="W213" i="1"/>
  <c r="V213" i="1"/>
  <c r="Q213" i="1"/>
  <c r="P213" i="1"/>
  <c r="O213" i="1"/>
  <c r="N213" i="1"/>
  <c r="M213" i="1"/>
  <c r="L213" i="1"/>
  <c r="K213" i="1"/>
  <c r="J213" i="1"/>
  <c r="I213" i="1"/>
  <c r="H213" i="1"/>
  <c r="G213" i="1"/>
  <c r="F213" i="1"/>
  <c r="AG212" i="1"/>
  <c r="AF212" i="1"/>
  <c r="AE212" i="1"/>
  <c r="AD212" i="1"/>
  <c r="AC212" i="1"/>
  <c r="AB212" i="1"/>
  <c r="AA212" i="1"/>
  <c r="Z212" i="1"/>
  <c r="Y212" i="1"/>
  <c r="X212" i="1"/>
  <c r="W212" i="1"/>
  <c r="V212" i="1"/>
  <c r="Q212" i="1"/>
  <c r="P212" i="1"/>
  <c r="O212" i="1"/>
  <c r="N212" i="1"/>
  <c r="M212" i="1"/>
  <c r="L212" i="1"/>
  <c r="K212" i="1"/>
  <c r="J212" i="1"/>
  <c r="I212" i="1"/>
  <c r="H212" i="1"/>
  <c r="G212" i="1"/>
  <c r="F212" i="1"/>
  <c r="AG211" i="1"/>
  <c r="AF211" i="1"/>
  <c r="AE211" i="1"/>
  <c r="AD211" i="1"/>
  <c r="AC211" i="1"/>
  <c r="AB211" i="1"/>
  <c r="AA211" i="1"/>
  <c r="Z211" i="1"/>
  <c r="Y211" i="1"/>
  <c r="X211" i="1"/>
  <c r="W211" i="1"/>
  <c r="V211" i="1"/>
  <c r="Q211" i="1"/>
  <c r="P211" i="1"/>
  <c r="O211" i="1"/>
  <c r="N211" i="1"/>
  <c r="M211" i="1"/>
  <c r="L211" i="1"/>
  <c r="K211" i="1"/>
  <c r="J211" i="1"/>
  <c r="I211" i="1"/>
  <c r="H211" i="1"/>
  <c r="G211" i="1"/>
  <c r="F211" i="1"/>
  <c r="AG210" i="1"/>
  <c r="AF210" i="1"/>
  <c r="AE210" i="1"/>
  <c r="AD210" i="1"/>
  <c r="AC210" i="1"/>
  <c r="AB210" i="1"/>
  <c r="AA210" i="1"/>
  <c r="Z210" i="1"/>
  <c r="Y210" i="1"/>
  <c r="X210" i="1"/>
  <c r="W210" i="1"/>
  <c r="V210" i="1"/>
  <c r="Q210" i="1"/>
  <c r="P210" i="1"/>
  <c r="O210" i="1"/>
  <c r="N210" i="1"/>
  <c r="M210" i="1"/>
  <c r="L210" i="1"/>
  <c r="K210" i="1"/>
  <c r="J210" i="1"/>
  <c r="I210" i="1"/>
  <c r="H210" i="1"/>
  <c r="G210" i="1"/>
  <c r="F210" i="1"/>
  <c r="AG209" i="1"/>
  <c r="AF209" i="1"/>
  <c r="AE209" i="1"/>
  <c r="AD209" i="1"/>
  <c r="AC209" i="1"/>
  <c r="AB209" i="1"/>
  <c r="AA209" i="1"/>
  <c r="Z209" i="1"/>
  <c r="Y209" i="1"/>
  <c r="X209" i="1"/>
  <c r="W209" i="1"/>
  <c r="V209" i="1"/>
  <c r="Q209" i="1"/>
  <c r="P209" i="1"/>
  <c r="O209" i="1"/>
  <c r="N209" i="1"/>
  <c r="M209" i="1"/>
  <c r="L209" i="1"/>
  <c r="K209" i="1"/>
  <c r="J209" i="1"/>
  <c r="I209" i="1"/>
  <c r="H209" i="1"/>
  <c r="G209" i="1"/>
  <c r="F209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AG205" i="1"/>
  <c r="AF205" i="1"/>
  <c r="AE205" i="1"/>
  <c r="AD205" i="1"/>
  <c r="AC205" i="1"/>
  <c r="AB205" i="1"/>
  <c r="AA205" i="1"/>
  <c r="Z205" i="1"/>
  <c r="Y205" i="1"/>
  <c r="X205" i="1"/>
  <c r="W205" i="1"/>
  <c r="V205" i="1"/>
  <c r="Q205" i="1"/>
  <c r="P205" i="1"/>
  <c r="O205" i="1"/>
  <c r="N205" i="1"/>
  <c r="M205" i="1"/>
  <c r="L205" i="1"/>
  <c r="K205" i="1"/>
  <c r="J205" i="1"/>
  <c r="I205" i="1"/>
  <c r="H205" i="1"/>
  <c r="G205" i="1"/>
  <c r="F205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AG203" i="1"/>
  <c r="AF203" i="1"/>
  <c r="AE203" i="1"/>
  <c r="AD203" i="1"/>
  <c r="AC203" i="1"/>
  <c r="AB203" i="1"/>
  <c r="AA203" i="1"/>
  <c r="Z203" i="1"/>
  <c r="Y203" i="1"/>
  <c r="X203" i="1"/>
  <c r="W203" i="1"/>
  <c r="V203" i="1"/>
  <c r="Q203" i="1"/>
  <c r="P203" i="1"/>
  <c r="O203" i="1"/>
  <c r="N203" i="1"/>
  <c r="M203" i="1"/>
  <c r="L203" i="1"/>
  <c r="K203" i="1"/>
  <c r="J203" i="1"/>
  <c r="I203" i="1"/>
  <c r="H203" i="1"/>
  <c r="G203" i="1"/>
  <c r="F203" i="1"/>
  <c r="AG202" i="1"/>
  <c r="AG220" i="1" s="1"/>
  <c r="AF202" i="1"/>
  <c r="AF220" i="1" s="1"/>
  <c r="AE202" i="1"/>
  <c r="AE220" i="1" s="1"/>
  <c r="AD202" i="1"/>
  <c r="AD220" i="1" s="1"/>
  <c r="AC202" i="1"/>
  <c r="AC220" i="1" s="1"/>
  <c r="AB202" i="1"/>
  <c r="AB220" i="1" s="1"/>
  <c r="AA202" i="1"/>
  <c r="AA220" i="1" s="1"/>
  <c r="Z202" i="1"/>
  <c r="Z220" i="1" s="1"/>
  <c r="Y202" i="1"/>
  <c r="Y220" i="1" s="1"/>
  <c r="X202" i="1"/>
  <c r="X220" i="1" s="1"/>
  <c r="W202" i="1"/>
  <c r="W220" i="1" s="1"/>
  <c r="V202" i="1"/>
  <c r="Q202" i="1"/>
  <c r="Q220" i="1" s="1"/>
  <c r="P202" i="1"/>
  <c r="P220" i="1" s="1"/>
  <c r="O202" i="1"/>
  <c r="O220" i="1" s="1"/>
  <c r="N202" i="1"/>
  <c r="N220" i="1" s="1"/>
  <c r="M202" i="1"/>
  <c r="M220" i="1" s="1"/>
  <c r="L202" i="1"/>
  <c r="L220" i="1" s="1"/>
  <c r="K202" i="1"/>
  <c r="K220" i="1" s="1"/>
  <c r="J202" i="1"/>
  <c r="J220" i="1" s="1"/>
  <c r="I202" i="1"/>
  <c r="I220" i="1" s="1"/>
  <c r="H202" i="1"/>
  <c r="H220" i="1" s="1"/>
  <c r="G202" i="1"/>
  <c r="G220" i="1" s="1"/>
  <c r="F202" i="1"/>
  <c r="F220" i="1" s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S166" i="1"/>
  <c r="R166" i="1"/>
  <c r="Q166" i="1"/>
  <c r="P166" i="1"/>
  <c r="O166" i="1"/>
  <c r="N166" i="1"/>
  <c r="M166" i="1"/>
  <c r="L166" i="1"/>
  <c r="K166" i="1"/>
  <c r="J166" i="1"/>
  <c r="I166" i="1"/>
  <c r="H166" i="1"/>
  <c r="G166" i="1"/>
  <c r="S162" i="1"/>
  <c r="R162" i="1"/>
  <c r="Q162" i="1"/>
  <c r="P162" i="1"/>
  <c r="O162" i="1"/>
  <c r="N162" i="1"/>
  <c r="M162" i="1"/>
  <c r="L162" i="1"/>
  <c r="K162" i="1"/>
  <c r="J162" i="1"/>
  <c r="I162" i="1"/>
  <c r="H162" i="1"/>
  <c r="G162" i="1"/>
  <c r="S161" i="1"/>
  <c r="S165" i="1" s="1"/>
  <c r="R161" i="1"/>
  <c r="R165" i="1" s="1"/>
  <c r="Q161" i="1"/>
  <c r="Q165" i="1" s="1"/>
  <c r="P161" i="1"/>
  <c r="O161" i="1"/>
  <c r="O165" i="1" s="1"/>
  <c r="N161" i="1"/>
  <c r="N165" i="1" s="1"/>
  <c r="M161" i="1"/>
  <c r="M165" i="1" s="1"/>
  <c r="L161" i="1"/>
  <c r="K161" i="1"/>
  <c r="K165" i="1" s="1"/>
  <c r="J161" i="1"/>
  <c r="J165" i="1" s="1"/>
  <c r="I161" i="1"/>
  <c r="I165" i="1" s="1"/>
  <c r="H161" i="1"/>
  <c r="G161" i="1"/>
  <c r="G165" i="1" s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S9" i="1"/>
  <c r="R9" i="1"/>
  <c r="Q9" i="1"/>
  <c r="P9" i="1"/>
  <c r="O9" i="1"/>
  <c r="N9" i="1"/>
  <c r="M9" i="1"/>
  <c r="L9" i="1"/>
  <c r="K9" i="1"/>
  <c r="J9" i="1"/>
  <c r="I9" i="1"/>
  <c r="H9" i="1"/>
  <c r="G9" i="1"/>
  <c r="K240" i="1" l="1"/>
  <c r="I109" i="3"/>
  <c r="I136" i="3"/>
  <c r="M136" i="3"/>
  <c r="Q136" i="3"/>
  <c r="I35" i="3"/>
  <c r="M35" i="3"/>
  <c r="Q35" i="3"/>
  <c r="K78" i="3"/>
  <c r="O78" i="3"/>
  <c r="S78" i="3"/>
  <c r="M109" i="3"/>
  <c r="O163" i="3"/>
  <c r="S163" i="3"/>
  <c r="G163" i="3"/>
  <c r="K163" i="3"/>
  <c r="V220" i="1"/>
  <c r="L55" i="1"/>
  <c r="J75" i="1"/>
  <c r="R75" i="1"/>
  <c r="S164" i="1"/>
  <c r="H55" i="1"/>
  <c r="P55" i="1"/>
  <c r="N75" i="1"/>
  <c r="G164" i="1"/>
  <c r="K164" i="1"/>
  <c r="O164" i="1"/>
  <c r="H164" i="1"/>
  <c r="L164" i="1"/>
  <c r="P164" i="1"/>
  <c r="I136" i="1"/>
  <c r="M136" i="1"/>
  <c r="Q136" i="1"/>
  <c r="I75" i="1"/>
  <c r="M75" i="1"/>
  <c r="Q75" i="1"/>
  <c r="K78" i="1"/>
  <c r="O78" i="1"/>
  <c r="S78" i="1"/>
  <c r="I168" i="1"/>
  <c r="M168" i="1"/>
  <c r="Q168" i="1"/>
  <c r="K75" i="3"/>
  <c r="J75" i="3"/>
  <c r="N75" i="3"/>
  <c r="R75" i="3"/>
  <c r="I78" i="3"/>
  <c r="M78" i="3"/>
  <c r="Q78" i="3"/>
  <c r="Q109" i="3"/>
  <c r="H109" i="3"/>
  <c r="L109" i="3"/>
  <c r="P109" i="3"/>
  <c r="J136" i="3"/>
  <c r="N136" i="3"/>
  <c r="R136" i="3"/>
  <c r="I78" i="1"/>
  <c r="M78" i="1"/>
  <c r="Q78" i="1"/>
  <c r="H136" i="3"/>
  <c r="L136" i="3"/>
  <c r="P136" i="3"/>
  <c r="G35" i="1"/>
  <c r="K35" i="1"/>
  <c r="S35" i="1"/>
  <c r="M55" i="1"/>
  <c r="G109" i="1"/>
  <c r="M163" i="1"/>
  <c r="I35" i="1"/>
  <c r="M35" i="1"/>
  <c r="Q35" i="1"/>
  <c r="H35" i="1"/>
  <c r="L35" i="1"/>
  <c r="P35" i="1"/>
  <c r="G55" i="1"/>
  <c r="K55" i="1"/>
  <c r="O55" i="1"/>
  <c r="S55" i="1"/>
  <c r="J78" i="1"/>
  <c r="N78" i="1"/>
  <c r="R78" i="1"/>
  <c r="H109" i="1"/>
  <c r="L109" i="1"/>
  <c r="P109" i="1"/>
  <c r="K109" i="1"/>
  <c r="H136" i="1"/>
  <c r="L136" i="1"/>
  <c r="P136" i="1"/>
  <c r="J163" i="1"/>
  <c r="N163" i="1"/>
  <c r="R163" i="1"/>
  <c r="H168" i="1"/>
  <c r="L168" i="1"/>
  <c r="P168" i="1"/>
  <c r="H35" i="3"/>
  <c r="L35" i="3"/>
  <c r="P35" i="3"/>
  <c r="J55" i="3"/>
  <c r="N55" i="3"/>
  <c r="R55" i="3"/>
  <c r="J163" i="3"/>
  <c r="N163" i="3"/>
  <c r="R163" i="3"/>
  <c r="I166" i="3"/>
  <c r="M166" i="3"/>
  <c r="Q166" i="3"/>
  <c r="H166" i="3"/>
  <c r="L166" i="3"/>
  <c r="P166" i="3"/>
  <c r="Q163" i="1"/>
  <c r="O109" i="1"/>
  <c r="J35" i="3"/>
  <c r="N35" i="3"/>
  <c r="R35" i="3"/>
  <c r="H163" i="3"/>
  <c r="L163" i="3"/>
  <c r="P163" i="3"/>
  <c r="O35" i="1"/>
  <c r="I55" i="1"/>
  <c r="Q55" i="1"/>
  <c r="S109" i="1"/>
  <c r="I163" i="1"/>
  <c r="I55" i="3"/>
  <c r="M55" i="3"/>
  <c r="Q55" i="3"/>
  <c r="G75" i="3"/>
  <c r="O75" i="3"/>
  <c r="S75" i="3"/>
  <c r="H78" i="3"/>
  <c r="L78" i="3"/>
  <c r="P78" i="3"/>
  <c r="K166" i="3"/>
  <c r="O166" i="3"/>
  <c r="S166" i="3"/>
  <c r="J55" i="1"/>
  <c r="N55" i="1"/>
  <c r="R55" i="1"/>
  <c r="H78" i="1"/>
  <c r="L78" i="1"/>
  <c r="P78" i="1"/>
  <c r="G78" i="1"/>
  <c r="J136" i="1"/>
  <c r="N136" i="1"/>
  <c r="R136" i="1"/>
  <c r="H163" i="1"/>
  <c r="L163" i="1"/>
  <c r="P163" i="1"/>
  <c r="H75" i="3"/>
  <c r="L75" i="3"/>
  <c r="P75" i="3"/>
  <c r="G78" i="3"/>
  <c r="G136" i="3"/>
  <c r="K136" i="3"/>
  <c r="O136" i="3"/>
  <c r="S136" i="3"/>
  <c r="J166" i="3"/>
  <c r="N166" i="3"/>
  <c r="R166" i="3"/>
  <c r="H55" i="3"/>
  <c r="L55" i="3"/>
  <c r="P55" i="3"/>
  <c r="J78" i="3"/>
  <c r="N78" i="3"/>
  <c r="R78" i="3"/>
  <c r="G166" i="3"/>
  <c r="J35" i="1"/>
  <c r="N35" i="1"/>
  <c r="R35" i="1"/>
  <c r="G75" i="1"/>
  <c r="K75" i="1"/>
  <c r="O75" i="1"/>
  <c r="S75" i="1"/>
  <c r="I109" i="1"/>
  <c r="M109" i="1"/>
  <c r="Q109" i="1"/>
  <c r="G136" i="1"/>
  <c r="K136" i="1"/>
  <c r="O136" i="1"/>
  <c r="S136" i="1"/>
  <c r="J168" i="1"/>
  <c r="N168" i="1"/>
  <c r="R168" i="1"/>
  <c r="G35" i="3"/>
  <c r="K35" i="3"/>
  <c r="O35" i="3"/>
  <c r="S35" i="3"/>
  <c r="I75" i="3"/>
  <c r="M75" i="3"/>
  <c r="Q75" i="3"/>
  <c r="J109" i="3"/>
  <c r="N109" i="3"/>
  <c r="R109" i="3"/>
  <c r="H75" i="1"/>
  <c r="L75" i="1"/>
  <c r="P75" i="1"/>
  <c r="J109" i="1"/>
  <c r="N109" i="1"/>
  <c r="R109" i="1"/>
  <c r="G168" i="1"/>
  <c r="K168" i="1"/>
  <c r="O168" i="1"/>
  <c r="S168" i="1"/>
  <c r="G55" i="3"/>
  <c r="K55" i="3"/>
  <c r="O55" i="3"/>
  <c r="S55" i="3"/>
  <c r="G109" i="3"/>
  <c r="K109" i="3"/>
  <c r="O109" i="3"/>
  <c r="S109" i="3"/>
  <c r="I163" i="3"/>
  <c r="M163" i="3"/>
  <c r="Q163" i="3"/>
  <c r="I164" i="1"/>
  <c r="M164" i="1"/>
  <c r="Q164" i="1"/>
  <c r="H165" i="1"/>
  <c r="L165" i="1"/>
  <c r="P165" i="1"/>
  <c r="G163" i="1"/>
  <c r="K163" i="1"/>
  <c r="O163" i="1"/>
  <c r="S163" i="1"/>
  <c r="J164" i="1"/>
  <c r="N164" i="1"/>
  <c r="R164" i="1"/>
</calcChain>
</file>

<file path=xl/sharedStrings.xml><?xml version="1.0" encoding="utf-8"?>
<sst xmlns="http://schemas.openxmlformats.org/spreadsheetml/2006/main" count="885" uniqueCount="202">
  <si>
    <t>Batiment SENART SECTEUR A1</t>
  </si>
  <si>
    <t>Affectation</t>
  </si>
  <si>
    <t>Numéro de poste</t>
  </si>
  <si>
    <t>date     affectation</t>
  </si>
  <si>
    <t>Mise en stage</t>
  </si>
  <si>
    <t>janv</t>
  </si>
  <si>
    <t>fev</t>
  </si>
  <si>
    <t>mars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</si>
  <si>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</si>
  <si>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</si>
  <si>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</si>
  <si>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</si>
  <si>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</si>
  <si>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</si>
  <si>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</si>
  <si>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</si>
  <si>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</si>
  <si>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Échéance TP ouCDD</t>
  </si>
  <si>
    <t>Postes aménagés</t>
  </si>
  <si>
    <t>AT</t>
  </si>
  <si>
    <t>Maternité</t>
  </si>
  <si>
    <t>temps syndical ou formation</t>
  </si>
  <si>
    <t>MTT</t>
  </si>
  <si>
    <t>AGENT long arrêt</t>
  </si>
  <si>
    <t>Poste provisoire</t>
  </si>
  <si>
    <t>DATE ECHEANCE</t>
  </si>
  <si>
    <t>Aménagements raisonnables</t>
  </si>
  <si>
    <t>Observations    accomodements</t>
  </si>
  <si>
    <t>Obsevations</t>
  </si>
  <si>
    <t>Départ</t>
  </si>
  <si>
    <t>Arrivée</t>
  </si>
  <si>
    <t>nature du mouvement</t>
  </si>
  <si>
    <t>date du mouvement</t>
  </si>
  <si>
    <t>poste à pourvoir</t>
  </si>
  <si>
    <t>Remplacé par : nom, prénom</t>
  </si>
  <si>
    <t>Vient de</t>
  </si>
  <si>
    <t>date souhaitée</t>
  </si>
  <si>
    <t>date dans le service</t>
  </si>
  <si>
    <t>Equipe</t>
  </si>
  <si>
    <t xml:space="preserve">Cadre </t>
  </si>
  <si>
    <t>Total CI</t>
  </si>
  <si>
    <t xml:space="preserve"> FF Cadre</t>
  </si>
  <si>
    <t>momo ahmed</t>
  </si>
  <si>
    <t>Secteur A1</t>
  </si>
  <si>
    <t>medeci,</t>
  </si>
  <si>
    <t>Total FF CI</t>
  </si>
  <si>
    <t>IDE</t>
  </si>
  <si>
    <t>déc.</t>
  </si>
  <si>
    <t>janv.</t>
  </si>
  <si>
    <t>mathy</t>
  </si>
  <si>
    <t>ahmed</t>
  </si>
  <si>
    <t>TPER</t>
  </si>
  <si>
    <t>Ecart</t>
  </si>
  <si>
    <r>
      <t>Total 2</t>
    </r>
    <r>
      <rPr>
        <b/>
        <vertAlign val="superscript"/>
        <sz val="10"/>
        <rFont val="Arial"/>
        <family val="2"/>
      </rPr>
      <t>ème</t>
    </r>
    <r>
      <rPr>
        <b/>
        <sz val="10"/>
        <rFont val="Arial"/>
        <family val="2"/>
      </rPr>
      <t xml:space="preserve"> étage</t>
    </r>
  </si>
  <si>
    <t>Total IDE</t>
  </si>
  <si>
    <t>Effectif budgété</t>
  </si>
  <si>
    <t>Différence</t>
  </si>
  <si>
    <t>AS</t>
  </si>
  <si>
    <t>Total SSR aides soignants</t>
  </si>
  <si>
    <t>Total SLD aides soignants</t>
  </si>
  <si>
    <t>Total aides soignants</t>
  </si>
  <si>
    <t>BILAN SECTEUR A1</t>
  </si>
  <si>
    <t>IDE/UG</t>
  </si>
  <si>
    <t>UG 1010</t>
  </si>
  <si>
    <t>CDD 1010</t>
  </si>
  <si>
    <t>A1</t>
  </si>
  <si>
    <t>UG 1100-4</t>
  </si>
  <si>
    <t>CDD 1100-4</t>
  </si>
  <si>
    <t>UG 1100-5</t>
  </si>
  <si>
    <t>CDD 1100-5</t>
  </si>
  <si>
    <t>UG 1100-6</t>
  </si>
  <si>
    <t>CDD 1100-6</t>
  </si>
  <si>
    <t>UG 1200</t>
  </si>
  <si>
    <t>CDD 1200</t>
  </si>
  <si>
    <t>UG 1250</t>
  </si>
  <si>
    <t>CDD 1250</t>
  </si>
  <si>
    <t>UG 1300 Senart</t>
  </si>
  <si>
    <t>CDD 1300 Senart</t>
  </si>
  <si>
    <t>UG 1510</t>
  </si>
  <si>
    <t>CDD 1510</t>
  </si>
  <si>
    <t>UG 1610</t>
  </si>
  <si>
    <t>CDD 1610</t>
  </si>
  <si>
    <t>UG 1710</t>
  </si>
  <si>
    <t>CDD 1710</t>
  </si>
  <si>
    <t>UG 1720</t>
  </si>
  <si>
    <t>CDD 1720</t>
  </si>
  <si>
    <t>UG 1740</t>
  </si>
  <si>
    <t>CDD  1740</t>
  </si>
  <si>
    <t>UG 1760</t>
  </si>
  <si>
    <t>CDD 1760</t>
  </si>
  <si>
    <t>UG 1810</t>
  </si>
  <si>
    <t>CDD 1810</t>
  </si>
  <si>
    <t>UG 1910-3</t>
  </si>
  <si>
    <t>CDD 1910-3</t>
  </si>
  <si>
    <t>UG 1910-4</t>
  </si>
  <si>
    <t>CDD 1910-4</t>
  </si>
  <si>
    <t>UG 1910-5</t>
  </si>
  <si>
    <t>CDD 1910-5</t>
  </si>
  <si>
    <t>UG 1520</t>
  </si>
  <si>
    <t>CDD 1520</t>
  </si>
  <si>
    <t>février</t>
  </si>
  <si>
    <t>AS/UG</t>
  </si>
  <si>
    <t>CDD 1740</t>
  </si>
  <si>
    <t>cadres/UG</t>
  </si>
  <si>
    <t>UG 7810</t>
  </si>
  <si>
    <t>UG 1100</t>
  </si>
  <si>
    <t>FIN</t>
  </si>
  <si>
    <t>1er étage</t>
  </si>
  <si>
    <t>Batiment SEINE SECTEUR B1</t>
  </si>
  <si>
    <t>Cadre</t>
  </si>
  <si>
    <t>Total RDC</t>
  </si>
  <si>
    <r>
      <t>Total 1</t>
    </r>
    <r>
      <rPr>
        <b/>
        <vertAlign val="superscript"/>
        <sz val="10"/>
        <rFont val="Arial"/>
        <family val="2"/>
      </rPr>
      <t>er</t>
    </r>
    <r>
      <rPr>
        <b/>
        <sz val="10"/>
        <rFont val="Arial"/>
        <family val="2"/>
      </rPr>
      <t xml:space="preserve"> étage</t>
    </r>
  </si>
  <si>
    <t>Total 2ème étage</t>
  </si>
  <si>
    <t>Total rdc étage</t>
  </si>
  <si>
    <t>BILAN SECTEUR B1</t>
  </si>
  <si>
    <t>B1</t>
  </si>
  <si>
    <t>UG 1300</t>
  </si>
  <si>
    <t>CDD 1300</t>
  </si>
  <si>
    <t>UG 1770</t>
  </si>
  <si>
    <t>CDD 1770</t>
  </si>
  <si>
    <t>ide 1</t>
  </si>
  <si>
    <t>ide 2</t>
  </si>
  <si>
    <t>ide 3</t>
  </si>
  <si>
    <t>medeci, 1</t>
  </si>
  <si>
    <t>medeci, 2</t>
  </si>
  <si>
    <t>medeci, 3</t>
  </si>
  <si>
    <t>medeci, 4</t>
  </si>
  <si>
    <t>mimi 1</t>
  </si>
  <si>
    <t>mimi 2</t>
  </si>
  <si>
    <t>mimi 3</t>
  </si>
  <si>
    <t>momo 1</t>
  </si>
  <si>
    <t>momo 2</t>
  </si>
  <si>
    <t>momo 3</t>
  </si>
  <si>
    <t>momo 4</t>
  </si>
  <si>
    <t>bebe 1</t>
  </si>
  <si>
    <t>bebe 2</t>
  </si>
  <si>
    <t>bebe 3</t>
  </si>
  <si>
    <t>bebe 4</t>
  </si>
  <si>
    <t>bebe 5</t>
  </si>
  <si>
    <t>pif</t>
  </si>
  <si>
    <t>foot 1</t>
  </si>
  <si>
    <t>foot 2</t>
  </si>
  <si>
    <t>foot 3</t>
  </si>
  <si>
    <t>foot 4</t>
  </si>
  <si>
    <t>foot 5</t>
  </si>
  <si>
    <t>a</t>
  </si>
  <si>
    <t>b</t>
  </si>
  <si>
    <t>c</t>
  </si>
  <si>
    <t>d</t>
  </si>
  <si>
    <t>e</t>
  </si>
  <si>
    <t>EQUIPE DE NUIT  DUPUYTREN</t>
  </si>
  <si>
    <t>date     embauche</t>
  </si>
  <si>
    <t xml:space="preserve">    </t>
  </si>
  <si>
    <r>
      <t xml:space="preserve">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étage</t>
    </r>
  </si>
  <si>
    <t>2ème étage</t>
  </si>
  <si>
    <t>3ème étage</t>
  </si>
  <si>
    <t>4ème étage</t>
  </si>
  <si>
    <t>5ème étage</t>
  </si>
  <si>
    <t>6ème étage</t>
  </si>
  <si>
    <t>Total batiment SENART</t>
  </si>
  <si>
    <t>RDC</t>
  </si>
  <si>
    <t>Total Batiment SEINE</t>
  </si>
  <si>
    <t>Total IDE DUPUYTREN</t>
  </si>
  <si>
    <t>BILAN SECTEUR NUIT DUPUYTREN</t>
  </si>
  <si>
    <t>NUIT DUP</t>
  </si>
  <si>
    <t>CDD 7810</t>
  </si>
  <si>
    <t>cadres/UG5</t>
  </si>
  <si>
    <t>nuit DUP</t>
  </si>
  <si>
    <t>ATTENTION MARIE LOUISE ET RIOU positionné sur des arrets mal</t>
  </si>
  <si>
    <r>
      <t>Total 1</t>
    </r>
    <r>
      <rPr>
        <b/>
        <vertAlign val="superscript"/>
        <sz val="11"/>
        <rFont val="Calibri"/>
        <family val="2"/>
        <scheme val="minor"/>
      </rPr>
      <t>ère</t>
    </r>
    <r>
      <rPr>
        <b/>
        <sz val="11"/>
        <rFont val="Calibri"/>
        <family val="2"/>
        <scheme val="minor"/>
      </rPr>
      <t xml:space="preserve"> étage</t>
    </r>
  </si>
  <si>
    <r>
      <t>Total 2</t>
    </r>
    <r>
      <rPr>
        <b/>
        <vertAlign val="superscript"/>
        <sz val="11"/>
        <rFont val="Calibri"/>
        <family val="2"/>
        <scheme val="minor"/>
      </rPr>
      <t>ème</t>
    </r>
    <r>
      <rPr>
        <b/>
        <sz val="11"/>
        <rFont val="Calibri"/>
        <family val="2"/>
        <scheme val="minor"/>
      </rPr>
      <t xml:space="preserve"> étage</t>
    </r>
  </si>
  <si>
    <r>
      <t>Total 3</t>
    </r>
    <r>
      <rPr>
        <b/>
        <vertAlign val="superscript"/>
        <sz val="11"/>
        <rFont val="Calibri"/>
        <family val="2"/>
        <scheme val="minor"/>
      </rPr>
      <t>ème</t>
    </r>
    <r>
      <rPr>
        <b/>
        <sz val="11"/>
        <rFont val="Calibri"/>
        <family val="2"/>
        <scheme val="minor"/>
      </rPr>
      <t xml:space="preserve"> étage</t>
    </r>
  </si>
  <si>
    <t>Etage</t>
  </si>
  <si>
    <t>Noms</t>
  </si>
  <si>
    <t>Grade</t>
  </si>
  <si>
    <t>Numéro</t>
  </si>
  <si>
    <t>UG 1910</t>
  </si>
  <si>
    <t>UG 1101</t>
  </si>
  <si>
    <t>UG 1102</t>
  </si>
  <si>
    <t>UG 1103</t>
  </si>
  <si>
    <t>UG 1104</t>
  </si>
  <si>
    <t>AAA</t>
  </si>
  <si>
    <t>A</t>
  </si>
  <si>
    <t>BBB</t>
  </si>
  <si>
    <t>B</t>
  </si>
  <si>
    <t>CCC</t>
  </si>
  <si>
    <t>C</t>
  </si>
  <si>
    <t>EEE</t>
  </si>
  <si>
    <t>E</t>
  </si>
  <si>
    <t>FFF</t>
  </si>
  <si>
    <t>F</t>
  </si>
  <si>
    <t>GG</t>
  </si>
  <si>
    <t>G</t>
  </si>
  <si>
    <t>ZZZ</t>
  </si>
  <si>
    <t>XXX</t>
  </si>
  <si>
    <t>YYY</t>
  </si>
  <si>
    <t>PPP</t>
  </si>
  <si>
    <t>QQQ</t>
  </si>
  <si>
    <t>RRR</t>
  </si>
  <si>
    <t>SSS</t>
  </si>
  <si>
    <t>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</si>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</sst>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/m/yy;@"/>
    <numFmt numFmtId="165" formatCode="0.0"/>
    <numFmt numFmtId="166" formatCode="[$-40C]mmm\-yy;@"/>
    <numFmt numFmtId="167" formatCode="0.00_ ;[Red]\-0.00\ "/>
    <numFmt numFmtId="168" formatCode="0.0_ ;[Red]\-0.0\ "/>
  </numFmts>
  <fonts count="9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8"/>
      <name val="Times New Roman"/>
      <family val="1"/>
    </font>
    <font>
      <sz val="8"/>
      <name val="Arial"/>
      <family val="2"/>
    </font>
    <font>
      <b/>
      <sz val="20"/>
      <name val="Times New Roman"/>
      <family val="1"/>
    </font>
    <font>
      <b/>
      <sz val="10"/>
      <name val="Times New Roman"/>
      <family val="1"/>
    </font>
    <font>
      <b/>
      <sz val="7"/>
      <name val="Times New Roman"/>
      <family val="1"/>
    </font>
    <font>
      <b/>
      <sz val="8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b/>
      <sz val="12"/>
      <color indexed="10"/>
      <name val="Times New Roman"/>
      <family val="1"/>
    </font>
    <font>
      <b/>
      <sz val="12"/>
      <color indexed="12"/>
      <name val="Arial"/>
      <family val="2"/>
    </font>
    <font>
      <sz val="20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10"/>
      <color indexed="10"/>
      <name val="Times New Roman"/>
      <family val="1"/>
    </font>
    <font>
      <b/>
      <sz val="10"/>
      <color indexed="12"/>
      <name val="Arial"/>
      <family val="2"/>
    </font>
    <font>
      <b/>
      <i/>
      <sz val="14"/>
      <name val="Times New Roman"/>
      <family val="1"/>
    </font>
    <font>
      <i/>
      <sz val="8"/>
      <name val="Times New Roman"/>
      <family val="1"/>
    </font>
    <font>
      <i/>
      <sz val="7"/>
      <name val="Times New Roman"/>
      <family val="1"/>
    </font>
    <font>
      <sz val="8"/>
      <name val="Cambria"/>
      <family val="1"/>
    </font>
    <font>
      <b/>
      <i/>
      <sz val="12"/>
      <name val="Times New Roman"/>
      <family val="1"/>
    </font>
    <font>
      <i/>
      <sz val="10"/>
      <name val="Times New Roman"/>
      <family val="1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sz val="10"/>
      <name val="Times New Roman"/>
      <family val="1"/>
    </font>
    <font>
      <sz val="10"/>
      <color indexed="10"/>
      <name val="Times New Roman"/>
      <family val="1"/>
    </font>
    <font>
      <b/>
      <i/>
      <sz val="10"/>
      <name val="Times New Roman"/>
      <family val="1"/>
    </font>
    <font>
      <b/>
      <i/>
      <sz val="10"/>
      <color rgb="FFFF0000"/>
      <name val="Arial"/>
      <family val="2"/>
    </font>
    <font>
      <i/>
      <sz val="10"/>
      <color rgb="FFFF0000"/>
      <name val="Arial"/>
      <family val="2"/>
    </font>
    <font>
      <b/>
      <i/>
      <sz val="8"/>
      <color rgb="FFFF0000"/>
      <name val="Arial"/>
      <family val="2"/>
    </font>
    <font>
      <sz val="8"/>
      <color indexed="10"/>
      <name val="Times New Roman"/>
      <family val="1"/>
    </font>
    <font>
      <sz val="10"/>
      <name val="Cambria"/>
      <family val="1"/>
    </font>
    <font>
      <b/>
      <sz val="10"/>
      <color indexed="10"/>
      <name val="Arial"/>
      <family val="2"/>
    </font>
    <font>
      <sz val="8"/>
      <color rgb="FFFF0000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b/>
      <sz val="10"/>
      <color rgb="FF7030A0"/>
      <name val="Arial"/>
      <family val="2"/>
    </font>
    <font>
      <b/>
      <sz val="8"/>
      <color indexed="10"/>
      <name val="Arial"/>
      <family val="2"/>
    </font>
    <font>
      <sz val="8"/>
      <name val="Calibri"/>
      <family val="2"/>
      <scheme val="minor"/>
    </font>
    <font>
      <strike/>
      <sz val="10"/>
      <name val="Arial"/>
      <family val="2"/>
    </font>
    <font>
      <b/>
      <i/>
      <sz val="14"/>
      <color indexed="10"/>
      <name val="Times New Roman"/>
      <family val="1"/>
    </font>
    <font>
      <b/>
      <sz val="6"/>
      <color indexed="10"/>
      <name val="Arial"/>
      <family val="2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Arial"/>
      <family val="2"/>
    </font>
    <font>
      <b/>
      <sz val="8"/>
      <color indexed="10"/>
      <name val="Times New Roman"/>
      <family val="1"/>
    </font>
    <font>
      <b/>
      <sz val="6"/>
      <color indexed="10"/>
      <name val="Times New Roman"/>
      <family val="1"/>
    </font>
    <font>
      <b/>
      <sz val="14"/>
      <color indexed="10"/>
      <name val="Times New Roman"/>
      <family val="1"/>
    </font>
    <font>
      <b/>
      <sz val="10"/>
      <color rgb="FF7030A0"/>
      <name val="Times New Roman"/>
      <family val="1"/>
    </font>
    <font>
      <sz val="8"/>
      <color indexed="53"/>
      <name val="Times New Roman"/>
      <family val="1"/>
    </font>
    <font>
      <b/>
      <i/>
      <sz val="8"/>
      <name val="Times New Roman"/>
      <family val="1"/>
    </font>
    <font>
      <b/>
      <sz val="18"/>
      <name val="Times New Roman"/>
      <family val="1"/>
    </font>
    <font>
      <b/>
      <sz val="18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b/>
      <sz val="11"/>
      <name val="Calibri"/>
      <family val="2"/>
      <scheme val="minor"/>
    </font>
    <font>
      <sz val="9"/>
      <name val="Times New Roman"/>
      <family val="1"/>
    </font>
    <font>
      <i/>
      <sz val="7"/>
      <name val="Arial"/>
      <family val="2"/>
    </font>
    <font>
      <strike/>
      <sz val="10"/>
      <color rgb="FFFF0000"/>
      <name val="Arial"/>
      <family val="2"/>
    </font>
    <font>
      <b/>
      <sz val="11"/>
      <name val="Times New Roman"/>
      <family val="1"/>
    </font>
    <font>
      <b/>
      <sz val="8"/>
      <color rgb="FF7030A0"/>
      <name val="Arial"/>
      <family val="2"/>
    </font>
    <font>
      <b/>
      <sz val="7"/>
      <color rgb="FFFF0000"/>
      <name val="Times New Roman"/>
      <family val="1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  <font>
      <b/>
      <sz val="7"/>
      <color rgb="FFFF0000"/>
      <name val="Arial"/>
      <family val="2"/>
    </font>
    <font>
      <b/>
      <sz val="6"/>
      <name val="Times New Roman"/>
      <family val="1"/>
    </font>
    <font>
      <sz val="1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12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1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i/>
      <sz val="11"/>
      <color indexed="10"/>
      <name val="Calibri"/>
      <family val="2"/>
      <scheme val="minor"/>
    </font>
    <font>
      <strike/>
      <sz val="11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4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auto="1"/>
      </left>
      <right/>
      <top style="medium">
        <color indexed="8"/>
      </top>
      <bottom style="medium">
        <color indexed="8"/>
      </bottom>
      <diagonal/>
    </border>
    <border>
      <left/>
      <right style="thin">
        <color auto="1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auto="1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auto="1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medium">
        <color auto="1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8"/>
      </top>
      <bottom style="thick">
        <color indexed="64"/>
      </bottom>
      <diagonal/>
    </border>
    <border>
      <left/>
      <right style="thin">
        <color indexed="64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dashed">
        <color indexed="64"/>
      </right>
      <top style="thick">
        <color indexed="64"/>
      </top>
      <bottom style="dashed">
        <color indexed="64"/>
      </bottom>
      <diagonal/>
    </border>
    <border>
      <left/>
      <right style="dashed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/>
      <top style="thick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auto="1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dashed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n">
        <color indexed="64"/>
      </bottom>
      <diagonal/>
    </border>
    <border>
      <left style="medium">
        <color indexed="64"/>
      </left>
      <right/>
      <top style="thick">
        <color auto="1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ck">
        <color indexed="64"/>
      </right>
      <top style="medium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auto="1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auto="1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auto="1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auto="1"/>
      </right>
      <top style="medium">
        <color indexed="8"/>
      </top>
      <bottom style="medium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ck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8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/>
      <top style="thick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dashed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/>
      </bottom>
      <diagonal/>
    </border>
  </borders>
  <cellStyleXfs count="2">
    <xf numFmtId="0" fontId="0" fillId="0" borderId="0"/>
    <xf numFmtId="0" fontId="2" fillId="0" borderId="0"/>
  </cellStyleXfs>
  <cellXfs count="4128">
    <xf numFmtId="0" fontId="0" fillId="0" borderId="0" xfId="0"/>
    <xf numFmtId="0" fontId="4" fillId="0" borderId="0" xfId="0" applyFont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 wrapText="1"/>
    </xf>
    <xf numFmtId="0" fontId="20" fillId="0" borderId="22" xfId="0" applyFont="1" applyFill="1" applyBorder="1" applyAlignment="1" applyProtection="1">
      <alignment horizontal="center" vertical="center" wrapText="1"/>
    </xf>
    <xf numFmtId="0" fontId="20" fillId="0" borderId="22" xfId="0" applyFont="1" applyBorder="1" applyAlignment="1" applyProtection="1">
      <alignment horizontal="center" vertical="center" wrapText="1"/>
    </xf>
    <xf numFmtId="0" fontId="11" fillId="3" borderId="39" xfId="0" applyFont="1" applyFill="1" applyBorder="1" applyAlignment="1" applyProtection="1">
      <alignment horizontal="center" vertical="center" wrapText="1"/>
    </xf>
    <xf numFmtId="0" fontId="2" fillId="6" borderId="0" xfId="0" applyFont="1" applyFill="1" applyAlignment="1" applyProtection="1">
      <alignment horizontal="center" vertical="center" wrapText="1"/>
    </xf>
    <xf numFmtId="0" fontId="23" fillId="6" borderId="52" xfId="0" applyFont="1" applyFill="1" applyBorder="1" applyAlignment="1" applyProtection="1">
      <alignment horizontal="center" vertical="center" wrapText="1"/>
    </xf>
    <xf numFmtId="0" fontId="24" fillId="6" borderId="53" xfId="0" applyFont="1" applyFill="1" applyBorder="1" applyAlignment="1" applyProtection="1">
      <alignment horizontal="center" vertical="center" wrapText="1"/>
    </xf>
    <xf numFmtId="165" fontId="25" fillId="6" borderId="53" xfId="0" applyNumberFormat="1" applyFont="1" applyFill="1" applyBorder="1" applyAlignment="1" applyProtection="1">
      <alignment horizontal="center" vertical="center" wrapText="1"/>
    </xf>
    <xf numFmtId="165" fontId="26" fillId="6" borderId="53" xfId="0" applyNumberFormat="1" applyFont="1" applyFill="1" applyBorder="1" applyAlignment="1" applyProtection="1">
      <alignment horizontal="center" vertical="center" wrapText="1"/>
    </xf>
    <xf numFmtId="165" fontId="26" fillId="6" borderId="54" xfId="0" applyNumberFormat="1" applyFont="1" applyFill="1" applyBorder="1" applyAlignment="1" applyProtection="1">
      <alignment horizontal="center" vertical="center" wrapText="1"/>
    </xf>
    <xf numFmtId="0" fontId="27" fillId="6" borderId="55" xfId="0" applyFont="1" applyFill="1" applyBorder="1" applyAlignment="1" applyProtection="1">
      <alignment horizontal="center" vertical="center" wrapText="1"/>
    </xf>
    <xf numFmtId="0" fontId="11" fillId="3" borderId="55" xfId="0" applyFont="1" applyFill="1" applyBorder="1" applyAlignment="1" applyProtection="1">
      <alignment horizontal="center" vertical="center" wrapText="1"/>
    </xf>
    <xf numFmtId="0" fontId="23" fillId="0" borderId="52" xfId="0" applyFont="1" applyFill="1" applyBorder="1" applyAlignment="1" applyProtection="1">
      <alignment horizontal="center" vertical="center" wrapText="1"/>
    </xf>
    <xf numFmtId="0" fontId="23" fillId="0" borderId="58" xfId="0" applyFont="1" applyFill="1" applyBorder="1" applyAlignment="1" applyProtection="1">
      <alignment horizontal="center" vertical="center" wrapText="1"/>
    </xf>
    <xf numFmtId="0" fontId="24" fillId="0" borderId="53" xfId="0" applyFont="1" applyFill="1" applyBorder="1" applyAlignment="1" applyProtection="1">
      <alignment horizontal="center" vertical="center" wrapText="1"/>
    </xf>
    <xf numFmtId="165" fontId="25" fillId="0" borderId="53" xfId="0" applyNumberFormat="1" applyFont="1" applyFill="1" applyBorder="1" applyAlignment="1" applyProtection="1">
      <alignment horizontal="center" vertical="center" wrapText="1"/>
    </xf>
    <xf numFmtId="165" fontId="26" fillId="0" borderId="53" xfId="0" applyNumberFormat="1" applyFont="1" applyFill="1" applyBorder="1" applyAlignment="1" applyProtection="1">
      <alignment horizontal="center" vertical="center" wrapText="1"/>
    </xf>
    <xf numFmtId="165" fontId="26" fillId="0" borderId="54" xfId="0" applyNumberFormat="1" applyFont="1" applyFill="1" applyBorder="1" applyAlignment="1" applyProtection="1">
      <alignment horizontal="center" vertical="center" wrapText="1"/>
    </xf>
    <xf numFmtId="0" fontId="27" fillId="0" borderId="19" xfId="0" applyFont="1" applyFill="1" applyBorder="1" applyAlignment="1" applyProtection="1">
      <alignment horizontal="center" vertical="center" wrapText="1"/>
    </xf>
    <xf numFmtId="0" fontId="27" fillId="6" borderId="59" xfId="0" applyFont="1" applyFill="1" applyBorder="1" applyAlignment="1" applyProtection="1">
      <alignment horizontal="center" vertical="center" wrapText="1"/>
    </xf>
    <xf numFmtId="0" fontId="27" fillId="6" borderId="0" xfId="0" applyFont="1" applyFill="1" applyBorder="1" applyAlignment="1" applyProtection="1">
      <alignment horizontal="center" vertical="center" wrapText="1"/>
    </xf>
    <xf numFmtId="0" fontId="27" fillId="0" borderId="60" xfId="0" applyFont="1" applyFill="1" applyBorder="1" applyAlignment="1" applyProtection="1">
      <alignment horizontal="center" vertical="center" wrapText="1"/>
    </xf>
    <xf numFmtId="164" fontId="27" fillId="0" borderId="18" xfId="0" applyNumberFormat="1" applyFont="1" applyFill="1" applyBorder="1" applyAlignment="1" applyProtection="1">
      <alignment horizontal="center" vertical="center" wrapText="1"/>
    </xf>
    <xf numFmtId="0" fontId="2" fillId="0" borderId="60" xfId="0" applyFont="1" applyFill="1" applyBorder="1" applyAlignment="1" applyProtection="1">
      <alignment horizontal="center" vertical="center" wrapText="1"/>
    </xf>
    <xf numFmtId="0" fontId="2" fillId="0" borderId="61" xfId="0" applyFont="1" applyFill="1" applyBorder="1" applyAlignment="1" applyProtection="1">
      <alignment horizontal="center" vertical="center" wrapText="1"/>
    </xf>
    <xf numFmtId="0" fontId="2" fillId="0" borderId="62" xfId="0" applyFont="1" applyFill="1" applyBorder="1" applyAlignment="1" applyProtection="1">
      <alignment horizontal="center" vertical="center" wrapText="1"/>
    </xf>
    <xf numFmtId="164" fontId="2" fillId="0" borderId="62" xfId="0" applyNumberFormat="1" applyFont="1" applyFill="1" applyBorder="1" applyAlignment="1" applyProtection="1">
      <alignment horizontal="center" vertical="center" wrapText="1"/>
    </xf>
    <xf numFmtId="164" fontId="2" fillId="0" borderId="63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0" fontId="11" fillId="0" borderId="66" xfId="0" applyFont="1" applyBorder="1" applyAlignment="1" applyProtection="1">
      <alignment horizontal="center" vertical="center" wrapText="1"/>
    </xf>
    <xf numFmtId="0" fontId="11" fillId="0" borderId="47" xfId="0" applyFont="1" applyBorder="1" applyAlignment="1" applyProtection="1">
      <alignment horizontal="center" vertical="center" wrapText="1"/>
    </xf>
    <xf numFmtId="0" fontId="2" fillId="0" borderId="60" xfId="0" applyNumberFormat="1" applyFont="1" applyBorder="1" applyAlignment="1" applyProtection="1">
      <alignment horizontal="center" vertical="center"/>
    </xf>
    <xf numFmtId="164" fontId="11" fillId="0" borderId="18" xfId="0" applyNumberFormat="1" applyFont="1" applyBorder="1" applyAlignment="1" applyProtection="1">
      <alignment horizontal="center" vertical="center" wrapText="1"/>
    </xf>
    <xf numFmtId="0" fontId="4" fillId="0" borderId="60" xfId="0" applyFont="1" applyBorder="1" applyAlignment="1" applyProtection="1">
      <alignment horizontal="center" vertical="center" wrapText="1"/>
    </xf>
    <xf numFmtId="0" fontId="4" fillId="0" borderId="62" xfId="0" applyFont="1" applyBorder="1" applyAlignment="1" applyProtection="1">
      <alignment horizontal="center" vertical="center" wrapText="1"/>
    </xf>
    <xf numFmtId="164" fontId="4" fillId="0" borderId="62" xfId="0" applyNumberFormat="1" applyFont="1" applyBorder="1" applyAlignment="1" applyProtection="1">
      <alignment horizontal="center" vertical="center" wrapText="1"/>
    </xf>
    <xf numFmtId="164" fontId="4" fillId="0" borderId="63" xfId="0" applyNumberFormat="1" applyFont="1" applyBorder="1" applyAlignment="1" applyProtection="1">
      <alignment horizontal="center" vertical="center" wrapText="1"/>
    </xf>
    <xf numFmtId="0" fontId="27" fillId="6" borderId="19" xfId="0" applyFont="1" applyFill="1" applyBorder="1" applyAlignment="1" applyProtection="1">
      <alignment horizontal="center" vertical="center" wrapText="1"/>
    </xf>
    <xf numFmtId="0" fontId="27" fillId="6" borderId="5" xfId="0" applyFont="1" applyFill="1" applyBorder="1" applyAlignment="1" applyProtection="1">
      <alignment horizontal="center" vertical="center" wrapText="1"/>
    </xf>
    <xf numFmtId="164" fontId="27" fillId="6" borderId="0" xfId="0" applyNumberFormat="1" applyFont="1" applyFill="1" applyBorder="1" applyAlignment="1" applyProtection="1">
      <alignment horizontal="center" vertical="center" wrapText="1"/>
    </xf>
    <xf numFmtId="0" fontId="2" fillId="6" borderId="5" xfId="0" applyFont="1" applyFill="1" applyBorder="1" applyAlignment="1" applyProtection="1">
      <alignment horizontal="center" vertical="center" wrapText="1"/>
    </xf>
    <xf numFmtId="164" fontId="2" fillId="6" borderId="5" xfId="0" applyNumberFormat="1" applyFont="1" applyFill="1" applyBorder="1" applyAlignment="1" applyProtection="1">
      <alignment horizontal="center" vertical="center" wrapText="1"/>
    </xf>
    <xf numFmtId="0" fontId="19" fillId="5" borderId="68" xfId="0" applyFont="1" applyFill="1" applyBorder="1" applyAlignment="1" applyProtection="1">
      <alignment horizontal="center" vertical="center" wrapText="1"/>
    </xf>
    <xf numFmtId="0" fontId="19" fillId="5" borderId="69" xfId="0" applyFont="1" applyFill="1" applyBorder="1" applyAlignment="1" applyProtection="1">
      <alignment horizontal="center" vertical="center" wrapText="1"/>
    </xf>
    <xf numFmtId="165" fontId="27" fillId="3" borderId="70" xfId="0" applyNumberFormat="1" applyFont="1" applyFill="1" applyBorder="1" applyAlignment="1" applyProtection="1">
      <alignment horizontal="center" vertical="center" wrapText="1"/>
    </xf>
    <xf numFmtId="165" fontId="27" fillId="3" borderId="71" xfId="0" applyNumberFormat="1" applyFont="1" applyFill="1" applyBorder="1" applyAlignment="1" applyProtection="1">
      <alignment horizontal="center" vertical="center" wrapText="1"/>
    </xf>
    <xf numFmtId="0" fontId="27" fillId="3" borderId="72" xfId="0" applyFont="1" applyFill="1" applyBorder="1" applyAlignment="1" applyProtection="1">
      <alignment horizontal="center" vertical="center" wrapText="1"/>
    </xf>
    <xf numFmtId="0" fontId="27" fillId="3" borderId="22" xfId="0" applyFont="1" applyFill="1" applyBorder="1" applyAlignment="1" applyProtection="1">
      <alignment horizontal="center" vertical="center" wrapText="1"/>
    </xf>
    <xf numFmtId="0" fontId="27" fillId="3" borderId="23" xfId="0" applyFont="1" applyFill="1" applyBorder="1" applyAlignment="1" applyProtection="1">
      <alignment horizontal="center" vertical="center" wrapText="1"/>
    </xf>
    <xf numFmtId="0" fontId="4" fillId="3" borderId="47" xfId="0" applyFont="1" applyFill="1" applyBorder="1" applyAlignment="1" applyProtection="1">
      <alignment horizontal="center" vertical="center" wrapText="1"/>
    </xf>
    <xf numFmtId="164" fontId="4" fillId="3" borderId="47" xfId="0" applyNumberFormat="1" applyFont="1" applyFill="1" applyBorder="1" applyAlignment="1" applyProtection="1">
      <alignment horizontal="center" vertical="center" wrapText="1"/>
    </xf>
    <xf numFmtId="0" fontId="4" fillId="0" borderId="22" xfId="0" applyFont="1" applyFill="1" applyBorder="1" applyAlignment="1" applyProtection="1">
      <alignment horizontal="center" vertical="center" wrapText="1"/>
    </xf>
    <xf numFmtId="164" fontId="4" fillId="0" borderId="22" xfId="0" applyNumberFormat="1" applyFont="1" applyFill="1" applyBorder="1" applyAlignment="1" applyProtection="1">
      <alignment horizontal="center" vertical="center" wrapText="1"/>
    </xf>
    <xf numFmtId="164" fontId="4" fillId="0" borderId="82" xfId="0" applyNumberFormat="1" applyFont="1" applyFill="1" applyBorder="1" applyAlignment="1" applyProtection="1">
      <alignment horizontal="center" vertical="center" wrapText="1"/>
    </xf>
    <xf numFmtId="0" fontId="35" fillId="0" borderId="59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4" fillId="0" borderId="59" xfId="0" applyFont="1" applyFill="1" applyBorder="1" applyAlignment="1" applyProtection="1">
      <alignment horizontal="center" vertical="center" wrapText="1"/>
    </xf>
    <xf numFmtId="0" fontId="35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7" borderId="0" xfId="0" applyFont="1" applyFill="1" applyAlignment="1" applyProtection="1">
      <alignment horizontal="center" vertical="center" wrapText="1"/>
    </xf>
    <xf numFmtId="0" fontId="4" fillId="8" borderId="0" xfId="0" applyFont="1" applyFill="1" applyAlignment="1" applyProtection="1">
      <alignment horizontal="center" vertical="center" wrapText="1"/>
    </xf>
    <xf numFmtId="0" fontId="39" fillId="8" borderId="165" xfId="0" applyFont="1" applyFill="1" applyBorder="1" applyAlignment="1" applyProtection="1">
      <alignment horizontal="center" vertical="center"/>
    </xf>
    <xf numFmtId="0" fontId="39" fillId="8" borderId="166" xfId="0" applyFont="1" applyFill="1" applyBorder="1" applyAlignment="1" applyProtection="1">
      <alignment horizontal="center" vertical="center"/>
    </xf>
    <xf numFmtId="165" fontId="35" fillId="8" borderId="168" xfId="0" applyNumberFormat="1" applyFont="1" applyFill="1" applyBorder="1" applyAlignment="1" applyProtection="1">
      <alignment horizontal="center" vertical="center"/>
    </xf>
    <xf numFmtId="0" fontId="41" fillId="8" borderId="169" xfId="0" applyNumberFormat="1" applyFont="1" applyFill="1" applyBorder="1" applyAlignment="1" applyProtection="1">
      <alignment horizontal="center" vertical="center"/>
    </xf>
    <xf numFmtId="0" fontId="41" fillId="8" borderId="170" xfId="0" applyNumberFormat="1" applyFont="1" applyFill="1" applyBorder="1" applyAlignment="1" applyProtection="1">
      <alignment horizontal="center" vertical="center"/>
    </xf>
    <xf numFmtId="0" fontId="41" fillId="8" borderId="168" xfId="0" applyNumberFormat="1" applyFont="1" applyFill="1" applyBorder="1" applyAlignment="1" applyProtection="1">
      <alignment horizontal="center" vertical="center"/>
    </xf>
    <xf numFmtId="0" fontId="41" fillId="8" borderId="171" xfId="0" applyNumberFormat="1" applyFont="1" applyFill="1" applyBorder="1" applyAlignment="1" applyProtection="1">
      <alignment horizontal="center" vertical="center"/>
    </xf>
    <xf numFmtId="0" fontId="41" fillId="8" borderId="172" xfId="0" applyNumberFormat="1" applyFont="1" applyFill="1" applyBorder="1" applyAlignment="1" applyProtection="1">
      <alignment horizontal="center" vertical="center"/>
    </xf>
    <xf numFmtId="0" fontId="41" fillId="8" borderId="173" xfId="0" applyNumberFormat="1" applyFont="1" applyFill="1" applyBorder="1" applyAlignment="1" applyProtection="1">
      <alignment horizontal="center" vertical="center"/>
    </xf>
    <xf numFmtId="14" fontId="42" fillId="8" borderId="175" xfId="0" applyNumberFormat="1" applyFont="1" applyFill="1" applyBorder="1" applyAlignment="1" applyProtection="1">
      <alignment horizontal="center" vertical="center"/>
    </xf>
    <xf numFmtId="0" fontId="8" fillId="8" borderId="39" xfId="0" applyFont="1" applyFill="1" applyBorder="1" applyAlignment="1" applyProtection="1">
      <alignment horizontal="center" vertical="center" wrapText="1"/>
    </xf>
    <xf numFmtId="165" fontId="2" fillId="8" borderId="178" xfId="0" applyNumberFormat="1" applyFont="1" applyFill="1" applyBorder="1" applyAlignment="1" applyProtection="1">
      <alignment horizontal="center" vertical="center"/>
    </xf>
    <xf numFmtId="165" fontId="2" fillId="8" borderId="179" xfId="0" applyNumberFormat="1" applyFont="1" applyFill="1" applyBorder="1" applyAlignment="1" applyProtection="1">
      <alignment horizontal="center" vertical="center"/>
    </xf>
    <xf numFmtId="0" fontId="30" fillId="8" borderId="180" xfId="0" applyNumberFormat="1" applyFont="1" applyFill="1" applyBorder="1" applyAlignment="1" applyProtection="1">
      <alignment horizontal="center" vertical="center" wrapText="1"/>
    </xf>
    <xf numFmtId="0" fontId="30" fillId="8" borderId="178" xfId="0" applyNumberFormat="1" applyFont="1" applyFill="1" applyBorder="1" applyAlignment="1" applyProtection="1">
      <alignment horizontal="center" vertical="center" wrapText="1"/>
    </xf>
    <xf numFmtId="0" fontId="30" fillId="8" borderId="179" xfId="0" applyNumberFormat="1" applyFont="1" applyFill="1" applyBorder="1" applyAlignment="1" applyProtection="1">
      <alignment horizontal="center" vertical="center" wrapText="1"/>
    </xf>
    <xf numFmtId="0" fontId="30" fillId="8" borderId="60" xfId="0" applyNumberFormat="1" applyFont="1" applyFill="1" applyBorder="1" applyAlignment="1" applyProtection="1">
      <alignment horizontal="center" vertical="center" wrapText="1"/>
    </xf>
    <xf numFmtId="0" fontId="2" fillId="0" borderId="183" xfId="0" applyFont="1" applyFill="1" applyBorder="1" applyAlignment="1" applyProtection="1">
      <alignment horizontal="left" vertical="center" wrapText="1"/>
    </xf>
    <xf numFmtId="14" fontId="4" fillId="0" borderId="0" xfId="0" applyNumberFormat="1" applyFont="1" applyFill="1" applyAlignment="1" applyProtection="1">
      <alignment horizontal="center" vertical="center" wrapText="1"/>
    </xf>
    <xf numFmtId="165" fontId="35" fillId="8" borderId="214" xfId="0" applyNumberFormat="1" applyFont="1" applyFill="1" applyBorder="1" applyAlignment="1" applyProtection="1">
      <alignment horizontal="center" vertical="center"/>
    </xf>
    <xf numFmtId="165" fontId="35" fillId="8" borderId="55" xfId="0" applyNumberFormat="1" applyFont="1" applyFill="1" applyBorder="1" applyAlignment="1" applyProtection="1">
      <alignment horizontal="center" vertical="center"/>
    </xf>
    <xf numFmtId="165" fontId="35" fillId="8" borderId="215" xfId="0" applyNumberFormat="1" applyFont="1" applyFill="1" applyBorder="1" applyAlignment="1" applyProtection="1">
      <alignment horizontal="center" vertical="center"/>
    </xf>
    <xf numFmtId="165" fontId="35" fillId="8" borderId="217" xfId="0" applyNumberFormat="1" applyFont="1" applyFill="1" applyBorder="1" applyAlignment="1" applyProtection="1">
      <alignment horizontal="center" vertical="center"/>
    </xf>
    <xf numFmtId="0" fontId="39" fillId="8" borderId="183" xfId="0" applyFont="1" applyFill="1" applyBorder="1" applyAlignment="1" applyProtection="1">
      <alignment horizontal="center" vertical="center" wrapText="1"/>
    </xf>
    <xf numFmtId="0" fontId="30" fillId="8" borderId="224" xfId="0" applyNumberFormat="1" applyFont="1" applyFill="1" applyBorder="1" applyAlignment="1" applyProtection="1">
      <alignment horizontal="center" vertical="center" wrapText="1"/>
    </xf>
    <xf numFmtId="0" fontId="30" fillId="8" borderId="225" xfId="0" applyNumberFormat="1" applyFont="1" applyFill="1" applyBorder="1" applyAlignment="1" applyProtection="1">
      <alignment horizontal="center" vertical="center" wrapText="1"/>
    </xf>
    <xf numFmtId="0" fontId="2" fillId="8" borderId="226" xfId="0" applyNumberFormat="1" applyFont="1" applyFill="1" applyBorder="1" applyAlignment="1" applyProtection="1">
      <alignment horizontal="center" vertical="center"/>
    </xf>
    <xf numFmtId="0" fontId="8" fillId="8" borderId="226" xfId="0" applyFont="1" applyFill="1" applyBorder="1" applyAlignment="1" applyProtection="1">
      <alignment horizontal="center" vertical="center" wrapText="1"/>
    </xf>
    <xf numFmtId="0" fontId="4" fillId="8" borderId="228" xfId="0" applyFont="1" applyFill="1" applyBorder="1" applyAlignment="1" applyProtection="1">
      <alignment horizontal="center" vertical="center" wrapText="1"/>
    </xf>
    <xf numFmtId="0" fontId="30" fillId="0" borderId="189" xfId="0" applyNumberFormat="1" applyFont="1" applyFill="1" applyBorder="1" applyAlignment="1" applyProtection="1">
      <alignment horizontal="center" vertical="center"/>
    </xf>
    <xf numFmtId="165" fontId="2" fillId="0" borderId="259" xfId="0" applyNumberFormat="1" applyFont="1" applyBorder="1" applyAlignment="1" applyProtection="1">
      <alignment horizontal="center" vertical="center"/>
    </xf>
    <xf numFmtId="165" fontId="2" fillId="0" borderId="5" xfId="0" applyNumberFormat="1" applyFont="1" applyBorder="1" applyAlignment="1" applyProtection="1">
      <alignment horizontal="center" vertical="center"/>
    </xf>
    <xf numFmtId="165" fontId="2" fillId="0" borderId="258" xfId="0" applyNumberFormat="1" applyFont="1" applyBorder="1" applyAlignment="1" applyProtection="1">
      <alignment horizontal="center" vertical="center"/>
    </xf>
    <xf numFmtId="0" fontId="39" fillId="8" borderId="3" xfId="0" applyFont="1" applyFill="1" applyBorder="1" applyAlignment="1" applyProtection="1">
      <alignment horizontal="center" vertical="center"/>
    </xf>
    <xf numFmtId="0" fontId="23" fillId="3" borderId="177" xfId="0" applyFont="1" applyFill="1" applyBorder="1" applyAlignment="1" applyProtection="1">
      <alignment horizontal="center" vertical="center" wrapText="1"/>
    </xf>
    <xf numFmtId="0" fontId="23" fillId="0" borderId="213" xfId="0" applyFont="1" applyFill="1" applyBorder="1" applyAlignment="1" applyProtection="1">
      <alignment horizontal="center" vertical="center" wrapText="1"/>
    </xf>
    <xf numFmtId="0" fontId="23" fillId="0" borderId="0" xfId="0" applyFont="1" applyFill="1" applyBorder="1" applyAlignment="1" applyProtection="1">
      <alignment horizontal="center" vertical="center" wrapText="1"/>
    </xf>
    <xf numFmtId="0" fontId="48" fillId="0" borderId="59" xfId="0" applyFont="1" applyFill="1" applyBorder="1" applyAlignment="1" applyProtection="1">
      <alignment horizontal="center" vertical="center" wrapText="1"/>
    </xf>
    <xf numFmtId="0" fontId="52" fillId="0" borderId="59" xfId="0" applyFont="1" applyFill="1" applyBorder="1" applyAlignment="1" applyProtection="1">
      <alignment horizontal="center" vertical="center" wrapText="1"/>
    </xf>
    <xf numFmtId="165" fontId="12" fillId="0" borderId="177" xfId="0" applyNumberFormat="1" applyFont="1" applyFill="1" applyBorder="1" applyAlignment="1" applyProtection="1">
      <alignment horizontal="center" vertical="center" wrapText="1"/>
    </xf>
    <xf numFmtId="0" fontId="53" fillId="0" borderId="59" xfId="0" applyFont="1" applyFill="1" applyBorder="1" applyAlignment="1" applyProtection="1">
      <alignment horizontal="center" vertical="center" wrapText="1"/>
    </xf>
    <xf numFmtId="164" fontId="50" fillId="0" borderId="18" xfId="0" applyNumberFormat="1" applyFont="1" applyFill="1" applyBorder="1" applyAlignment="1" applyProtection="1">
      <alignment horizontal="center" vertical="center" wrapText="1"/>
    </xf>
    <xf numFmtId="0" fontId="51" fillId="0" borderId="0" xfId="0" applyFont="1" applyFill="1" applyBorder="1" applyAlignment="1" applyProtection="1">
      <alignment horizontal="center" vertical="center" wrapText="1"/>
    </xf>
    <xf numFmtId="0" fontId="4" fillId="0" borderId="21" xfId="0" applyFont="1" applyFill="1" applyBorder="1" applyAlignment="1" applyProtection="1">
      <alignment horizontal="center" vertical="center" wrapText="1"/>
    </xf>
    <xf numFmtId="0" fontId="4" fillId="3" borderId="21" xfId="0" applyFont="1" applyFill="1" applyBorder="1" applyAlignment="1" applyProtection="1">
      <alignment horizontal="center" vertical="center" wrapText="1"/>
    </xf>
    <xf numFmtId="0" fontId="4" fillId="3" borderId="22" xfId="0" applyFont="1" applyFill="1" applyBorder="1" applyAlignment="1" applyProtection="1">
      <alignment horizontal="center" vertical="center" wrapText="1"/>
    </xf>
    <xf numFmtId="10" fontId="54" fillId="0" borderId="0" xfId="0" applyNumberFormat="1" applyFont="1" applyFill="1" applyBorder="1" applyAlignment="1" applyProtection="1">
      <alignment vertical="center" wrapText="1"/>
    </xf>
    <xf numFmtId="0" fontId="4" fillId="0" borderId="183" xfId="0" applyFont="1" applyFill="1" applyBorder="1" applyAlignment="1" applyProtection="1">
      <alignment horizontal="center" vertical="center" wrapText="1"/>
    </xf>
    <xf numFmtId="0" fontId="32" fillId="0" borderId="183" xfId="0" applyNumberFormat="1" applyFont="1" applyFill="1" applyBorder="1" applyAlignment="1" applyProtection="1">
      <alignment horizontal="center" vertical="center" wrapText="1"/>
    </xf>
    <xf numFmtId="0" fontId="2" fillId="0" borderId="183" xfId="0" applyFont="1" applyFill="1" applyBorder="1" applyAlignment="1" applyProtection="1">
      <alignment vertical="center"/>
    </xf>
    <xf numFmtId="0" fontId="39" fillId="8" borderId="55" xfId="0" applyFont="1" applyFill="1" applyBorder="1" applyAlignment="1" applyProtection="1">
      <alignment horizontal="center" vertical="center"/>
    </xf>
    <xf numFmtId="165" fontId="35" fillId="8" borderId="56" xfId="0" applyNumberFormat="1" applyFont="1" applyFill="1" applyBorder="1" applyAlignment="1" applyProtection="1">
      <alignment horizontal="center" vertical="center"/>
    </xf>
    <xf numFmtId="0" fontId="41" fillId="8" borderId="166" xfId="0" applyNumberFormat="1" applyFont="1" applyFill="1" applyBorder="1" applyAlignment="1" applyProtection="1">
      <alignment horizontal="center" vertical="center"/>
    </xf>
    <xf numFmtId="164" fontId="33" fillId="0" borderId="39" xfId="0" applyNumberFormat="1" applyFont="1" applyFill="1" applyBorder="1" applyAlignment="1" applyProtection="1">
      <alignment horizontal="center" vertical="center" wrapText="1"/>
    </xf>
    <xf numFmtId="0" fontId="51" fillId="0" borderId="0" xfId="0" applyFont="1" applyFill="1" applyAlignment="1" applyProtection="1">
      <alignment horizontal="center" vertical="center" wrapText="1"/>
    </xf>
    <xf numFmtId="0" fontId="4" fillId="0" borderId="494" xfId="0" applyFont="1" applyFill="1" applyBorder="1" applyAlignment="1" applyProtection="1">
      <alignment horizontal="center" vertical="center" wrapText="1"/>
    </xf>
    <xf numFmtId="165" fontId="35" fillId="8" borderId="496" xfId="0" applyNumberFormat="1" applyFont="1" applyFill="1" applyBorder="1" applyAlignment="1" applyProtection="1">
      <alignment horizontal="center" vertical="center"/>
    </xf>
    <xf numFmtId="14" fontId="4" fillId="0" borderId="22" xfId="0" applyNumberFormat="1" applyFont="1" applyFill="1" applyBorder="1" applyAlignment="1" applyProtection="1">
      <alignment horizontal="center" vertical="center" wrapText="1"/>
    </xf>
    <xf numFmtId="164" fontId="4" fillId="7" borderId="22" xfId="0" applyNumberFormat="1" applyFont="1" applyFill="1" applyBorder="1" applyAlignment="1" applyProtection="1">
      <alignment horizontal="center" vertical="center" wrapText="1"/>
    </xf>
    <xf numFmtId="164" fontId="4" fillId="7" borderId="82" xfId="0" applyNumberFormat="1" applyFont="1" applyFill="1" applyBorder="1" applyAlignment="1" applyProtection="1">
      <alignment horizontal="center" vertical="center" wrapText="1"/>
    </xf>
    <xf numFmtId="10" fontId="22" fillId="7" borderId="19" xfId="0" applyNumberFormat="1" applyFont="1" applyFill="1" applyBorder="1" applyAlignment="1" applyProtection="1">
      <alignment horizontal="center" vertical="center" wrapText="1"/>
    </xf>
    <xf numFmtId="0" fontId="4" fillId="0" borderId="59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30" fillId="0" borderId="563" xfId="0" applyNumberFormat="1" applyFont="1" applyFill="1" applyBorder="1" applyAlignment="1" applyProtection="1">
      <alignment horizontal="center" vertical="center" wrapText="1"/>
    </xf>
    <xf numFmtId="0" fontId="30" fillId="0" borderId="564" xfId="0" applyNumberFormat="1" applyFont="1" applyFill="1" applyBorder="1" applyAlignment="1" applyProtection="1">
      <alignment horizontal="center" vertical="center" wrapText="1"/>
    </xf>
    <xf numFmtId="0" fontId="30" fillId="0" borderId="565" xfId="0" applyNumberFormat="1" applyFont="1" applyFill="1" applyBorder="1" applyAlignment="1" applyProtection="1">
      <alignment horizontal="center" vertical="center" wrapText="1"/>
    </xf>
    <xf numFmtId="0" fontId="2" fillId="0" borderId="563" xfId="0" applyFont="1" applyFill="1" applyBorder="1" applyAlignment="1" applyProtection="1">
      <alignment horizontal="center" vertical="center"/>
    </xf>
    <xf numFmtId="10" fontId="11" fillId="0" borderId="39" xfId="0" applyNumberFormat="1" applyFont="1" applyFill="1" applyBorder="1" applyAlignment="1" applyProtection="1">
      <alignment horizontal="center" vertical="center" wrapText="1"/>
    </xf>
    <xf numFmtId="165" fontId="35" fillId="8" borderId="0" xfId="0" applyNumberFormat="1" applyFont="1" applyFill="1" applyBorder="1" applyAlignment="1" applyProtection="1">
      <alignment horizontal="center" vertical="center"/>
    </xf>
    <xf numFmtId="0" fontId="4" fillId="8" borderId="22" xfId="0" applyFont="1" applyFill="1" applyBorder="1" applyAlignment="1" applyProtection="1">
      <alignment horizontal="center" vertical="center" wrapText="1"/>
    </xf>
    <xf numFmtId="164" fontId="4" fillId="8" borderId="22" xfId="0" applyNumberFormat="1" applyFont="1" applyFill="1" applyBorder="1" applyAlignment="1" applyProtection="1">
      <alignment horizontal="center" vertical="center" wrapText="1"/>
    </xf>
    <xf numFmtId="164" fontId="4" fillId="8" borderId="82" xfId="0" applyNumberFormat="1" applyFont="1" applyFill="1" applyBorder="1" applyAlignment="1" applyProtection="1">
      <alignment horizontal="center" vertical="center" wrapText="1"/>
    </xf>
    <xf numFmtId="0" fontId="2" fillId="8" borderId="563" xfId="0" applyFont="1" applyFill="1" applyBorder="1" applyAlignment="1" applyProtection="1">
      <alignment horizontal="center" vertical="center"/>
    </xf>
    <xf numFmtId="0" fontId="30" fillId="8" borderId="566" xfId="0" applyNumberFormat="1" applyFont="1" applyFill="1" applyBorder="1" applyAlignment="1" applyProtection="1">
      <alignment horizontal="center" vertical="center" wrapText="1"/>
    </xf>
    <xf numFmtId="0" fontId="30" fillId="8" borderId="563" xfId="0" applyNumberFormat="1" applyFont="1" applyFill="1" applyBorder="1" applyAlignment="1" applyProtection="1">
      <alignment horizontal="center" vertical="center" wrapText="1"/>
    </xf>
    <xf numFmtId="0" fontId="30" fillId="8" borderId="564" xfId="0" applyNumberFormat="1" applyFont="1" applyFill="1" applyBorder="1" applyAlignment="1" applyProtection="1">
      <alignment horizontal="center" vertical="center" wrapText="1"/>
    </xf>
    <xf numFmtId="166" fontId="33" fillId="8" borderId="565" xfId="0" applyNumberFormat="1" applyFont="1" applyFill="1" applyBorder="1" applyAlignment="1" applyProtection="1">
      <alignment horizontal="center" vertical="center" wrapText="1"/>
    </xf>
    <xf numFmtId="14" fontId="16" fillId="8" borderId="575" xfId="0" applyNumberFormat="1" applyFont="1" applyFill="1" applyBorder="1" applyAlignment="1" applyProtection="1">
      <alignment horizontal="center" vertical="center" wrapText="1"/>
    </xf>
    <xf numFmtId="0" fontId="4" fillId="13" borderId="0" xfId="0" applyFont="1" applyFill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164" fontId="50" fillId="0" borderId="0" xfId="0" applyNumberFormat="1" applyFont="1" applyFill="1" applyBorder="1" applyAlignment="1" applyProtection="1">
      <alignment horizontal="center" vertical="center" wrapText="1"/>
    </xf>
    <xf numFmtId="0" fontId="2" fillId="0" borderId="494" xfId="0" applyFont="1" applyBorder="1" applyAlignment="1" applyProtection="1">
      <alignment horizontal="center" vertical="center"/>
    </xf>
    <xf numFmtId="0" fontId="4" fillId="9" borderId="0" xfId="0" applyFont="1" applyFill="1" applyBorder="1" applyAlignment="1" applyProtection="1">
      <alignment horizontal="center" vertical="center" wrapText="1"/>
    </xf>
    <xf numFmtId="0" fontId="51" fillId="14" borderId="582" xfId="0" applyFont="1" applyFill="1" applyBorder="1" applyAlignment="1" applyProtection="1">
      <alignment horizontal="center" vertical="center" wrapText="1"/>
    </xf>
    <xf numFmtId="0" fontId="4" fillId="14" borderId="582" xfId="0" applyFont="1" applyFill="1" applyBorder="1" applyAlignment="1" applyProtection="1">
      <alignment horizontal="center" vertical="center" wrapText="1"/>
    </xf>
    <xf numFmtId="164" fontId="4" fillId="14" borderId="58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48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vertical="center"/>
    </xf>
    <xf numFmtId="0" fontId="53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0" fontId="30" fillId="0" borderId="0" xfId="0" applyNumberFormat="1" applyFont="1" applyFill="1" applyBorder="1" applyAlignment="1" applyProtection="1">
      <alignment horizontal="center" vertical="center" wrapText="1"/>
    </xf>
    <xf numFmtId="0" fontId="59" fillId="5" borderId="0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165" fontId="0" fillId="0" borderId="0" xfId="0" applyNumberFormat="1" applyAlignment="1" applyProtection="1">
      <alignment vertical="center"/>
    </xf>
    <xf numFmtId="0" fontId="16" fillId="0" borderId="0" xfId="0" applyFont="1" applyAlignment="1" applyProtection="1">
      <alignment horizontal="center" vertical="center"/>
    </xf>
    <xf numFmtId="0" fontId="2" fillId="0" borderId="213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165" fontId="63" fillId="0" borderId="0" xfId="0" applyNumberFormat="1" applyFont="1" applyBorder="1" applyAlignment="1" applyProtection="1">
      <alignment horizontal="center" vertical="center"/>
    </xf>
    <xf numFmtId="165" fontId="64" fillId="0" borderId="6" xfId="0" applyNumberFormat="1" applyFont="1" applyBorder="1" applyAlignment="1" applyProtection="1">
      <alignment horizontal="center" vertical="center"/>
    </xf>
    <xf numFmtId="165" fontId="64" fillId="0" borderId="0" xfId="0" applyNumberFormat="1" applyFont="1" applyBorder="1" applyAlignment="1" applyProtection="1">
      <alignment horizontal="center" vertical="center"/>
    </xf>
    <xf numFmtId="1" fontId="0" fillId="0" borderId="496" xfId="0" applyNumberFormat="1" applyBorder="1" applyAlignment="1" applyProtection="1">
      <alignment horizontal="center" vertical="center"/>
    </xf>
    <xf numFmtId="1" fontId="0" fillId="0" borderId="55" xfId="0" applyNumberFormat="1" applyBorder="1" applyAlignment="1" applyProtection="1">
      <alignment horizontal="center" vertical="center"/>
    </xf>
    <xf numFmtId="1" fontId="0" fillId="0" borderId="0" xfId="0" applyNumberFormat="1" applyBorder="1" applyAlignment="1" applyProtection="1">
      <alignment horizontal="center" vertical="center"/>
    </xf>
    <xf numFmtId="165" fontId="0" fillId="0" borderId="0" xfId="0" applyNumberFormat="1" applyBorder="1" applyAlignment="1" applyProtection="1">
      <alignment vertical="center"/>
    </xf>
    <xf numFmtId="0" fontId="2" fillId="0" borderId="56" xfId="0" applyFont="1" applyBorder="1" applyAlignment="1" applyProtection="1">
      <alignment horizontal="center" vertical="center"/>
    </xf>
    <xf numFmtId="0" fontId="2" fillId="0" borderId="587" xfId="0" applyFont="1" applyBorder="1" applyAlignment="1" applyProtection="1">
      <alignment vertical="center"/>
    </xf>
    <xf numFmtId="0" fontId="0" fillId="0" borderId="228" xfId="0" applyBorder="1" applyAlignment="1" applyProtection="1">
      <alignment vertical="center"/>
    </xf>
    <xf numFmtId="0" fontId="4" fillId="0" borderId="228" xfId="0" applyFont="1" applyBorder="1" applyAlignment="1" applyProtection="1">
      <alignment horizontal="center" vertical="center"/>
    </xf>
    <xf numFmtId="165" fontId="0" fillId="0" borderId="228" xfId="0" applyNumberFormat="1" applyBorder="1" applyAlignment="1" applyProtection="1">
      <alignment vertical="center"/>
    </xf>
    <xf numFmtId="0" fontId="16" fillId="0" borderId="228" xfId="0" applyFont="1" applyBorder="1" applyAlignment="1" applyProtection="1">
      <alignment horizontal="center" vertical="center"/>
    </xf>
    <xf numFmtId="0" fontId="59" fillId="5" borderId="213" xfId="0" applyFont="1" applyFill="1" applyBorder="1" applyAlignment="1" applyProtection="1">
      <alignment horizontal="center" vertical="center"/>
    </xf>
    <xf numFmtId="0" fontId="61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5" fontId="63" fillId="0" borderId="6" xfId="0" applyNumberFormat="1" applyFont="1" applyBorder="1" applyAlignment="1" applyProtection="1">
      <alignment horizontal="center" vertical="center"/>
    </xf>
    <xf numFmtId="0" fontId="0" fillId="0" borderId="496" xfId="0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165" fontId="6" fillId="4" borderId="62" xfId="0" applyNumberFormat="1" applyFont="1" applyFill="1" applyBorder="1" applyAlignment="1" applyProtection="1">
      <alignment horizontal="center" vertical="center" wrapText="1"/>
    </xf>
    <xf numFmtId="0" fontId="59" fillId="5" borderId="589" xfId="0" applyFont="1" applyFill="1" applyBorder="1" applyAlignment="1" applyProtection="1">
      <alignment horizontal="center" vertical="center"/>
    </xf>
    <xf numFmtId="0" fontId="59" fillId="5" borderId="590" xfId="0" applyFont="1" applyFill="1" applyBorder="1" applyAlignment="1" applyProtection="1">
      <alignment horizontal="center" vertical="center"/>
    </xf>
    <xf numFmtId="0" fontId="66" fillId="0" borderId="593" xfId="0" applyFont="1" applyBorder="1" applyAlignment="1" applyProtection="1">
      <alignment horizontal="center" vertical="center"/>
    </xf>
    <xf numFmtId="0" fontId="66" fillId="0" borderId="594" xfId="0" applyFont="1" applyBorder="1" applyAlignment="1" applyProtection="1">
      <alignment horizontal="center" vertical="center"/>
    </xf>
    <xf numFmtId="0" fontId="2" fillId="0" borderId="593" xfId="0" applyFont="1" applyBorder="1" applyAlignment="1" applyProtection="1">
      <alignment vertical="center"/>
    </xf>
    <xf numFmtId="0" fontId="0" fillId="0" borderId="594" xfId="0" applyBorder="1" applyAlignment="1" applyProtection="1">
      <alignment vertical="center"/>
    </xf>
    <xf numFmtId="0" fontId="0" fillId="0" borderId="597" xfId="0" applyBorder="1" applyAlignment="1" applyProtection="1">
      <alignment vertical="center"/>
    </xf>
    <xf numFmtId="0" fontId="2" fillId="0" borderId="598" xfId="0" applyFont="1" applyBorder="1" applyAlignment="1" applyProtection="1">
      <alignment vertical="center"/>
    </xf>
    <xf numFmtId="0" fontId="0" fillId="0" borderId="599" xfId="0" applyBorder="1" applyAlignment="1" applyProtection="1">
      <alignment vertical="center"/>
    </xf>
    <xf numFmtId="0" fontId="2" fillId="4" borderId="582" xfId="0" applyFont="1" applyFill="1" applyBorder="1" applyAlignment="1" applyProtection="1">
      <alignment vertical="center"/>
    </xf>
    <xf numFmtId="0" fontId="0" fillId="4" borderId="582" xfId="0" applyFill="1" applyBorder="1" applyAlignment="1" applyProtection="1">
      <alignment vertical="center"/>
    </xf>
    <xf numFmtId="0" fontId="2" fillId="6" borderId="55" xfId="0" applyFont="1" applyFill="1" applyBorder="1" applyAlignment="1" applyProtection="1">
      <alignment vertical="center"/>
    </xf>
    <xf numFmtId="0" fontId="0" fillId="6" borderId="0" xfId="0" applyFill="1" applyBorder="1" applyAlignment="1" applyProtection="1">
      <alignment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17" fillId="0" borderId="631" xfId="0" applyFont="1" applyBorder="1" applyAlignment="1" applyProtection="1">
      <alignment horizontal="center" vertical="center" wrapText="1"/>
    </xf>
    <xf numFmtId="164" fontId="17" fillId="0" borderId="632" xfId="0" applyNumberFormat="1" applyFont="1" applyFill="1" applyBorder="1" applyAlignment="1" applyProtection="1">
      <alignment horizontal="center" vertical="center" wrapText="1"/>
    </xf>
    <xf numFmtId="0" fontId="17" fillId="0" borderId="633" xfId="0" applyFont="1" applyFill="1" applyBorder="1" applyAlignment="1" applyProtection="1">
      <alignment horizontal="center" vertical="center" wrapText="1"/>
    </xf>
    <xf numFmtId="0" fontId="18" fillId="0" borderId="634" xfId="0" applyFont="1" applyBorder="1" applyAlignment="1" applyProtection="1">
      <alignment horizontal="center" vertical="center" wrapText="1"/>
    </xf>
    <xf numFmtId="164" fontId="18" fillId="0" borderId="635" xfId="0" applyNumberFormat="1" applyFont="1" applyBorder="1" applyAlignment="1" applyProtection="1">
      <alignment horizontal="center" vertical="center" wrapText="1"/>
    </xf>
    <xf numFmtId="164" fontId="18" fillId="0" borderId="636" xfId="0" applyNumberFormat="1" applyFont="1" applyBorder="1" applyAlignment="1" applyProtection="1">
      <alignment horizontal="center" vertical="center" wrapText="1"/>
    </xf>
    <xf numFmtId="0" fontId="19" fillId="5" borderId="637" xfId="0" applyFont="1" applyFill="1" applyBorder="1" applyAlignment="1" applyProtection="1">
      <alignment horizontal="center" vertical="center" wrapText="1"/>
    </xf>
    <xf numFmtId="0" fontId="19" fillId="5" borderId="606" xfId="0" applyFont="1" applyFill="1" applyBorder="1" applyAlignment="1" applyProtection="1">
      <alignment horizontal="center" vertical="center" wrapText="1"/>
    </xf>
    <xf numFmtId="0" fontId="20" fillId="0" borderId="628" xfId="0" applyFont="1" applyFill="1" applyBorder="1" applyAlignment="1" applyProtection="1">
      <alignment horizontal="center" vertical="center" wrapText="1"/>
    </xf>
    <xf numFmtId="0" fontId="20" fillId="0" borderId="628" xfId="0" applyFont="1" applyBorder="1" applyAlignment="1" applyProtection="1">
      <alignment horizontal="center" vertical="center" wrapText="1"/>
    </xf>
    <xf numFmtId="0" fontId="57" fillId="0" borderId="628" xfId="0" applyFont="1" applyBorder="1" applyAlignment="1" applyProtection="1">
      <alignment horizontal="center" vertical="center" wrapText="1"/>
    </xf>
    <xf numFmtId="0" fontId="11" fillId="3" borderId="638" xfId="0" applyFont="1" applyFill="1" applyBorder="1" applyAlignment="1" applyProtection="1">
      <alignment horizontal="center" vertical="center" wrapText="1"/>
    </xf>
    <xf numFmtId="165" fontId="2" fillId="0" borderId="639" xfId="0" applyNumberFormat="1" applyFont="1" applyBorder="1" applyAlignment="1" applyProtection="1">
      <alignment horizontal="center" vertical="center"/>
    </xf>
    <xf numFmtId="165" fontId="2" fillId="0" borderId="640" xfId="0" applyNumberFormat="1" applyFont="1" applyBorder="1" applyAlignment="1" applyProtection="1">
      <alignment horizontal="center" vertical="center"/>
    </xf>
    <xf numFmtId="0" fontId="11" fillId="3" borderId="630" xfId="0" applyFont="1" applyFill="1" applyBorder="1" applyAlignment="1" applyProtection="1">
      <alignment horizontal="center" vertical="center" wrapText="1"/>
    </xf>
    <xf numFmtId="0" fontId="11" fillId="3" borderId="628" xfId="0" applyFont="1" applyFill="1" applyBorder="1" applyAlignment="1" applyProtection="1">
      <alignment horizontal="center" vertical="center" wrapText="1"/>
    </xf>
    <xf numFmtId="0" fontId="11" fillId="3" borderId="641" xfId="0" applyFont="1" applyFill="1" applyBorder="1" applyAlignment="1" applyProtection="1">
      <alignment horizontal="center" vertical="center" wrapText="1"/>
    </xf>
    <xf numFmtId="14" fontId="11" fillId="3" borderId="640" xfId="0" applyNumberFormat="1" applyFont="1" applyFill="1" applyBorder="1" applyAlignment="1" applyProtection="1">
      <alignment horizontal="center" vertical="center" wrapText="1"/>
    </xf>
    <xf numFmtId="0" fontId="11" fillId="3" borderId="606" xfId="0" applyFont="1" applyFill="1" applyBorder="1" applyAlignment="1" applyProtection="1">
      <alignment horizontal="center" vertical="center" wrapText="1"/>
    </xf>
    <xf numFmtId="0" fontId="11" fillId="3" borderId="640" xfId="0" applyFont="1" applyFill="1" applyBorder="1" applyAlignment="1" applyProtection="1">
      <alignment horizontal="center" vertical="center" wrapText="1"/>
    </xf>
    <xf numFmtId="0" fontId="11" fillId="0" borderId="640" xfId="0" applyFont="1" applyBorder="1" applyAlignment="1" applyProtection="1">
      <alignment horizontal="center" vertical="center" wrapText="1"/>
    </xf>
    <xf numFmtId="164" fontId="11" fillId="0" borderId="616" xfId="0" applyNumberFormat="1" applyFont="1" applyBorder="1" applyAlignment="1" applyProtection="1">
      <alignment horizontal="center" vertical="center" wrapText="1"/>
    </xf>
    <xf numFmtId="0" fontId="4" fillId="0" borderId="610" xfId="0" applyFont="1" applyBorder="1" applyAlignment="1" applyProtection="1">
      <alignment horizontal="center" vertical="center" wrapText="1"/>
    </xf>
    <xf numFmtId="0" fontId="4" fillId="0" borderId="605" xfId="0" applyFont="1" applyBorder="1" applyAlignment="1" applyProtection="1">
      <alignment horizontal="center" vertical="center" wrapText="1"/>
    </xf>
    <xf numFmtId="0" fontId="4" fillId="0" borderId="628" xfId="0" applyFont="1" applyBorder="1" applyAlignment="1" applyProtection="1">
      <alignment horizontal="center" vertical="center" wrapText="1"/>
    </xf>
    <xf numFmtId="164" fontId="4" fillId="0" borderId="628" xfId="0" applyNumberFormat="1" applyFont="1" applyBorder="1" applyAlignment="1" applyProtection="1">
      <alignment horizontal="center" vertical="center" wrapText="1"/>
    </xf>
    <xf numFmtId="164" fontId="4" fillId="0" borderId="629" xfId="0" applyNumberFormat="1" applyFont="1" applyBorder="1" applyAlignment="1" applyProtection="1">
      <alignment horizontal="center" vertical="center" wrapText="1"/>
    </xf>
    <xf numFmtId="14" fontId="20" fillId="0" borderId="22" xfId="0" applyNumberFormat="1" applyFont="1" applyBorder="1" applyAlignment="1" applyProtection="1">
      <alignment horizontal="center" vertical="center" wrapText="1"/>
    </xf>
    <xf numFmtId="0" fontId="2" fillId="0" borderId="618" xfId="0" applyNumberFormat="1" applyFont="1" applyFill="1" applyBorder="1" applyAlignment="1" applyProtection="1">
      <alignment horizontal="center" vertical="center"/>
    </xf>
    <xf numFmtId="0" fontId="2" fillId="0" borderId="639" xfId="0" applyNumberFormat="1" applyFont="1" applyFill="1" applyBorder="1" applyAlignment="1" applyProtection="1">
      <alignment horizontal="center" vertical="center"/>
    </xf>
    <xf numFmtId="0" fontId="2" fillId="0" borderId="642" xfId="0" applyNumberFormat="1" applyFont="1" applyFill="1" applyBorder="1" applyAlignment="1" applyProtection="1">
      <alignment horizontal="center" vertical="center"/>
    </xf>
    <xf numFmtId="0" fontId="2" fillId="0" borderId="617" xfId="0" applyNumberFormat="1" applyFont="1" applyFill="1" applyBorder="1" applyAlignment="1" applyProtection="1">
      <alignment horizontal="center" vertical="center"/>
    </xf>
    <xf numFmtId="0" fontId="2" fillId="0" borderId="643" xfId="0" applyNumberFormat="1" applyFont="1" applyBorder="1" applyAlignment="1" applyProtection="1">
      <alignment horizontal="center" vertical="center"/>
    </xf>
    <xf numFmtId="0" fontId="2" fillId="0" borderId="644" xfId="0" applyNumberFormat="1" applyFont="1" applyBorder="1" applyAlignment="1" applyProtection="1">
      <alignment horizontal="center" vertical="center"/>
    </xf>
    <xf numFmtId="0" fontId="2" fillId="0" borderId="614" xfId="0" applyNumberFormat="1" applyFont="1" applyBorder="1" applyAlignment="1" applyProtection="1">
      <alignment horizontal="center" vertical="center"/>
    </xf>
    <xf numFmtId="0" fontId="2" fillId="0" borderId="615" xfId="0" applyNumberFormat="1" applyFont="1" applyBorder="1" applyAlignment="1" applyProtection="1">
      <alignment horizontal="center" vertical="center"/>
    </xf>
    <xf numFmtId="14" fontId="2" fillId="0" borderId="610" xfId="0" applyNumberFormat="1" applyFont="1" applyBorder="1" applyAlignment="1" applyProtection="1">
      <alignment horizontal="center" vertical="center"/>
    </xf>
    <xf numFmtId="0" fontId="2" fillId="0" borderId="645" xfId="0" applyNumberFormat="1" applyFont="1" applyBorder="1" applyAlignment="1" applyProtection="1">
      <alignment horizontal="center" vertical="center"/>
    </xf>
    <xf numFmtId="0" fontId="2" fillId="0" borderId="610" xfId="0" applyNumberFormat="1" applyFont="1" applyBorder="1" applyAlignment="1" applyProtection="1">
      <alignment horizontal="center" vertical="center"/>
    </xf>
    <xf numFmtId="0" fontId="4" fillId="0" borderId="645" xfId="0" applyNumberFormat="1" applyFont="1" applyBorder="1" applyAlignment="1" applyProtection="1">
      <alignment horizontal="center" vertical="center"/>
    </xf>
    <xf numFmtId="0" fontId="11" fillId="0" borderId="610" xfId="0" applyFont="1" applyBorder="1" applyAlignment="1" applyProtection="1">
      <alignment horizontal="center" vertical="center" wrapText="1"/>
    </xf>
    <xf numFmtId="0" fontId="4" fillId="0" borderId="614" xfId="0" applyFont="1" applyBorder="1" applyAlignment="1" applyProtection="1">
      <alignment horizontal="center" vertical="center" wrapText="1"/>
    </xf>
    <xf numFmtId="164" fontId="4" fillId="0" borderId="614" xfId="0" applyNumberFormat="1" applyFont="1" applyBorder="1" applyAlignment="1" applyProtection="1">
      <alignment horizontal="center" vertical="center" wrapText="1"/>
    </xf>
    <xf numFmtId="164" fontId="4" fillId="0" borderId="613" xfId="0" applyNumberFormat="1" applyFont="1" applyBorder="1" applyAlignment="1" applyProtection="1">
      <alignment horizontal="center" vertical="center" wrapText="1"/>
    </xf>
    <xf numFmtId="14" fontId="68" fillId="0" borderId="22" xfId="0" applyNumberFormat="1" applyFont="1" applyBorder="1" applyAlignment="1" applyProtection="1">
      <alignment horizontal="center" vertical="center" wrapText="1"/>
    </xf>
    <xf numFmtId="14" fontId="11" fillId="3" borderId="39" xfId="0" applyNumberFormat="1" applyFont="1" applyFill="1" applyBorder="1" applyAlignment="1" applyProtection="1">
      <alignment horizontal="center" vertical="center" wrapText="1"/>
    </xf>
    <xf numFmtId="0" fontId="2" fillId="0" borderId="614" xfId="0" applyNumberFormat="1" applyFont="1" applyFill="1" applyBorder="1" applyAlignment="1" applyProtection="1">
      <alignment horizontal="center" vertical="center"/>
    </xf>
    <xf numFmtId="0" fontId="2" fillId="0" borderId="615" xfId="0" applyNumberFormat="1" applyFont="1" applyFill="1" applyBorder="1" applyAlignment="1" applyProtection="1">
      <alignment horizontal="center" vertical="center"/>
    </xf>
    <xf numFmtId="14" fontId="9" fillId="0" borderId="610" xfId="0" applyNumberFormat="1" applyFont="1" applyFill="1" applyBorder="1" applyAlignment="1" applyProtection="1">
      <alignment horizontal="center" vertical="center" wrapText="1"/>
    </xf>
    <xf numFmtId="0" fontId="2" fillId="0" borderId="613" xfId="0" applyNumberFormat="1" applyFont="1" applyBorder="1" applyAlignment="1" applyProtection="1">
      <alignment horizontal="center" vertical="center"/>
    </xf>
    <xf numFmtId="0" fontId="2" fillId="0" borderId="612" xfId="0" applyNumberFormat="1" applyFont="1" applyBorder="1" applyAlignment="1" applyProtection="1">
      <alignment horizontal="center" vertical="center"/>
    </xf>
    <xf numFmtId="0" fontId="15" fillId="0" borderId="616" xfId="0" applyNumberFormat="1" applyFont="1" applyBorder="1" applyAlignment="1" applyProtection="1">
      <alignment horizontal="center" vertical="center"/>
    </xf>
    <xf numFmtId="0" fontId="2" fillId="0" borderId="646" xfId="0" applyNumberFormat="1" applyFont="1" applyBorder="1" applyAlignment="1" applyProtection="1">
      <alignment horizontal="center" vertical="center"/>
    </xf>
    <xf numFmtId="0" fontId="4" fillId="0" borderId="177" xfId="0" applyNumberFormat="1" applyFont="1" applyBorder="1" applyAlignment="1" applyProtection="1">
      <alignment horizontal="center" vertical="center"/>
    </xf>
    <xf numFmtId="0" fontId="11" fillId="0" borderId="646" xfId="0" applyFont="1" applyBorder="1" applyAlignment="1" applyProtection="1">
      <alignment horizontal="center" vertical="center" wrapText="1"/>
    </xf>
    <xf numFmtId="164" fontId="11" fillId="0" borderId="647" xfId="0" applyNumberFormat="1" applyFont="1" applyBorder="1" applyAlignment="1" applyProtection="1">
      <alignment horizontal="center" vertical="center" wrapText="1"/>
    </xf>
    <xf numFmtId="0" fontId="4" fillId="0" borderId="646" xfId="0" applyFont="1" applyBorder="1" applyAlignment="1" applyProtection="1">
      <alignment horizontal="center" vertical="center" wrapText="1"/>
    </xf>
    <xf numFmtId="0" fontId="4" fillId="0" borderId="635" xfId="0" applyFont="1" applyBorder="1" applyAlignment="1" applyProtection="1">
      <alignment horizontal="center" vertical="center" wrapText="1"/>
    </xf>
    <xf numFmtId="164" fontId="4" fillId="0" borderId="635" xfId="0" applyNumberFormat="1" applyFont="1" applyBorder="1" applyAlignment="1" applyProtection="1">
      <alignment horizontal="center" vertical="center" wrapText="1"/>
    </xf>
    <xf numFmtId="164" fontId="4" fillId="0" borderId="636" xfId="0" applyNumberFormat="1" applyFont="1" applyBorder="1" applyAlignment="1" applyProtection="1">
      <alignment horizontal="center" vertical="center" wrapText="1"/>
    </xf>
    <xf numFmtId="0" fontId="27" fillId="6" borderId="626" xfId="0" applyFont="1" applyFill="1" applyBorder="1" applyAlignment="1" applyProtection="1">
      <alignment horizontal="center" vertical="center" wrapText="1"/>
    </xf>
    <xf numFmtId="0" fontId="27" fillId="6" borderId="627" xfId="0" applyFont="1" applyFill="1" applyBorder="1" applyAlignment="1" applyProtection="1">
      <alignment horizontal="center" vertical="center" wrapText="1"/>
    </xf>
    <xf numFmtId="0" fontId="27" fillId="6" borderId="620" xfId="0" applyFont="1" applyFill="1" applyBorder="1" applyAlignment="1" applyProtection="1">
      <alignment horizontal="center" vertical="center" wrapText="1"/>
    </xf>
    <xf numFmtId="0" fontId="27" fillId="6" borderId="645" xfId="0" applyFont="1" applyFill="1" applyBorder="1" applyAlignment="1" applyProtection="1">
      <alignment horizontal="center" vertical="center" wrapText="1"/>
    </xf>
    <xf numFmtId="0" fontId="27" fillId="6" borderId="648" xfId="0" applyFont="1" applyFill="1" applyBorder="1" applyAlignment="1" applyProtection="1">
      <alignment horizontal="center" vertical="center" wrapText="1"/>
    </xf>
    <xf numFmtId="164" fontId="27" fillId="6" borderId="648" xfId="0" applyNumberFormat="1" applyFont="1" applyFill="1" applyBorder="1" applyAlignment="1" applyProtection="1">
      <alignment horizontal="center" vertical="center" wrapText="1"/>
    </xf>
    <xf numFmtId="0" fontId="2" fillId="6" borderId="648" xfId="0" applyFont="1" applyFill="1" applyBorder="1" applyAlignment="1" applyProtection="1">
      <alignment horizontal="center" vertical="center" wrapText="1"/>
    </xf>
    <xf numFmtId="164" fontId="2" fillId="6" borderId="648" xfId="0" applyNumberFormat="1" applyFont="1" applyFill="1" applyBorder="1" applyAlignment="1" applyProtection="1">
      <alignment horizontal="center" vertical="center" wrapText="1"/>
    </xf>
    <xf numFmtId="0" fontId="27" fillId="6" borderId="60" xfId="0" applyFont="1" applyFill="1" applyBorder="1" applyAlignment="1" applyProtection="1">
      <alignment horizontal="center" vertical="center" wrapText="1"/>
    </xf>
    <xf numFmtId="0" fontId="27" fillId="0" borderId="645" xfId="0" applyFont="1" applyFill="1" applyBorder="1" applyAlignment="1" applyProtection="1">
      <alignment horizontal="center" vertical="center" wrapText="1"/>
    </xf>
    <xf numFmtId="0" fontId="27" fillId="0" borderId="0" xfId="0" applyFont="1" applyFill="1" applyBorder="1" applyAlignment="1" applyProtection="1">
      <alignment horizontal="center" vertical="center" wrapText="1"/>
    </xf>
    <xf numFmtId="0" fontId="20" fillId="6" borderId="606" xfId="0" applyFont="1" applyFill="1" applyBorder="1" applyAlignment="1" applyProtection="1">
      <alignment horizontal="center" vertical="center" wrapText="1"/>
    </xf>
    <xf numFmtId="0" fontId="57" fillId="6" borderId="606" xfId="0" applyFont="1" applyFill="1" applyBorder="1" applyAlignment="1" applyProtection="1">
      <alignment horizontal="center" vertical="center" wrapText="1"/>
    </xf>
    <xf numFmtId="0" fontId="11" fillId="6" borderId="606" xfId="0" applyFont="1" applyFill="1" applyBorder="1" applyAlignment="1" applyProtection="1">
      <alignment horizontal="center" vertical="center" wrapText="1"/>
    </xf>
    <xf numFmtId="165" fontId="2" fillId="6" borderId="617" xfId="0" applyNumberFormat="1" applyFont="1" applyFill="1" applyBorder="1" applyAlignment="1" applyProtection="1">
      <alignment horizontal="center" vertical="center"/>
    </xf>
    <xf numFmtId="165" fontId="2" fillId="6" borderId="610" xfId="0" applyNumberFormat="1" applyFont="1" applyFill="1" applyBorder="1" applyAlignment="1" applyProtection="1">
      <alignment horizontal="center" vertical="center"/>
    </xf>
    <xf numFmtId="0" fontId="11" fillId="3" borderId="648" xfId="0" applyFont="1" applyFill="1" applyBorder="1" applyAlignment="1" applyProtection="1">
      <alignment horizontal="center" vertical="center" wrapText="1"/>
    </xf>
    <xf numFmtId="0" fontId="2" fillId="0" borderId="639" xfId="0" applyNumberFormat="1" applyFont="1" applyBorder="1" applyAlignment="1" applyProtection="1">
      <alignment horizontal="center" vertical="center"/>
    </xf>
    <xf numFmtId="0" fontId="4" fillId="0" borderId="0" xfId="0" applyNumberFormat="1" applyFont="1" applyBorder="1" applyAlignment="1" applyProtection="1">
      <alignment horizontal="center" vertical="center"/>
    </xf>
    <xf numFmtId="0" fontId="11" fillId="0" borderId="60" xfId="0" applyFont="1" applyBorder="1" applyAlignment="1" applyProtection="1">
      <alignment horizontal="center" vertical="center" wrapText="1"/>
    </xf>
    <xf numFmtId="0" fontId="27" fillId="6" borderId="4" xfId="0" applyFont="1" applyFill="1" applyBorder="1" applyAlignment="1" applyProtection="1">
      <alignment horizontal="center" vertical="center" wrapText="1"/>
    </xf>
    <xf numFmtId="0" fontId="27" fillId="6" borderId="20" xfId="0" applyFont="1" applyFill="1" applyBorder="1" applyAlignment="1" applyProtection="1">
      <alignment horizontal="center" vertical="center" wrapText="1"/>
    </xf>
    <xf numFmtId="0" fontId="23" fillId="6" borderId="177" xfId="0" applyFont="1" applyFill="1" applyBorder="1" applyAlignment="1" applyProtection="1">
      <alignment horizontal="center" vertical="center" wrapText="1"/>
    </xf>
    <xf numFmtId="0" fontId="2" fillId="6" borderId="0" xfId="0" applyFont="1" applyFill="1" applyBorder="1" applyAlignment="1" applyProtection="1">
      <alignment horizontal="center" vertical="center" wrapText="1"/>
    </xf>
    <xf numFmtId="0" fontId="24" fillId="6" borderId="177" xfId="0" applyFont="1" applyFill="1" applyBorder="1" applyAlignment="1" applyProtection="1">
      <alignment horizontal="center" vertical="center" wrapText="1"/>
    </xf>
    <xf numFmtId="0" fontId="20" fillId="6" borderId="177" xfId="0" applyFont="1" applyFill="1" applyBorder="1" applyAlignment="1" applyProtection="1">
      <alignment horizontal="center" vertical="center" wrapText="1"/>
    </xf>
    <xf numFmtId="165" fontId="28" fillId="6" borderId="177" xfId="0" applyNumberFormat="1" applyFont="1" applyFill="1" applyBorder="1" applyAlignment="1" applyProtection="1">
      <alignment horizontal="center" vertical="center" wrapText="1"/>
    </xf>
    <xf numFmtId="0" fontId="28" fillId="6" borderId="645" xfId="0" applyFont="1" applyFill="1" applyBorder="1" applyAlignment="1" applyProtection="1">
      <alignment horizontal="center" vertical="center" wrapText="1"/>
    </xf>
    <xf numFmtId="0" fontId="28" fillId="6" borderId="19" xfId="0" applyFont="1" applyFill="1" applyBorder="1" applyAlignment="1" applyProtection="1">
      <alignment horizontal="center" vertical="center" wrapText="1"/>
    </xf>
    <xf numFmtId="0" fontId="28" fillId="6" borderId="47" xfId="0" applyFont="1" applyFill="1" applyBorder="1" applyAlignment="1" applyProtection="1">
      <alignment horizontal="center" vertical="center" wrapText="1"/>
    </xf>
    <xf numFmtId="0" fontId="29" fillId="3" borderId="649" xfId="0" applyFont="1" applyFill="1" applyBorder="1" applyAlignment="1" applyProtection="1">
      <alignment horizontal="center" vertical="center" wrapText="1"/>
    </xf>
    <xf numFmtId="0" fontId="23" fillId="3" borderId="650" xfId="0" applyFont="1" applyFill="1" applyBorder="1" applyAlignment="1" applyProtection="1">
      <alignment horizontal="center" vertical="center" wrapText="1"/>
    </xf>
    <xf numFmtId="14" fontId="29" fillId="3" borderId="650" xfId="0" applyNumberFormat="1" applyFont="1" applyFill="1" applyBorder="1" applyAlignment="1" applyProtection="1">
      <alignment horizontal="center" vertical="center" wrapText="1"/>
    </xf>
    <xf numFmtId="14" fontId="11" fillId="3" borderId="650" xfId="0" applyNumberFormat="1" applyFont="1" applyFill="1" applyBorder="1" applyAlignment="1" applyProtection="1">
      <alignment horizontal="center" vertical="center" wrapText="1"/>
    </xf>
    <xf numFmtId="165" fontId="27" fillId="3" borderId="610" xfId="0" applyNumberFormat="1" applyFont="1" applyFill="1" applyBorder="1" applyAlignment="1" applyProtection="1">
      <alignment horizontal="center" vertical="center" wrapText="1"/>
    </xf>
    <xf numFmtId="14" fontId="27" fillId="3" borderId="19" xfId="0" applyNumberFormat="1" applyFont="1" applyFill="1" applyBorder="1" applyAlignment="1" applyProtection="1">
      <alignment horizontal="center" vertical="center" wrapText="1"/>
    </xf>
    <xf numFmtId="0" fontId="27" fillId="3" borderId="645" xfId="0" applyFont="1" applyFill="1" applyBorder="1" applyAlignment="1" applyProtection="1">
      <alignment horizontal="center" vertical="center" wrapText="1"/>
    </xf>
    <xf numFmtId="0" fontId="27" fillId="3" borderId="610" xfId="0" applyFont="1" applyFill="1" applyBorder="1" applyAlignment="1" applyProtection="1">
      <alignment horizontal="center" vertical="center" wrapText="1"/>
    </xf>
    <xf numFmtId="164" fontId="11" fillId="3" borderId="606" xfId="0" applyNumberFormat="1" applyFont="1" applyFill="1" applyBorder="1" applyAlignment="1" applyProtection="1">
      <alignment horizontal="center" vertical="center" wrapText="1"/>
    </xf>
    <xf numFmtId="0" fontId="4" fillId="3" borderId="606" xfId="0" applyFont="1" applyFill="1" applyBorder="1" applyAlignment="1" applyProtection="1">
      <alignment horizontal="center" vertical="center" wrapText="1"/>
    </xf>
    <xf numFmtId="0" fontId="2" fillId="0" borderId="651" xfId="0" applyFont="1" applyFill="1" applyBorder="1" applyAlignment="1" applyProtection="1">
      <alignment horizontal="left" vertical="center" wrapText="1"/>
    </xf>
    <xf numFmtId="0" fontId="2" fillId="0" borderId="614" xfId="0" applyFont="1" applyFill="1" applyBorder="1" applyAlignment="1" applyProtection="1">
      <alignment horizontal="center" vertical="center"/>
    </xf>
    <xf numFmtId="14" fontId="2" fillId="0" borderId="614" xfId="0" applyNumberFormat="1" applyFont="1" applyFill="1" applyBorder="1" applyAlignment="1" applyProtection="1">
      <alignment horizontal="center" vertical="center"/>
    </xf>
    <xf numFmtId="14" fontId="4" fillId="0" borderId="639" xfId="0" applyNumberFormat="1" applyFont="1" applyFill="1" applyBorder="1" applyAlignment="1" applyProtection="1">
      <alignment horizontal="center" vertical="center" wrapText="1"/>
    </xf>
    <xf numFmtId="14" fontId="16" fillId="0" borderId="610" xfId="0" applyNumberFormat="1" applyFont="1" applyFill="1" applyBorder="1" applyAlignment="1" applyProtection="1">
      <alignment horizontal="center" vertical="center"/>
    </xf>
    <xf numFmtId="0" fontId="30" fillId="0" borderId="644" xfId="0" applyNumberFormat="1" applyFont="1" applyFill="1" applyBorder="1" applyAlignment="1" applyProtection="1">
      <alignment horizontal="center" vertical="center"/>
    </xf>
    <xf numFmtId="0" fontId="30" fillId="0" borderId="614" xfId="0" applyNumberFormat="1" applyFont="1" applyFill="1" applyBorder="1" applyAlignment="1" applyProtection="1">
      <alignment horizontal="center" vertical="center"/>
    </xf>
    <xf numFmtId="0" fontId="30" fillId="0" borderId="615" xfId="0" applyNumberFormat="1" applyFont="1" applyFill="1" applyBorder="1" applyAlignment="1" applyProtection="1">
      <alignment horizontal="center" vertical="center"/>
    </xf>
    <xf numFmtId="0" fontId="30" fillId="0" borderId="613" xfId="0" applyNumberFormat="1" applyFont="1" applyFill="1" applyBorder="1" applyAlignment="1" applyProtection="1">
      <alignment horizontal="center" vertical="center"/>
    </xf>
    <xf numFmtId="14" fontId="30" fillId="0" borderId="616" xfId="0" applyNumberFormat="1" applyFont="1" applyFill="1" applyBorder="1" applyAlignment="1" applyProtection="1">
      <alignment horizontal="center" vertical="center" wrapText="1"/>
    </xf>
    <xf numFmtId="0" fontId="30" fillId="0" borderId="645" xfId="0" applyNumberFormat="1" applyFont="1" applyFill="1" applyBorder="1" applyAlignment="1" applyProtection="1">
      <alignment horizontal="center" vertical="center" wrapText="1"/>
    </xf>
    <xf numFmtId="0" fontId="30" fillId="0" borderId="610" xfId="0" applyNumberFormat="1" applyFont="1" applyFill="1" applyBorder="1" applyAlignment="1" applyProtection="1">
      <alignment horizontal="center" vertical="center" wrapText="1"/>
    </xf>
    <xf numFmtId="0" fontId="32" fillId="0" borderId="645" xfId="0" applyNumberFormat="1" applyFont="1" applyFill="1" applyBorder="1" applyAlignment="1" applyProtection="1">
      <alignment horizontal="center" vertical="center" wrapText="1"/>
    </xf>
    <xf numFmtId="0" fontId="11" fillId="0" borderId="19" xfId="0" applyFont="1" applyFill="1" applyBorder="1" applyAlignment="1" applyProtection="1">
      <alignment horizontal="center" vertical="center" wrapText="1"/>
    </xf>
    <xf numFmtId="166" fontId="33" fillId="0" borderId="616" xfId="0" applyNumberFormat="1" applyFont="1" applyFill="1" applyBorder="1" applyAlignment="1" applyProtection="1">
      <alignment horizontal="center" vertical="center" wrapText="1"/>
    </xf>
    <xf numFmtId="0" fontId="4" fillId="0" borderId="645" xfId="0" applyFont="1" applyFill="1" applyBorder="1" applyAlignment="1" applyProtection="1">
      <alignment horizontal="center" vertical="center" wrapText="1"/>
    </xf>
    <xf numFmtId="0" fontId="2" fillId="0" borderId="653" xfId="0" applyFont="1" applyFill="1" applyBorder="1" applyAlignment="1" applyProtection="1">
      <alignment horizontal="center" vertical="center" wrapText="1"/>
    </xf>
    <xf numFmtId="0" fontId="2" fillId="0" borderId="654" xfId="0" applyFont="1" applyFill="1" applyBorder="1" applyAlignment="1" applyProtection="1">
      <alignment vertical="center"/>
    </xf>
    <xf numFmtId="14" fontId="4" fillId="0" borderId="614" xfId="0" applyNumberFormat="1" applyFont="1" applyFill="1" applyBorder="1" applyAlignment="1" applyProtection="1">
      <alignment horizontal="center" vertical="center"/>
    </xf>
    <xf numFmtId="0" fontId="2" fillId="0" borderId="614" xfId="0" applyNumberFormat="1" applyFont="1" applyFill="1" applyBorder="1" applyAlignment="1" applyProtection="1">
      <alignment horizontal="center" vertical="center" wrapText="1"/>
    </xf>
    <xf numFmtId="0" fontId="2" fillId="0" borderId="615" xfId="0" applyNumberFormat="1" applyFont="1" applyFill="1" applyBorder="1" applyAlignment="1" applyProtection="1">
      <alignment horizontal="center" vertical="center" wrapText="1"/>
    </xf>
    <xf numFmtId="14" fontId="30" fillId="0" borderId="616" xfId="0" applyNumberFormat="1" applyFont="1" applyFill="1" applyBorder="1" applyAlignment="1" applyProtection="1">
      <alignment horizontal="center" vertical="center"/>
    </xf>
    <xf numFmtId="0" fontId="30" fillId="0" borderId="610" xfId="0" applyNumberFormat="1" applyFont="1" applyFill="1" applyBorder="1" applyAlignment="1" applyProtection="1">
      <alignment horizontal="center" vertical="center"/>
    </xf>
    <xf numFmtId="0" fontId="32" fillId="0" borderId="645" xfId="0" applyNumberFormat="1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14" fontId="33" fillId="0" borderId="616" xfId="0" applyNumberFormat="1" applyFont="1" applyFill="1" applyBorder="1" applyAlignment="1" applyProtection="1">
      <alignment horizontal="center" vertical="center" wrapText="1"/>
    </xf>
    <xf numFmtId="0" fontId="2" fillId="0" borderId="653" xfId="0" applyFont="1" applyFill="1" applyBorder="1" applyAlignment="1" applyProtection="1">
      <alignment horizontal="center" vertical="center"/>
    </xf>
    <xf numFmtId="0" fontId="2" fillId="0" borderId="654" xfId="0" applyFont="1" applyFill="1" applyBorder="1" applyAlignment="1" applyProtection="1">
      <alignment horizontal="left" vertical="center" wrapText="1"/>
    </xf>
    <xf numFmtId="0" fontId="4" fillId="0" borderId="614" xfId="0" applyFont="1" applyFill="1" applyBorder="1" applyAlignment="1" applyProtection="1">
      <alignment horizontal="center" vertical="center"/>
    </xf>
    <xf numFmtId="164" fontId="33" fillId="0" borderId="616" xfId="0" applyNumberFormat="1" applyFont="1" applyFill="1" applyBorder="1" applyAlignment="1" applyProtection="1">
      <alignment horizontal="center" vertical="center" wrapText="1"/>
    </xf>
    <xf numFmtId="0" fontId="2" fillId="0" borderId="47" xfId="0" applyFont="1" applyFill="1" applyBorder="1" applyAlignment="1" applyProtection="1">
      <alignment horizontal="left" vertical="center" wrapText="1"/>
    </xf>
    <xf numFmtId="14" fontId="15" fillId="0" borderId="614" xfId="0" applyNumberFormat="1" applyFont="1" applyFill="1" applyBorder="1" applyAlignment="1" applyProtection="1">
      <alignment horizontal="center" vertical="center"/>
    </xf>
    <xf numFmtId="0" fontId="2" fillId="0" borderId="651" xfId="0" applyFont="1" applyFill="1" applyBorder="1" applyAlignment="1" applyProtection="1">
      <alignment horizontal="left" vertical="center"/>
    </xf>
    <xf numFmtId="0" fontId="2" fillId="0" borderId="189" xfId="0" applyFont="1" applyFill="1" applyBorder="1" applyAlignment="1" applyProtection="1">
      <alignment horizontal="left" vertical="center"/>
    </xf>
    <xf numFmtId="0" fontId="2" fillId="0" borderId="657" xfId="0" applyNumberFormat="1" applyFont="1" applyFill="1" applyBorder="1" applyAlignment="1" applyProtection="1">
      <alignment horizontal="center" vertical="center"/>
    </xf>
    <xf numFmtId="0" fontId="2" fillId="0" borderId="656" xfId="0" applyNumberFormat="1" applyFont="1" applyFill="1" applyBorder="1" applyAlignment="1" applyProtection="1">
      <alignment horizontal="center" vertical="center"/>
    </xf>
    <xf numFmtId="0" fontId="2" fillId="0" borderId="655" xfId="0" applyNumberFormat="1" applyFont="1" applyFill="1" applyBorder="1" applyAlignment="1" applyProtection="1">
      <alignment horizontal="center" vertical="center"/>
    </xf>
    <xf numFmtId="0" fontId="4" fillId="0" borderId="614" xfId="0" applyNumberFormat="1" applyFont="1" applyFill="1" applyBorder="1" applyAlignment="1" applyProtection="1">
      <alignment horizontal="center" vertical="center"/>
    </xf>
    <xf numFmtId="0" fontId="2" fillId="0" borderId="658" xfId="0" applyFont="1" applyFill="1" applyBorder="1" applyAlignment="1" applyProtection="1">
      <alignment horizontal="center" vertical="center"/>
    </xf>
    <xf numFmtId="14" fontId="2" fillId="0" borderId="658" xfId="0" applyNumberFormat="1" applyFont="1" applyFill="1" applyBorder="1" applyAlignment="1" applyProtection="1">
      <alignment horizontal="center" vertical="center"/>
    </xf>
    <xf numFmtId="0" fontId="4" fillId="0" borderId="658" xfId="0" applyNumberFormat="1" applyFont="1" applyFill="1" applyBorder="1" applyAlignment="1" applyProtection="1">
      <alignment horizontal="center" vertical="center"/>
    </xf>
    <xf numFmtId="0" fontId="2" fillId="0" borderId="658" xfId="0" applyNumberFormat="1" applyFont="1" applyFill="1" applyBorder="1" applyAlignment="1" applyProtection="1">
      <alignment horizontal="center" vertical="center"/>
    </xf>
    <xf numFmtId="0" fontId="2" fillId="0" borderId="659" xfId="0" applyNumberFormat="1" applyFont="1" applyFill="1" applyBorder="1" applyAlignment="1" applyProtection="1">
      <alignment horizontal="center" vertical="center"/>
    </xf>
    <xf numFmtId="0" fontId="30" fillId="0" borderId="659" xfId="0" applyNumberFormat="1" applyFont="1" applyFill="1" applyBorder="1" applyAlignment="1" applyProtection="1">
      <alignment horizontal="center" vertical="center"/>
    </xf>
    <xf numFmtId="14" fontId="30" fillId="0" borderId="660" xfId="0" applyNumberFormat="1" applyFont="1" applyFill="1" applyBorder="1" applyAlignment="1" applyProtection="1">
      <alignment horizontal="center" vertical="center" wrapText="1"/>
    </xf>
    <xf numFmtId="0" fontId="30" fillId="0" borderId="183" xfId="0" applyNumberFormat="1" applyFont="1" applyFill="1" applyBorder="1" applyAlignment="1" applyProtection="1">
      <alignment horizontal="center" vertical="center" wrapText="1"/>
    </xf>
    <xf numFmtId="166" fontId="33" fillId="0" borderId="660" xfId="0" applyNumberFormat="1" applyFont="1" applyFill="1" applyBorder="1" applyAlignment="1" applyProtection="1">
      <alignment horizontal="center" vertical="center" wrapText="1"/>
    </xf>
    <xf numFmtId="0" fontId="2" fillId="0" borderId="661" xfId="0" applyFont="1" applyFill="1" applyBorder="1" applyAlignment="1" applyProtection="1">
      <alignment horizontal="center" vertical="center" wrapText="1"/>
    </xf>
    <xf numFmtId="0" fontId="4" fillId="8" borderId="662" xfId="0" applyFont="1" applyFill="1" applyBorder="1" applyAlignment="1" applyProtection="1">
      <alignment horizontal="center" vertical="center" wrapText="1"/>
    </xf>
    <xf numFmtId="14" fontId="64" fillId="8" borderId="166" xfId="0" applyNumberFormat="1" applyFont="1" applyFill="1" applyBorder="1" applyAlignment="1" applyProtection="1">
      <alignment horizontal="center" vertical="center"/>
    </xf>
    <xf numFmtId="14" fontId="42" fillId="8" borderId="168" xfId="0" applyNumberFormat="1" applyFont="1" applyFill="1" applyBorder="1" applyAlignment="1" applyProtection="1">
      <alignment horizontal="center" vertical="center"/>
    </xf>
    <xf numFmtId="14" fontId="46" fillId="8" borderId="55" xfId="0" applyNumberFormat="1" applyFont="1" applyFill="1" applyBorder="1" applyAlignment="1" applyProtection="1">
      <alignment horizontal="center" vertical="center"/>
    </xf>
    <xf numFmtId="14" fontId="41" fillId="8" borderId="172" xfId="0" applyNumberFormat="1" applyFont="1" applyFill="1" applyBorder="1" applyAlignment="1" applyProtection="1">
      <alignment horizontal="center" vertical="center"/>
    </xf>
    <xf numFmtId="14" fontId="41" fillId="8" borderId="166" xfId="0" applyNumberFormat="1" applyFont="1" applyFill="1" applyBorder="1" applyAlignment="1" applyProtection="1">
      <alignment horizontal="center" vertical="center"/>
    </xf>
    <xf numFmtId="14" fontId="41" fillId="8" borderId="168" xfId="0" applyNumberFormat="1" applyFont="1" applyFill="1" applyBorder="1" applyAlignment="1" applyProtection="1">
      <alignment horizontal="center" vertical="center"/>
    </xf>
    <xf numFmtId="0" fontId="2" fillId="8" borderId="611" xfId="0" applyFont="1" applyFill="1" applyBorder="1" applyAlignment="1" applyProtection="1">
      <alignment horizontal="left" vertical="center" wrapText="1"/>
    </xf>
    <xf numFmtId="14" fontId="2" fillId="8" borderId="563" xfId="0" applyNumberFormat="1" applyFont="1" applyFill="1" applyBorder="1" applyAlignment="1" applyProtection="1">
      <alignment horizontal="center" vertical="center"/>
    </xf>
    <xf numFmtId="14" fontId="4" fillId="8" borderId="609" xfId="0" applyNumberFormat="1" applyFont="1" applyFill="1" applyBorder="1" applyAlignment="1" applyProtection="1">
      <alignment horizontal="center" vertical="center"/>
    </xf>
    <xf numFmtId="0" fontId="2" fillId="8" borderId="609" xfId="0" applyNumberFormat="1" applyFont="1" applyFill="1" applyBorder="1" applyAlignment="1" applyProtection="1">
      <alignment horizontal="center" vertical="center" wrapText="1"/>
    </xf>
    <xf numFmtId="14" fontId="16" fillId="8" borderId="19" xfId="0" applyNumberFormat="1" applyFont="1" applyFill="1" applyBorder="1" applyAlignment="1" applyProtection="1">
      <alignment horizontal="center" vertical="center"/>
    </xf>
    <xf numFmtId="14" fontId="30" fillId="8" borderId="395" xfId="0" applyNumberFormat="1" applyFont="1" applyFill="1" applyBorder="1" applyAlignment="1" applyProtection="1">
      <alignment horizontal="center" vertical="center" wrapText="1"/>
    </xf>
    <xf numFmtId="0" fontId="30" fillId="8" borderId="608" xfId="0" applyNumberFormat="1" applyFont="1" applyFill="1" applyBorder="1" applyAlignment="1" applyProtection="1">
      <alignment horizontal="center" vertical="center" wrapText="1"/>
    </xf>
    <xf numFmtId="0" fontId="30" fillId="8" borderId="395" xfId="0" applyNumberFormat="1" applyFont="1" applyFill="1" applyBorder="1" applyAlignment="1" applyProtection="1">
      <alignment horizontal="center" vertical="center" wrapText="1"/>
    </xf>
    <xf numFmtId="0" fontId="32" fillId="8" borderId="608" xfId="0" applyNumberFormat="1" applyFont="1" applyFill="1" applyBorder="1" applyAlignment="1" applyProtection="1">
      <alignment horizontal="center" vertical="center" wrapText="1"/>
    </xf>
    <xf numFmtId="0" fontId="11" fillId="8" borderId="19" xfId="0" applyFont="1" applyFill="1" applyBorder="1" applyAlignment="1" applyProtection="1">
      <alignment horizontal="center" vertical="center" wrapText="1"/>
    </xf>
    <xf numFmtId="14" fontId="16" fillId="8" borderId="395" xfId="0" applyNumberFormat="1" applyFont="1" applyFill="1" applyBorder="1" applyAlignment="1" applyProtection="1">
      <alignment horizontal="center" vertical="center"/>
    </xf>
    <xf numFmtId="14" fontId="30" fillId="8" borderId="607" xfId="0" applyNumberFormat="1" applyFont="1" applyFill="1" applyBorder="1" applyAlignment="1" applyProtection="1">
      <alignment horizontal="center" vertical="center" wrapText="1"/>
    </xf>
    <xf numFmtId="0" fontId="30" fillId="8" borderId="177" xfId="0" applyNumberFormat="1" applyFont="1" applyFill="1" applyBorder="1" applyAlignment="1" applyProtection="1">
      <alignment horizontal="center" vertical="center" wrapText="1"/>
    </xf>
    <xf numFmtId="0" fontId="30" fillId="8" borderId="607" xfId="0" applyNumberFormat="1" applyFont="1" applyFill="1" applyBorder="1" applyAlignment="1" applyProtection="1">
      <alignment horizontal="center" vertical="center" wrapText="1"/>
    </xf>
    <xf numFmtId="0" fontId="32" fillId="8" borderId="177" xfId="0" applyNumberFormat="1" applyFont="1" applyFill="1" applyBorder="1" applyAlignment="1" applyProtection="1">
      <alignment horizontal="center" vertical="center" wrapText="1"/>
    </xf>
    <xf numFmtId="0" fontId="2" fillId="0" borderId="663" xfId="0" applyFont="1" applyFill="1" applyBorder="1" applyAlignment="1" applyProtection="1">
      <alignment horizontal="left" vertical="center" wrapText="1"/>
    </xf>
    <xf numFmtId="14" fontId="15" fillId="0" borderId="563" xfId="0" applyNumberFormat="1" applyFont="1" applyFill="1" applyBorder="1" applyAlignment="1" applyProtection="1">
      <alignment horizontal="center" vertical="center"/>
    </xf>
    <xf numFmtId="14" fontId="4" fillId="0" borderId="664" xfId="0" applyNumberFormat="1" applyFont="1" applyFill="1" applyBorder="1" applyAlignment="1" applyProtection="1">
      <alignment horizontal="center" vertical="center" wrapText="1"/>
    </xf>
    <xf numFmtId="0" fontId="2" fillId="0" borderId="664" xfId="0" applyNumberFormat="1" applyFont="1" applyFill="1" applyBorder="1" applyAlignment="1" applyProtection="1">
      <alignment horizontal="center" vertical="center" wrapText="1"/>
    </xf>
    <xf numFmtId="0" fontId="30" fillId="0" borderId="395" xfId="0" applyNumberFormat="1" applyFont="1" applyFill="1" applyBorder="1" applyAlignment="1" applyProtection="1">
      <alignment horizontal="center" vertical="center" wrapText="1"/>
    </xf>
    <xf numFmtId="0" fontId="30" fillId="0" borderId="566" xfId="0" applyNumberFormat="1" applyFont="1" applyFill="1" applyBorder="1" applyAlignment="1" applyProtection="1">
      <alignment horizontal="center" vertical="center" wrapText="1"/>
    </xf>
    <xf numFmtId="14" fontId="30" fillId="0" borderId="560" xfId="0" applyNumberFormat="1" applyFont="1" applyFill="1" applyBorder="1" applyAlignment="1" applyProtection="1">
      <alignment horizontal="center" vertical="center" wrapText="1"/>
    </xf>
    <xf numFmtId="0" fontId="30" fillId="0" borderId="608" xfId="0" applyNumberFormat="1" applyFont="1" applyFill="1" applyBorder="1" applyAlignment="1" applyProtection="1">
      <alignment horizontal="center" vertical="center" wrapText="1"/>
    </xf>
    <xf numFmtId="17" fontId="30" fillId="0" borderId="395" xfId="0" applyNumberFormat="1" applyFont="1" applyFill="1" applyBorder="1" applyAlignment="1" applyProtection="1">
      <alignment horizontal="center" vertical="center" wrapText="1"/>
    </xf>
    <xf numFmtId="0" fontId="2" fillId="0" borderId="665" xfId="0" applyFont="1" applyFill="1" applyBorder="1" applyAlignment="1" applyProtection="1">
      <alignment horizontal="left" vertical="center" wrapText="1"/>
    </xf>
    <xf numFmtId="14" fontId="2" fillId="0" borderId="563" xfId="0" applyNumberFormat="1" applyFont="1" applyFill="1" applyBorder="1" applyAlignment="1" applyProtection="1">
      <alignment horizontal="center" vertical="center"/>
    </xf>
    <xf numFmtId="14" fontId="4" fillId="0" borderId="563" xfId="0" applyNumberFormat="1" applyFont="1" applyFill="1" applyBorder="1" applyAlignment="1" applyProtection="1">
      <alignment horizontal="center" vertical="center" wrapText="1"/>
    </xf>
    <xf numFmtId="0" fontId="2" fillId="0" borderId="666" xfId="0" applyNumberFormat="1" applyFont="1" applyFill="1" applyBorder="1" applyAlignment="1" applyProtection="1">
      <alignment horizontal="center" vertical="center" wrapText="1"/>
    </xf>
    <xf numFmtId="14" fontId="4" fillId="0" borderId="395" xfId="0" applyNumberFormat="1" applyFont="1" applyFill="1" applyBorder="1" applyAlignment="1" applyProtection="1">
      <alignment horizontal="center" vertical="center" wrapText="1"/>
    </xf>
    <xf numFmtId="0" fontId="32" fillId="0" borderId="608" xfId="0" applyNumberFormat="1" applyFont="1" applyFill="1" applyBorder="1" applyAlignment="1" applyProtection="1">
      <alignment horizontal="center" vertical="center" wrapText="1"/>
    </xf>
    <xf numFmtId="166" fontId="33" fillId="0" borderId="565" xfId="0" applyNumberFormat="1" applyFont="1" applyFill="1" applyBorder="1" applyAlignment="1" applyProtection="1">
      <alignment horizontal="center" vertical="center" wrapText="1"/>
    </xf>
    <xf numFmtId="17" fontId="30" fillId="0" borderId="565" xfId="0" applyNumberFormat="1" applyFont="1" applyFill="1" applyBorder="1" applyAlignment="1" applyProtection="1">
      <alignment horizontal="center" vertical="center" wrapText="1"/>
    </xf>
    <xf numFmtId="14" fontId="4" fillId="0" borderId="664" xfId="0" applyNumberFormat="1" applyFont="1" applyFill="1" applyBorder="1" applyAlignment="1" applyProtection="1">
      <alignment horizontal="center" vertical="center"/>
    </xf>
    <xf numFmtId="0" fontId="2" fillId="0" borderId="663" xfId="0" applyFont="1" applyFill="1" applyBorder="1" applyAlignment="1" applyProtection="1">
      <alignment vertical="center"/>
    </xf>
    <xf numFmtId="0" fontId="2" fillId="0" borderId="665" xfId="0" applyFont="1" applyFill="1" applyBorder="1" applyAlignment="1" applyProtection="1">
      <alignment vertical="center"/>
    </xf>
    <xf numFmtId="0" fontId="2" fillId="0" borderId="664" xfId="0" applyNumberFormat="1" applyFont="1" applyFill="1" applyBorder="1" applyAlignment="1" applyProtection="1">
      <alignment horizontal="center" vertical="center"/>
    </xf>
    <xf numFmtId="0" fontId="30" fillId="0" borderId="395" xfId="0" applyNumberFormat="1" applyFont="1" applyFill="1" applyBorder="1" applyAlignment="1" applyProtection="1">
      <alignment horizontal="center" vertical="center"/>
    </xf>
    <xf numFmtId="0" fontId="30" fillId="0" borderId="566" xfId="0" applyNumberFormat="1" applyFont="1" applyFill="1" applyBorder="1" applyAlignment="1" applyProtection="1">
      <alignment horizontal="center" vertical="center"/>
    </xf>
    <xf numFmtId="0" fontId="30" fillId="0" borderId="563" xfId="0" applyNumberFormat="1" applyFont="1" applyFill="1" applyBorder="1" applyAlignment="1" applyProtection="1">
      <alignment horizontal="center" vertical="center"/>
    </xf>
    <xf numFmtId="0" fontId="30" fillId="0" borderId="564" xfId="0" applyNumberFormat="1" applyFont="1" applyFill="1" applyBorder="1" applyAlignment="1" applyProtection="1">
      <alignment horizontal="center" vertical="center"/>
    </xf>
    <xf numFmtId="14" fontId="36" fillId="0" borderId="560" xfId="0" applyNumberFormat="1" applyFont="1" applyFill="1" applyBorder="1" applyAlignment="1" applyProtection="1">
      <alignment horizontal="center" vertical="center"/>
    </xf>
    <xf numFmtId="14" fontId="30" fillId="0" borderId="560" xfId="0" applyNumberFormat="1" applyFont="1" applyFill="1" applyBorder="1" applyAlignment="1" applyProtection="1">
      <alignment horizontal="center" vertical="center"/>
    </xf>
    <xf numFmtId="14" fontId="2" fillId="0" borderId="175" xfId="0" applyNumberFormat="1" applyFont="1" applyFill="1" applyBorder="1" applyAlignment="1" applyProtection="1">
      <alignment horizontal="center" vertical="center"/>
    </xf>
    <xf numFmtId="14" fontId="4" fillId="0" borderId="563" xfId="0" applyNumberFormat="1" applyFont="1" applyFill="1" applyBorder="1" applyAlignment="1" applyProtection="1">
      <alignment horizontal="center" vertical="center"/>
    </xf>
    <xf numFmtId="0" fontId="2" fillId="0" borderId="663" xfId="0" applyFont="1" applyFill="1" applyBorder="1" applyAlignment="1" applyProtection="1">
      <alignment vertical="center" wrapText="1"/>
    </xf>
    <xf numFmtId="0" fontId="2" fillId="0" borderId="47" xfId="0" applyFont="1" applyFill="1" applyBorder="1" applyAlignment="1" applyProtection="1">
      <alignment vertical="center" wrapText="1"/>
    </xf>
    <xf numFmtId="14" fontId="4" fillId="9" borderId="563" xfId="0" applyNumberFormat="1" applyFont="1" applyFill="1" applyBorder="1" applyAlignment="1" applyProtection="1">
      <alignment horizontal="center" vertical="center" wrapText="1"/>
    </xf>
    <xf numFmtId="0" fontId="2" fillId="0" borderId="563" xfId="0" applyNumberFormat="1" applyFont="1" applyFill="1" applyBorder="1" applyAlignment="1" applyProtection="1">
      <alignment horizontal="center" vertical="center" wrapText="1"/>
    </xf>
    <xf numFmtId="0" fontId="2" fillId="0" borderId="564" xfId="0" applyNumberFormat="1" applyFont="1" applyFill="1" applyBorder="1" applyAlignment="1" applyProtection="1">
      <alignment horizontal="center" vertical="center" wrapText="1"/>
    </xf>
    <xf numFmtId="14" fontId="15" fillId="0" borderId="395" xfId="0" applyNumberFormat="1" applyFont="1" applyFill="1" applyBorder="1" applyAlignment="1" applyProtection="1">
      <alignment horizontal="center" vertical="center" wrapText="1"/>
    </xf>
    <xf numFmtId="0" fontId="2" fillId="0" borderId="666" xfId="0" applyNumberFormat="1" applyFont="1" applyFill="1" applyBorder="1" applyAlignment="1" applyProtection="1">
      <alignment horizontal="center" vertical="center"/>
    </xf>
    <xf numFmtId="14" fontId="30" fillId="0" borderId="395" xfId="0" applyNumberFormat="1" applyFont="1" applyFill="1" applyBorder="1" applyAlignment="1" applyProtection="1">
      <alignment horizontal="center" vertical="center" wrapText="1"/>
    </xf>
    <xf numFmtId="0" fontId="2" fillId="0" borderId="667" xfId="0" applyFont="1" applyFill="1" applyBorder="1" applyAlignment="1" applyProtection="1">
      <alignment horizontal="left" vertical="center" wrapText="1"/>
    </xf>
    <xf numFmtId="0" fontId="2" fillId="0" borderId="668" xfId="0" applyFont="1" applyFill="1" applyBorder="1" applyAlignment="1" applyProtection="1">
      <alignment horizontal="left" vertical="center" wrapText="1"/>
    </xf>
    <xf numFmtId="14" fontId="4" fillId="9" borderId="664" xfId="0" applyNumberFormat="1" applyFont="1" applyFill="1" applyBorder="1" applyAlignment="1" applyProtection="1">
      <alignment horizontal="center" vertical="center" wrapText="1"/>
    </xf>
    <xf numFmtId="0" fontId="2" fillId="0" borderId="669" xfId="0" applyNumberFormat="1" applyFont="1" applyFill="1" applyBorder="1" applyAlignment="1" applyProtection="1">
      <alignment horizontal="center" vertical="center" wrapText="1"/>
    </xf>
    <xf numFmtId="0" fontId="2" fillId="0" borderId="670" xfId="0" applyNumberFormat="1" applyFont="1" applyFill="1" applyBorder="1" applyAlignment="1" applyProtection="1">
      <alignment horizontal="center" vertical="center" wrapText="1"/>
    </xf>
    <xf numFmtId="14" fontId="16" fillId="0" borderId="395" xfId="0" applyNumberFormat="1" applyFont="1" applyFill="1" applyBorder="1" applyAlignment="1" applyProtection="1">
      <alignment horizontal="center" vertical="center" wrapText="1"/>
    </xf>
    <xf numFmtId="0" fontId="2" fillId="0" borderId="671" xfId="0" applyFont="1" applyFill="1" applyBorder="1" applyAlignment="1" applyProtection="1">
      <alignment horizontal="left" vertical="center" wrapText="1"/>
    </xf>
    <xf numFmtId="0" fontId="2" fillId="0" borderId="665" xfId="0" applyFont="1" applyFill="1" applyBorder="1" applyAlignment="1" applyProtection="1">
      <alignment vertical="center" wrapText="1"/>
    </xf>
    <xf numFmtId="0" fontId="30" fillId="0" borderId="566" xfId="0" applyNumberFormat="1" applyFont="1" applyBorder="1" applyAlignment="1" applyProtection="1">
      <alignment horizontal="center" vertical="center" wrapText="1"/>
    </xf>
    <xf numFmtId="0" fontId="30" fillId="0" borderId="563" xfId="0" applyNumberFormat="1" applyFont="1" applyBorder="1" applyAlignment="1" applyProtection="1">
      <alignment horizontal="center" vertical="center" wrapText="1"/>
    </xf>
    <xf numFmtId="0" fontId="30" fillId="0" borderId="564" xfId="0" applyNumberFormat="1" applyFont="1" applyBorder="1" applyAlignment="1" applyProtection="1">
      <alignment horizontal="center" vertical="center" wrapText="1"/>
    </xf>
    <xf numFmtId="14" fontId="30" fillId="0" borderId="395" xfId="0" applyNumberFormat="1" applyFont="1" applyBorder="1" applyAlignment="1" applyProtection="1">
      <alignment horizontal="center" vertical="center" wrapText="1"/>
    </xf>
    <xf numFmtId="0" fontId="30" fillId="0" borderId="608" xfId="0" applyNumberFormat="1" applyFont="1" applyBorder="1" applyAlignment="1" applyProtection="1">
      <alignment horizontal="center" vertical="center" wrapText="1"/>
    </xf>
    <xf numFmtId="0" fontId="32" fillId="0" borderId="608" xfId="0" applyNumberFormat="1" applyFont="1" applyBorder="1" applyAlignment="1" applyProtection="1">
      <alignment horizontal="center" vertical="center" wrapText="1"/>
    </xf>
    <xf numFmtId="0" fontId="2" fillId="0" borderId="177" xfId="0" applyFont="1" applyFill="1" applyBorder="1" applyAlignment="1" applyProtection="1">
      <alignment vertical="center" wrapText="1"/>
    </xf>
    <xf numFmtId="165" fontId="2" fillId="0" borderId="664" xfId="0" applyNumberFormat="1" applyFont="1" applyFill="1" applyBorder="1" applyAlignment="1" applyProtection="1">
      <alignment horizontal="center" vertical="center" wrapText="1"/>
    </xf>
    <xf numFmtId="165" fontId="2" fillId="0" borderId="669" xfId="0" applyNumberFormat="1" applyFont="1" applyFill="1" applyBorder="1" applyAlignment="1" applyProtection="1">
      <alignment horizontal="center" vertical="center" wrapText="1"/>
    </xf>
    <xf numFmtId="165" fontId="2" fillId="0" borderId="670" xfId="0" applyNumberFormat="1" applyFont="1" applyFill="1" applyBorder="1" applyAlignment="1" applyProtection="1">
      <alignment horizontal="center" vertical="center" wrapText="1"/>
    </xf>
    <xf numFmtId="165" fontId="2" fillId="0" borderId="666" xfId="0" applyNumberFormat="1" applyFont="1" applyFill="1" applyBorder="1" applyAlignment="1" applyProtection="1">
      <alignment horizontal="center" vertical="center" wrapText="1"/>
    </xf>
    <xf numFmtId="14" fontId="16" fillId="0" borderId="278" xfId="0" applyNumberFormat="1" applyFont="1" applyFill="1" applyBorder="1" applyAlignment="1" applyProtection="1">
      <alignment horizontal="center" vertical="center" wrapText="1"/>
    </xf>
    <xf numFmtId="0" fontId="4" fillId="8" borderId="2" xfId="0" applyFont="1" applyFill="1" applyBorder="1" applyAlignment="1" applyProtection="1">
      <alignment horizontal="center" vertical="center" wrapText="1"/>
    </xf>
    <xf numFmtId="0" fontId="39" fillId="8" borderId="625" xfId="0" applyFont="1" applyFill="1" applyBorder="1" applyAlignment="1" applyProtection="1">
      <alignment horizontal="center" vertical="center"/>
    </xf>
    <xf numFmtId="0" fontId="39" fillId="8" borderId="56" xfId="0" applyFont="1" applyFill="1" applyBorder="1" applyAlignment="1" applyProtection="1">
      <alignment horizontal="center" vertical="center"/>
    </xf>
    <xf numFmtId="14" fontId="39" fillId="8" borderId="56" xfId="0" applyNumberFormat="1" applyFont="1" applyFill="1" applyBorder="1" applyAlignment="1" applyProtection="1">
      <alignment horizontal="center" vertical="center"/>
    </xf>
    <xf numFmtId="14" fontId="4" fillId="8" borderId="664" xfId="0" applyNumberFormat="1" applyFont="1" applyFill="1" applyBorder="1" applyAlignment="1" applyProtection="1">
      <alignment horizontal="center" vertical="center" wrapText="1"/>
    </xf>
    <xf numFmtId="0" fontId="2" fillId="8" borderId="663" xfId="0" applyFont="1" applyFill="1" applyBorder="1" applyAlignment="1" applyProtection="1">
      <alignment horizontal="left" vertical="center" wrapText="1"/>
    </xf>
    <xf numFmtId="0" fontId="39" fillId="8" borderId="665" xfId="0" applyFont="1" applyFill="1" applyBorder="1" applyAlignment="1" applyProtection="1">
      <alignment horizontal="center" vertical="center" wrapText="1"/>
    </xf>
    <xf numFmtId="0" fontId="2" fillId="8" borderId="664" xfId="0" applyNumberFormat="1" applyFont="1" applyFill="1" applyBorder="1" applyAlignment="1" applyProtection="1">
      <alignment horizontal="center" vertical="center" wrapText="1"/>
    </xf>
    <xf numFmtId="0" fontId="39" fillId="8" borderId="672" xfId="0" applyFont="1" applyFill="1" applyBorder="1" applyAlignment="1" applyProtection="1">
      <alignment horizontal="center" vertical="center"/>
    </xf>
    <xf numFmtId="0" fontId="4" fillId="8" borderId="673" xfId="0" applyNumberFormat="1" applyFont="1" applyFill="1" applyBorder="1" applyAlignment="1" applyProtection="1">
      <alignment horizontal="center" vertical="center"/>
    </xf>
    <xf numFmtId="165" fontId="2" fillId="8" borderId="674" xfId="0" applyNumberFormat="1" applyFont="1" applyFill="1" applyBorder="1" applyAlignment="1" applyProtection="1">
      <alignment horizontal="center" vertical="center"/>
    </xf>
    <xf numFmtId="165" fontId="2" fillId="8" borderId="675" xfId="0" applyNumberFormat="1" applyFont="1" applyFill="1" applyBorder="1" applyAlignment="1" applyProtection="1">
      <alignment horizontal="center" vertical="center"/>
    </xf>
    <xf numFmtId="14" fontId="16" fillId="8" borderId="676" xfId="0" applyNumberFormat="1" applyFont="1" applyFill="1" applyBorder="1" applyAlignment="1" applyProtection="1">
      <alignment horizontal="center" vertical="center" wrapText="1"/>
    </xf>
    <xf numFmtId="0" fontId="30" fillId="8" borderId="677" xfId="0" applyNumberFormat="1" applyFont="1" applyFill="1" applyBorder="1" applyAlignment="1" applyProtection="1">
      <alignment horizontal="center" vertical="center" wrapText="1"/>
    </xf>
    <xf numFmtId="0" fontId="30" fillId="8" borderId="673" xfId="0" applyNumberFormat="1" applyFont="1" applyFill="1" applyBorder="1" applyAlignment="1" applyProtection="1">
      <alignment horizontal="center" vertical="center" wrapText="1"/>
    </xf>
    <xf numFmtId="0" fontId="30" fillId="8" borderId="678" xfId="0" applyNumberFormat="1" applyFont="1" applyFill="1" applyBorder="1" applyAlignment="1" applyProtection="1">
      <alignment horizontal="center" vertical="center" wrapText="1"/>
    </xf>
    <xf numFmtId="14" fontId="30" fillId="8" borderId="575" xfId="0" applyNumberFormat="1" applyFont="1" applyFill="1" applyBorder="1" applyAlignment="1" applyProtection="1">
      <alignment horizontal="center" vertical="center" wrapText="1"/>
    </xf>
    <xf numFmtId="0" fontId="30" fillId="8" borderId="672" xfId="0" applyNumberFormat="1" applyFont="1" applyFill="1" applyBorder="1" applyAlignment="1" applyProtection="1">
      <alignment horizontal="center" vertical="center" wrapText="1"/>
    </xf>
    <xf numFmtId="0" fontId="30" fillId="8" borderId="575" xfId="0" applyNumberFormat="1" applyFont="1" applyFill="1" applyBorder="1" applyAlignment="1" applyProtection="1">
      <alignment horizontal="center" vertical="center" wrapText="1"/>
    </xf>
    <xf numFmtId="0" fontId="32" fillId="8" borderId="672" xfId="0" applyNumberFormat="1" applyFont="1" applyFill="1" applyBorder="1" applyAlignment="1" applyProtection="1">
      <alignment horizontal="center" vertical="center" wrapText="1"/>
    </xf>
    <xf numFmtId="0" fontId="11" fillId="8" borderId="225" xfId="0" applyFont="1" applyFill="1" applyBorder="1" applyAlignment="1" applyProtection="1">
      <alignment horizontal="center" vertical="center" wrapText="1"/>
    </xf>
    <xf numFmtId="166" fontId="33" fillId="8" borderId="679" xfId="0" applyNumberFormat="1" applyFont="1" applyFill="1" applyBorder="1" applyAlignment="1" applyProtection="1">
      <alignment horizontal="center" vertical="center" wrapText="1"/>
    </xf>
    <xf numFmtId="0" fontId="2" fillId="0" borderId="680" xfId="0" applyFont="1" applyFill="1" applyBorder="1" applyAlignment="1" applyProtection="1">
      <alignment vertical="center"/>
    </xf>
    <xf numFmtId="0" fontId="2" fillId="0" borderId="47" xfId="0" applyFont="1" applyFill="1" applyBorder="1" applyAlignment="1" applyProtection="1">
      <alignment vertical="center"/>
    </xf>
    <xf numFmtId="0" fontId="2" fillId="0" borderId="681" xfId="0" applyFont="1" applyFill="1" applyBorder="1" applyAlignment="1" applyProtection="1">
      <alignment horizontal="center" vertical="center"/>
    </xf>
    <xf numFmtId="14" fontId="2" fillId="0" borderId="681" xfId="0" applyNumberFormat="1" applyFont="1" applyFill="1" applyBorder="1" applyAlignment="1" applyProtection="1">
      <alignment horizontal="center" vertical="center"/>
    </xf>
    <xf numFmtId="14" fontId="4" fillId="0" borderId="682" xfId="0" applyNumberFormat="1" applyFont="1" applyFill="1" applyBorder="1" applyAlignment="1" applyProtection="1">
      <alignment horizontal="center" vertical="center"/>
    </xf>
    <xf numFmtId="0" fontId="2" fillId="0" borderId="683" xfId="0" applyNumberFormat="1" applyFont="1" applyFill="1" applyBorder="1" applyAlignment="1" applyProtection="1">
      <alignment horizontal="center" vertical="center"/>
    </xf>
    <xf numFmtId="0" fontId="2" fillId="0" borderId="682" xfId="0" applyNumberFormat="1" applyFont="1" applyFill="1" applyBorder="1" applyAlignment="1" applyProtection="1">
      <alignment horizontal="center" vertical="center"/>
    </xf>
    <xf numFmtId="14" fontId="16" fillId="8" borderId="684" xfId="0" applyNumberFormat="1" applyFont="1" applyFill="1" applyBorder="1" applyAlignment="1" applyProtection="1">
      <alignment horizontal="center" vertical="center"/>
    </xf>
    <xf numFmtId="0" fontId="30" fillId="0" borderId="685" xfId="0" applyNumberFormat="1" applyFont="1" applyFill="1" applyBorder="1" applyAlignment="1" applyProtection="1">
      <alignment horizontal="center" vertical="center"/>
    </xf>
    <xf numFmtId="0" fontId="30" fillId="0" borderId="681" xfId="0" applyNumberFormat="1" applyFont="1" applyFill="1" applyBorder="1" applyAlignment="1" applyProtection="1">
      <alignment horizontal="center" vertical="center"/>
    </xf>
    <xf numFmtId="0" fontId="30" fillId="0" borderId="686" xfId="0" applyNumberFormat="1" applyFont="1" applyFill="1" applyBorder="1" applyAlignment="1" applyProtection="1">
      <alignment horizontal="center" vertical="center"/>
    </xf>
    <xf numFmtId="14" fontId="36" fillId="0" borderId="687" xfId="0" applyNumberFormat="1" applyFont="1" applyFill="1" applyBorder="1" applyAlignment="1" applyProtection="1">
      <alignment horizontal="center" vertical="center"/>
    </xf>
    <xf numFmtId="0" fontId="30" fillId="0" borderId="688" xfId="0" applyNumberFormat="1" applyFont="1" applyFill="1" applyBorder="1" applyAlignment="1" applyProtection="1">
      <alignment horizontal="center" vertical="center" wrapText="1"/>
    </xf>
    <xf numFmtId="0" fontId="30" fillId="0" borderId="687" xfId="0" applyNumberFormat="1" applyFont="1" applyFill="1" applyBorder="1" applyAlignment="1" applyProtection="1">
      <alignment horizontal="center" vertical="center"/>
    </xf>
    <xf numFmtId="0" fontId="32" fillId="0" borderId="688" xfId="0" applyNumberFormat="1" applyFont="1" applyFill="1" applyBorder="1" applyAlignment="1" applyProtection="1">
      <alignment horizontal="center" vertical="center"/>
    </xf>
    <xf numFmtId="14" fontId="11" fillId="0" borderId="19" xfId="0" applyNumberFormat="1" applyFont="1" applyFill="1" applyBorder="1" applyAlignment="1" applyProtection="1">
      <alignment horizontal="center" vertical="center" wrapText="1"/>
    </xf>
    <xf numFmtId="164" fontId="33" fillId="0" borderId="689" xfId="0" applyNumberFormat="1" applyFont="1" applyFill="1" applyBorder="1" applyAlignment="1" applyProtection="1">
      <alignment horizontal="center" vertical="center" wrapText="1"/>
    </xf>
    <xf numFmtId="0" fontId="30" fillId="0" borderId="687" xfId="0" applyNumberFormat="1" applyFont="1" applyFill="1" applyBorder="1" applyAlignment="1" applyProtection="1">
      <alignment horizontal="center" vertical="center" wrapText="1"/>
    </xf>
    <xf numFmtId="0" fontId="2" fillId="0" borderId="690" xfId="0" applyFont="1" applyFill="1" applyBorder="1" applyAlignment="1" applyProtection="1">
      <alignment horizontal="center" vertical="center"/>
    </xf>
    <xf numFmtId="14" fontId="4" fillId="0" borderId="682" xfId="0" applyNumberFormat="1" applyFont="1" applyFill="1" applyBorder="1" applyAlignment="1" applyProtection="1">
      <alignment horizontal="center" vertical="center" wrapText="1"/>
    </xf>
    <xf numFmtId="14" fontId="16" fillId="0" borderId="691" xfId="0" applyNumberFormat="1" applyFont="1" applyFill="1" applyBorder="1" applyAlignment="1" applyProtection="1">
      <alignment horizontal="center" vertical="center" wrapText="1"/>
    </xf>
    <xf numFmtId="0" fontId="30" fillId="0" borderId="685" xfId="0" applyNumberFormat="1" applyFont="1" applyFill="1" applyBorder="1" applyAlignment="1" applyProtection="1">
      <alignment horizontal="center" vertical="center" wrapText="1"/>
    </xf>
    <xf numFmtId="0" fontId="30" fillId="0" borderId="681" xfId="0" applyNumberFormat="1" applyFont="1" applyFill="1" applyBorder="1" applyAlignment="1" applyProtection="1">
      <alignment horizontal="center" vertical="center" wrapText="1"/>
    </xf>
    <xf numFmtId="0" fontId="30" fillId="0" borderId="686" xfId="0" applyNumberFormat="1" applyFont="1" applyFill="1" applyBorder="1" applyAlignment="1" applyProtection="1">
      <alignment horizontal="center" vertical="center" wrapText="1"/>
    </xf>
    <xf numFmtId="14" fontId="30" fillId="0" borderId="687" xfId="0" applyNumberFormat="1" applyFont="1" applyFill="1" applyBorder="1" applyAlignment="1" applyProtection="1">
      <alignment horizontal="center" vertical="center" wrapText="1"/>
    </xf>
    <xf numFmtId="14" fontId="33" fillId="0" borderId="689" xfId="0" applyNumberFormat="1" applyFont="1" applyFill="1" applyBorder="1" applyAlignment="1" applyProtection="1">
      <alignment horizontal="center" vertical="center" wrapText="1"/>
    </xf>
    <xf numFmtId="0" fontId="2" fillId="0" borderId="680" xfId="0" applyFont="1" applyFill="1" applyBorder="1" applyAlignment="1" applyProtection="1">
      <alignment horizontal="left" vertical="center" wrapText="1"/>
    </xf>
    <xf numFmtId="0" fontId="2" fillId="0" borderId="680" xfId="0" applyFont="1" applyFill="1" applyBorder="1" applyAlignment="1" applyProtection="1">
      <alignment vertical="center" wrapText="1"/>
    </xf>
    <xf numFmtId="0" fontId="2" fillId="0" borderId="683" xfId="0" applyNumberFormat="1" applyFont="1" applyFill="1" applyBorder="1" applyAlignment="1" applyProtection="1">
      <alignment horizontal="center" vertical="center" wrapText="1"/>
    </xf>
    <xf numFmtId="0" fontId="2" fillId="0" borderId="682" xfId="0" applyNumberFormat="1" applyFont="1" applyFill="1" applyBorder="1" applyAlignment="1" applyProtection="1">
      <alignment horizontal="center" vertical="center" wrapText="1"/>
    </xf>
    <xf numFmtId="14" fontId="16" fillId="0" borderId="692" xfId="0" applyNumberFormat="1" applyFont="1" applyFill="1" applyBorder="1" applyAlignment="1" applyProtection="1">
      <alignment horizontal="center" vertical="center" wrapText="1"/>
    </xf>
    <xf numFmtId="0" fontId="2" fillId="0" borderId="693" xfId="0" applyFont="1" applyFill="1" applyBorder="1" applyAlignment="1" applyProtection="1">
      <alignment horizontal="left" vertical="center" wrapText="1"/>
    </xf>
    <xf numFmtId="0" fontId="2" fillId="0" borderId="685" xfId="0" applyFont="1" applyFill="1" applyBorder="1" applyAlignment="1" applyProtection="1">
      <alignment horizontal="left" vertical="center" wrapText="1"/>
    </xf>
    <xf numFmtId="14" fontId="4" fillId="0" borderId="681" xfId="0" applyNumberFormat="1" applyFont="1" applyFill="1" applyBorder="1" applyAlignment="1" applyProtection="1">
      <alignment horizontal="center" vertical="center"/>
    </xf>
    <xf numFmtId="0" fontId="2" fillId="0" borderId="681" xfId="0" applyNumberFormat="1" applyFont="1" applyFill="1" applyBorder="1" applyAlignment="1" applyProtection="1">
      <alignment horizontal="center" vertical="center"/>
    </xf>
    <xf numFmtId="14" fontId="16" fillId="0" borderId="687" xfId="0" applyNumberFormat="1" applyFont="1" applyFill="1" applyBorder="1" applyAlignment="1" applyProtection="1">
      <alignment horizontal="center" vertical="center" wrapText="1"/>
    </xf>
    <xf numFmtId="14" fontId="36" fillId="0" borderId="694" xfId="0" applyNumberFormat="1" applyFont="1" applyFill="1" applyBorder="1" applyAlignment="1" applyProtection="1">
      <alignment horizontal="center" vertical="center"/>
    </xf>
    <xf numFmtId="0" fontId="2" fillId="0" borderId="695" xfId="0" applyFont="1" applyFill="1" applyBorder="1" applyAlignment="1" applyProtection="1">
      <alignment horizontal="left" vertical="center" wrapText="1"/>
    </xf>
    <xf numFmtId="0" fontId="2" fillId="0" borderId="681" xfId="0" applyFont="1" applyFill="1" applyBorder="1" applyAlignment="1" applyProtection="1">
      <alignment horizontal="left" vertical="center" wrapText="1"/>
    </xf>
    <xf numFmtId="0" fontId="38" fillId="0" borderId="681" xfId="0" applyFont="1" applyFill="1" applyBorder="1" applyAlignment="1" applyProtection="1">
      <alignment horizontal="center" vertical="center"/>
    </xf>
    <xf numFmtId="14" fontId="4" fillId="0" borderId="681" xfId="0" applyNumberFormat="1" applyFont="1" applyFill="1" applyBorder="1" applyAlignment="1" applyProtection="1">
      <alignment horizontal="center" vertical="center" wrapText="1"/>
    </xf>
    <xf numFmtId="0" fontId="32" fillId="0" borderId="688" xfId="0" applyNumberFormat="1" applyFont="1" applyFill="1" applyBorder="1" applyAlignment="1" applyProtection="1">
      <alignment horizontal="center" vertical="center" wrapText="1"/>
    </xf>
    <xf numFmtId="166" fontId="33" fillId="0" borderId="689" xfId="0" applyNumberFormat="1" applyFont="1" applyFill="1" applyBorder="1" applyAlignment="1" applyProtection="1">
      <alignment horizontal="center" vertical="center" wrapText="1"/>
    </xf>
    <xf numFmtId="0" fontId="4" fillId="0" borderId="688" xfId="0" applyFont="1" applyFill="1" applyBorder="1" applyAlignment="1" applyProtection="1">
      <alignment horizontal="center" vertical="center" wrapText="1"/>
    </xf>
    <xf numFmtId="0" fontId="4" fillId="0" borderId="690" xfId="0" applyFont="1" applyFill="1" applyBorder="1" applyAlignment="1" applyProtection="1">
      <alignment horizontal="center" vertical="center" wrapText="1"/>
    </xf>
    <xf numFmtId="14" fontId="30" fillId="0" borderId="694" xfId="0" applyNumberFormat="1" applyFont="1" applyFill="1" applyBorder="1" applyAlignment="1" applyProtection="1">
      <alignment horizontal="center" vertical="center" wrapText="1"/>
    </xf>
    <xf numFmtId="0" fontId="56" fillId="0" borderId="19" xfId="0" applyFont="1" applyFill="1" applyBorder="1" applyAlignment="1" applyProtection="1">
      <alignment horizontal="center" vertical="center" wrapText="1"/>
    </xf>
    <xf numFmtId="0" fontId="4" fillId="0" borderId="696" xfId="0" applyFont="1" applyFill="1" applyBorder="1" applyAlignment="1" applyProtection="1">
      <alignment horizontal="center" vertical="center" wrapText="1"/>
    </xf>
    <xf numFmtId="0" fontId="2" fillId="0" borderId="690" xfId="0" applyFont="1" applyFill="1" applyBorder="1" applyAlignment="1" applyProtection="1">
      <alignment horizontal="center" vertical="center" wrapText="1"/>
    </xf>
    <xf numFmtId="0" fontId="30" fillId="0" borderId="689" xfId="0" applyNumberFormat="1" applyFont="1" applyFill="1" applyBorder="1" applyAlignment="1" applyProtection="1">
      <alignment horizontal="center" vertical="center" wrapText="1"/>
    </xf>
    <xf numFmtId="14" fontId="4" fillId="3" borderId="682" xfId="0" applyNumberFormat="1" applyFont="1" applyFill="1" applyBorder="1" applyAlignment="1" applyProtection="1">
      <alignment horizontal="center" vertical="center" wrapText="1"/>
    </xf>
    <xf numFmtId="14" fontId="16" fillId="0" borderId="697" xfId="0" applyNumberFormat="1" applyFont="1" applyFill="1" applyBorder="1" applyAlignment="1" applyProtection="1">
      <alignment horizontal="center" vertical="center" wrapText="1"/>
    </xf>
    <xf numFmtId="0" fontId="30" fillId="7" borderId="685" xfId="0" applyNumberFormat="1" applyFont="1" applyFill="1" applyBorder="1" applyAlignment="1" applyProtection="1">
      <alignment horizontal="center" vertical="center" wrapText="1"/>
    </xf>
    <xf numFmtId="0" fontId="30" fillId="7" borderId="681" xfId="0" applyNumberFormat="1" applyFont="1" applyFill="1" applyBorder="1" applyAlignment="1" applyProtection="1">
      <alignment horizontal="center" vertical="center" wrapText="1"/>
    </xf>
    <xf numFmtId="0" fontId="30" fillId="7" borderId="686" xfId="0" applyNumberFormat="1" applyFont="1" applyFill="1" applyBorder="1" applyAlignment="1" applyProtection="1">
      <alignment horizontal="center" vertical="center" wrapText="1"/>
    </xf>
    <xf numFmtId="14" fontId="30" fillId="7" borderId="687" xfId="0" applyNumberFormat="1" applyFont="1" applyFill="1" applyBorder="1" applyAlignment="1" applyProtection="1">
      <alignment horizontal="center" vertical="center" wrapText="1"/>
    </xf>
    <xf numFmtId="0" fontId="30" fillId="7" borderId="688" xfId="0" applyNumberFormat="1" applyFont="1" applyFill="1" applyBorder="1" applyAlignment="1" applyProtection="1">
      <alignment horizontal="center" vertical="center" wrapText="1"/>
    </xf>
    <xf numFmtId="0" fontId="30" fillId="7" borderId="687" xfId="0" applyNumberFormat="1" applyFont="1" applyFill="1" applyBorder="1" applyAlignment="1" applyProtection="1">
      <alignment horizontal="center" vertical="center" wrapText="1"/>
    </xf>
    <xf numFmtId="0" fontId="32" fillId="7" borderId="688" xfId="0" applyNumberFormat="1" applyFont="1" applyFill="1" applyBorder="1" applyAlignment="1" applyProtection="1">
      <alignment horizontal="center" vertical="center" wrapText="1"/>
    </xf>
    <xf numFmtId="0" fontId="11" fillId="7" borderId="19" xfId="0" applyFont="1" applyFill="1" applyBorder="1" applyAlignment="1" applyProtection="1">
      <alignment horizontal="center" vertical="center" wrapText="1"/>
    </xf>
    <xf numFmtId="166" fontId="33" fillId="7" borderId="689" xfId="0" applyNumberFormat="1" applyFont="1" applyFill="1" applyBorder="1" applyAlignment="1" applyProtection="1">
      <alignment horizontal="center" vertical="center" wrapText="1"/>
    </xf>
    <xf numFmtId="0" fontId="2" fillId="0" borderId="698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699" xfId="0" applyFont="1" applyBorder="1" applyAlignment="1" applyProtection="1">
      <alignment vertical="center"/>
    </xf>
    <xf numFmtId="14" fontId="2" fillId="0" borderId="0" xfId="0" applyNumberFormat="1" applyFont="1" applyBorder="1" applyAlignment="1" applyProtection="1">
      <alignment vertical="center"/>
    </xf>
    <xf numFmtId="14" fontId="4" fillId="3" borderId="62" xfId="0" applyNumberFormat="1" applyFont="1" applyFill="1" applyBorder="1" applyAlignment="1" applyProtection="1">
      <alignment horizontal="center" vertical="center"/>
    </xf>
    <xf numFmtId="14" fontId="16" fillId="0" borderId="60" xfId="0" applyNumberFormat="1" applyFont="1" applyFill="1" applyBorder="1" applyAlignment="1" applyProtection="1">
      <alignment horizontal="center" vertical="center"/>
    </xf>
    <xf numFmtId="0" fontId="2" fillId="0" borderId="61" xfId="0" applyNumberFormat="1" applyFont="1" applyBorder="1" applyAlignment="1" applyProtection="1">
      <alignment horizontal="center" vertical="center"/>
    </xf>
    <xf numFmtId="0" fontId="2" fillId="0" borderId="62" xfId="0" applyNumberFormat="1" applyFont="1" applyBorder="1" applyAlignment="1" applyProtection="1">
      <alignment horizontal="center" vertical="center"/>
    </xf>
    <xf numFmtId="0" fontId="2" fillId="0" borderId="700" xfId="0" applyNumberFormat="1" applyFont="1" applyBorder="1" applyAlignment="1" applyProtection="1">
      <alignment horizontal="center" vertical="center"/>
    </xf>
    <xf numFmtId="0" fontId="2" fillId="0" borderId="217" xfId="0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 applyProtection="1">
      <alignment horizontal="center" vertical="center"/>
    </xf>
    <xf numFmtId="0" fontId="45" fillId="0" borderId="19" xfId="0" applyFont="1" applyFill="1" applyBorder="1" applyAlignment="1" applyProtection="1">
      <alignment horizontal="center" vertical="center" wrapText="1"/>
    </xf>
    <xf numFmtId="166" fontId="33" fillId="0" borderId="39" xfId="0" applyNumberFormat="1" applyFont="1" applyFill="1" applyBorder="1" applyAlignment="1" applyProtection="1">
      <alignment horizontal="center" vertical="center" wrapText="1"/>
    </xf>
    <xf numFmtId="0" fontId="4" fillId="8" borderId="283" xfId="0" applyFont="1" applyFill="1" applyBorder="1" applyAlignment="1" applyProtection="1">
      <alignment horizontal="center" vertical="center" wrapText="1"/>
    </xf>
    <xf numFmtId="14" fontId="39" fillId="8" borderId="55" xfId="0" applyNumberFormat="1" applyFont="1" applyFill="1" applyBorder="1" applyAlignment="1" applyProtection="1">
      <alignment horizontal="center" vertical="center"/>
    </xf>
    <xf numFmtId="165" fontId="35" fillId="8" borderId="166" xfId="0" applyNumberFormat="1" applyFont="1" applyFill="1" applyBorder="1" applyAlignment="1" applyProtection="1">
      <alignment horizontal="center" vertical="center"/>
    </xf>
    <xf numFmtId="165" fontId="35" fillId="8" borderId="172" xfId="0" applyNumberFormat="1" applyFont="1" applyFill="1" applyBorder="1" applyAlignment="1" applyProtection="1">
      <alignment horizontal="center" vertical="center"/>
    </xf>
    <xf numFmtId="165" fontId="35" fillId="8" borderId="173" xfId="0" applyNumberFormat="1" applyFont="1" applyFill="1" applyBorder="1" applyAlignment="1" applyProtection="1">
      <alignment horizontal="center" vertical="center"/>
    </xf>
    <xf numFmtId="164" fontId="33" fillId="8" borderId="689" xfId="0" applyNumberFormat="1" applyFont="1" applyFill="1" applyBorder="1" applyAlignment="1" applyProtection="1">
      <alignment horizontal="center" vertical="center" wrapText="1"/>
    </xf>
    <xf numFmtId="0" fontId="4" fillId="8" borderId="688" xfId="0" applyFont="1" applyFill="1" applyBorder="1" applyAlignment="1" applyProtection="1">
      <alignment horizontal="center" vertical="center" wrapText="1"/>
    </xf>
    <xf numFmtId="0" fontId="2" fillId="8" borderId="696" xfId="0" applyFont="1" applyFill="1" applyBorder="1" applyAlignment="1" applyProtection="1">
      <alignment horizontal="center" vertical="center"/>
    </xf>
    <xf numFmtId="0" fontId="2" fillId="8" borderId="680" xfId="0" applyFont="1" applyFill="1" applyBorder="1" applyAlignment="1" applyProtection="1">
      <alignment horizontal="left" vertical="center" wrapText="1"/>
    </xf>
    <xf numFmtId="0" fontId="2" fillId="8" borderId="681" xfId="0" applyFont="1" applyFill="1" applyBorder="1" applyAlignment="1" applyProtection="1">
      <alignment horizontal="center" vertical="center"/>
    </xf>
    <xf numFmtId="14" fontId="2" fillId="8" borderId="681" xfId="0" applyNumberFormat="1" applyFont="1" applyFill="1" applyBorder="1" applyAlignment="1" applyProtection="1">
      <alignment horizontal="center" vertical="center"/>
    </xf>
    <xf numFmtId="14" fontId="4" fillId="8" borderId="682" xfId="0" applyNumberFormat="1" applyFont="1" applyFill="1" applyBorder="1" applyAlignment="1" applyProtection="1">
      <alignment horizontal="center" vertical="center"/>
    </xf>
    <xf numFmtId="0" fontId="2" fillId="8" borderId="682" xfId="0" applyNumberFormat="1" applyFont="1" applyFill="1" applyBorder="1" applyAlignment="1" applyProtection="1">
      <alignment horizontal="center" vertical="center" wrapText="1"/>
    </xf>
    <xf numFmtId="14" fontId="16" fillId="8" borderId="701" xfId="0" applyNumberFormat="1" applyFont="1" applyFill="1" applyBorder="1" applyAlignment="1" applyProtection="1">
      <alignment horizontal="center" vertical="center"/>
    </xf>
    <xf numFmtId="0" fontId="30" fillId="8" borderId="685" xfId="0" applyNumberFormat="1" applyFont="1" applyFill="1" applyBorder="1" applyAlignment="1" applyProtection="1">
      <alignment horizontal="center" vertical="center" wrapText="1"/>
    </xf>
    <xf numFmtId="0" fontId="30" fillId="8" borderId="681" xfId="0" applyNumberFormat="1" applyFont="1" applyFill="1" applyBorder="1" applyAlignment="1" applyProtection="1">
      <alignment horizontal="center" vertical="center" wrapText="1"/>
    </xf>
    <xf numFmtId="0" fontId="30" fillId="8" borderId="686" xfId="0" applyNumberFormat="1" applyFont="1" applyFill="1" applyBorder="1" applyAlignment="1" applyProtection="1">
      <alignment horizontal="center" vertical="center" wrapText="1"/>
    </xf>
    <xf numFmtId="14" fontId="30" fillId="8" borderId="687" xfId="0" applyNumberFormat="1" applyFont="1" applyFill="1" applyBorder="1" applyAlignment="1" applyProtection="1">
      <alignment horizontal="center" vertical="center" wrapText="1"/>
    </xf>
    <xf numFmtId="0" fontId="30" fillId="8" borderId="688" xfId="0" applyNumberFormat="1" applyFont="1" applyFill="1" applyBorder="1" applyAlignment="1" applyProtection="1">
      <alignment horizontal="center" vertical="center" wrapText="1"/>
    </xf>
    <xf numFmtId="0" fontId="30" fillId="8" borderId="687" xfId="0" applyNumberFormat="1" applyFont="1" applyFill="1" applyBorder="1" applyAlignment="1" applyProtection="1">
      <alignment horizontal="center" vertical="center" wrapText="1"/>
    </xf>
    <xf numFmtId="0" fontId="32" fillId="8" borderId="688" xfId="0" applyNumberFormat="1" applyFont="1" applyFill="1" applyBorder="1" applyAlignment="1" applyProtection="1">
      <alignment horizontal="center" vertical="center" wrapText="1"/>
    </xf>
    <xf numFmtId="166" fontId="33" fillId="8" borderId="689" xfId="0" applyNumberFormat="1" applyFont="1" applyFill="1" applyBorder="1" applyAlignment="1" applyProtection="1">
      <alignment horizontal="center" vertical="center" wrapText="1"/>
    </xf>
    <xf numFmtId="0" fontId="2" fillId="8" borderId="702" xfId="0" applyFont="1" applyFill="1" applyBorder="1" applyAlignment="1" applyProtection="1">
      <alignment vertical="center"/>
    </xf>
    <xf numFmtId="0" fontId="2" fillId="8" borderId="703" xfId="0" applyFont="1" applyFill="1" applyBorder="1" applyAlignment="1" applyProtection="1">
      <alignment horizontal="center" vertical="center"/>
    </xf>
    <xf numFmtId="0" fontId="15" fillId="8" borderId="703" xfId="0" applyFont="1" applyFill="1" applyBorder="1" applyAlignment="1" applyProtection="1">
      <alignment horizontal="center" vertical="center"/>
    </xf>
    <xf numFmtId="0" fontId="4" fillId="8" borderId="703" xfId="0" applyNumberFormat="1" applyFont="1" applyFill="1" applyBorder="1" applyAlignment="1" applyProtection="1">
      <alignment horizontal="center" vertical="center"/>
    </xf>
    <xf numFmtId="0" fontId="30" fillId="8" borderId="704" xfId="0" applyNumberFormat="1" applyFont="1" applyFill="1" applyBorder="1" applyAlignment="1" applyProtection="1">
      <alignment horizontal="center" vertical="center" wrapText="1"/>
    </xf>
    <xf numFmtId="0" fontId="30" fillId="8" borderId="703" xfId="0" applyNumberFormat="1" applyFont="1" applyFill="1" applyBorder="1" applyAlignment="1" applyProtection="1">
      <alignment horizontal="center" vertical="center" wrapText="1"/>
    </xf>
    <xf numFmtId="0" fontId="30" fillId="8" borderId="705" xfId="0" applyNumberFormat="1" applyFont="1" applyFill="1" applyBorder="1" applyAlignment="1" applyProtection="1">
      <alignment horizontal="center" vertical="center" wrapText="1"/>
    </xf>
    <xf numFmtId="166" fontId="33" fillId="8" borderId="706" xfId="0" applyNumberFormat="1" applyFont="1" applyFill="1" applyBorder="1" applyAlignment="1" applyProtection="1">
      <alignment horizontal="center" vertical="center" wrapText="1"/>
    </xf>
    <xf numFmtId="0" fontId="4" fillId="9" borderId="0" xfId="0" applyFont="1" applyFill="1" applyAlignment="1" applyProtection="1">
      <alignment horizontal="center" vertical="center" wrapText="1"/>
    </xf>
    <xf numFmtId="0" fontId="29" fillId="3" borderId="707" xfId="0" applyFont="1" applyFill="1" applyBorder="1" applyAlignment="1" applyProtection="1">
      <alignment horizontal="center" vertical="center" wrapText="1"/>
    </xf>
    <xf numFmtId="14" fontId="17" fillId="3" borderId="707" xfId="0" applyNumberFormat="1" applyFont="1" applyFill="1" applyBorder="1" applyAlignment="1" applyProtection="1">
      <alignment horizontal="center" vertical="center" wrapText="1"/>
    </xf>
    <xf numFmtId="14" fontId="4" fillId="9" borderId="676" xfId="0" applyNumberFormat="1" applyFont="1" applyFill="1" applyBorder="1" applyAlignment="1" applyProtection="1">
      <alignment horizontal="center" vertical="center"/>
    </xf>
    <xf numFmtId="165" fontId="6" fillId="3" borderId="707" xfId="0" applyNumberFormat="1" applyFont="1" applyFill="1" applyBorder="1" applyAlignment="1" applyProtection="1">
      <alignment horizontal="center" vertical="center" wrapText="1"/>
    </xf>
    <xf numFmtId="0" fontId="17" fillId="3" borderId="668" xfId="0" applyFont="1" applyFill="1" applyBorder="1" applyAlignment="1" applyProtection="1">
      <alignment horizontal="center" vertical="center" wrapText="1"/>
    </xf>
    <xf numFmtId="0" fontId="17" fillId="3" borderId="708" xfId="0" applyFont="1" applyFill="1" applyBorder="1" applyAlignment="1" applyProtection="1">
      <alignment horizontal="center" vertical="center" wrapText="1"/>
    </xf>
    <xf numFmtId="0" fontId="41" fillId="3" borderId="707" xfId="0" applyFont="1" applyFill="1" applyBorder="1" applyAlignment="1" applyProtection="1">
      <alignment horizontal="center" vertical="center" wrapText="1"/>
    </xf>
    <xf numFmtId="0" fontId="41" fillId="3" borderId="640" xfId="0" applyFont="1" applyFill="1" applyBorder="1" applyAlignment="1" applyProtection="1">
      <alignment horizontal="center" vertical="center" wrapText="1"/>
    </xf>
    <xf numFmtId="0" fontId="41" fillId="3" borderId="606" xfId="0" applyFont="1" applyFill="1" applyBorder="1" applyAlignment="1" applyProtection="1">
      <alignment horizontal="center" vertical="center" wrapText="1"/>
    </xf>
    <xf numFmtId="0" fontId="23" fillId="3" borderId="709" xfId="0" applyFont="1" applyFill="1" applyBorder="1" applyAlignment="1" applyProtection="1">
      <alignment horizontal="center" vertical="center" wrapText="1"/>
    </xf>
    <xf numFmtId="0" fontId="27" fillId="3" borderId="710" xfId="0" applyFont="1" applyFill="1" applyBorder="1" applyAlignment="1" applyProtection="1">
      <alignment horizontal="center" vertical="center" wrapText="1"/>
    </xf>
    <xf numFmtId="0" fontId="27" fillId="3" borderId="711" xfId="0" applyFont="1" applyFill="1" applyBorder="1" applyAlignment="1" applyProtection="1">
      <alignment horizontal="center" vertical="center" wrapText="1"/>
    </xf>
    <xf numFmtId="14" fontId="27" fillId="3" borderId="711" xfId="0" applyNumberFormat="1" applyFont="1" applyFill="1" applyBorder="1" applyAlignment="1" applyProtection="1">
      <alignment horizontal="center" vertical="center" wrapText="1"/>
    </xf>
    <xf numFmtId="14" fontId="8" fillId="3" borderId="712" xfId="0" applyNumberFormat="1" applyFont="1" applyFill="1" applyBorder="1" applyAlignment="1" applyProtection="1">
      <alignment horizontal="center" vertical="center" wrapText="1"/>
    </xf>
    <xf numFmtId="165" fontId="6" fillId="3" borderId="711" xfId="0" applyNumberFormat="1" applyFont="1" applyFill="1" applyBorder="1" applyAlignment="1" applyProtection="1">
      <alignment horizontal="center" vertical="center" wrapText="1"/>
    </xf>
    <xf numFmtId="0" fontId="17" fillId="3" borderId="713" xfId="0" applyFont="1" applyFill="1" applyBorder="1" applyAlignment="1" applyProtection="1">
      <alignment horizontal="center" vertical="center" wrapText="1"/>
    </xf>
    <xf numFmtId="0" fontId="17" fillId="3" borderId="714" xfId="0" applyFont="1" applyFill="1" applyBorder="1" applyAlignment="1" applyProtection="1">
      <alignment horizontal="center" vertical="center" wrapText="1"/>
    </xf>
    <xf numFmtId="0" fontId="17" fillId="3" borderId="715" xfId="0" applyFont="1" applyFill="1" applyBorder="1" applyAlignment="1" applyProtection="1">
      <alignment horizontal="center" vertical="center" wrapText="1"/>
    </xf>
    <xf numFmtId="0" fontId="17" fillId="3" borderId="676" xfId="0" applyFont="1" applyFill="1" applyBorder="1" applyAlignment="1" applyProtection="1">
      <alignment horizontal="center" vertical="center" wrapText="1"/>
    </xf>
    <xf numFmtId="0" fontId="17" fillId="3" borderId="665" xfId="0" applyFont="1" applyFill="1" applyBorder="1" applyAlignment="1" applyProtection="1">
      <alignment horizontal="center" vertical="center" wrapText="1"/>
    </xf>
    <xf numFmtId="0" fontId="47" fillId="3" borderId="676" xfId="0" applyFont="1" applyFill="1" applyBorder="1" applyAlignment="1" applyProtection="1">
      <alignment horizontal="center" vertical="center" wrapText="1"/>
    </xf>
    <xf numFmtId="164" fontId="47" fillId="3" borderId="716" xfId="0" applyNumberFormat="1" applyFont="1" applyFill="1" applyBorder="1" applyAlignment="1" applyProtection="1">
      <alignment horizontal="center" vertical="center" wrapText="1"/>
    </xf>
    <xf numFmtId="0" fontId="23" fillId="3" borderId="717" xfId="0" applyFont="1" applyFill="1" applyBorder="1" applyAlignment="1" applyProtection="1">
      <alignment horizontal="center" vertical="center" wrapText="1"/>
    </xf>
    <xf numFmtId="0" fontId="23" fillId="3" borderId="718" xfId="0" applyFont="1" applyFill="1" applyBorder="1" applyAlignment="1" applyProtection="1">
      <alignment horizontal="center" vertical="center" wrapText="1"/>
    </xf>
    <xf numFmtId="0" fontId="48" fillId="3" borderId="719" xfId="0" applyFont="1" applyFill="1" applyBorder="1" applyAlignment="1" applyProtection="1">
      <alignment horizontal="center" vertical="center" wrapText="1"/>
    </xf>
    <xf numFmtId="0" fontId="48" fillId="3" borderId="712" xfId="0" applyFont="1" applyFill="1" applyBorder="1" applyAlignment="1" applyProtection="1">
      <alignment horizontal="center" vertical="center" wrapText="1"/>
    </xf>
    <xf numFmtId="14" fontId="48" fillId="3" borderId="712" xfId="0" applyNumberFormat="1" applyFont="1" applyFill="1" applyBorder="1" applyAlignment="1" applyProtection="1">
      <alignment horizontal="center" vertical="center" wrapText="1"/>
    </xf>
    <xf numFmtId="165" fontId="49" fillId="3" borderId="712" xfId="0" applyNumberFormat="1" applyFont="1" applyFill="1" applyBorder="1" applyAlignment="1" applyProtection="1">
      <alignment horizontal="center" vertical="center" wrapText="1"/>
    </xf>
    <xf numFmtId="0" fontId="12" fillId="3" borderId="668" xfId="0" applyFont="1" applyFill="1" applyBorder="1" applyAlignment="1" applyProtection="1">
      <alignment horizontal="center" vertical="center" wrapText="1"/>
    </xf>
    <xf numFmtId="0" fontId="12" fillId="3" borderId="708" xfId="0" applyFont="1" applyFill="1" applyBorder="1" applyAlignment="1" applyProtection="1">
      <alignment horizontal="center" vertical="center" wrapText="1"/>
    </xf>
    <xf numFmtId="0" fontId="12" fillId="3" borderId="713" xfId="0" applyFont="1" applyFill="1" applyBorder="1" applyAlignment="1" applyProtection="1">
      <alignment horizontal="center" vertical="center" wrapText="1"/>
    </xf>
    <xf numFmtId="0" fontId="12" fillId="3" borderId="714" xfId="0" applyFont="1" applyFill="1" applyBorder="1" applyAlignment="1" applyProtection="1">
      <alignment horizontal="center" vertical="center" wrapText="1"/>
    </xf>
    <xf numFmtId="0" fontId="12" fillId="3" borderId="715" xfId="0" applyFont="1" applyFill="1" applyBorder="1" applyAlignment="1" applyProtection="1">
      <alignment horizontal="center" vertical="center" wrapText="1"/>
    </xf>
    <xf numFmtId="0" fontId="12" fillId="3" borderId="676" xfId="0" applyFont="1" applyFill="1" applyBorder="1" applyAlignment="1" applyProtection="1">
      <alignment horizontal="center" vertical="center" wrapText="1"/>
    </xf>
    <xf numFmtId="0" fontId="12" fillId="3" borderId="665" xfId="0" applyFont="1" applyFill="1" applyBorder="1" applyAlignment="1" applyProtection="1">
      <alignment horizontal="center" vertical="center" wrapText="1"/>
    </xf>
    <xf numFmtId="0" fontId="12" fillId="0" borderId="719" xfId="0" applyFont="1" applyFill="1" applyBorder="1" applyAlignment="1" applyProtection="1">
      <alignment horizontal="center" vertical="center" wrapText="1"/>
    </xf>
    <xf numFmtId="164" fontId="50" fillId="0" borderId="720" xfId="0" applyNumberFormat="1" applyFont="1" applyFill="1" applyBorder="1" applyAlignment="1" applyProtection="1">
      <alignment horizontal="center" vertical="center" wrapText="1"/>
    </xf>
    <xf numFmtId="0" fontId="51" fillId="0" borderId="718" xfId="0" applyFont="1" applyBorder="1" applyAlignment="1" applyProtection="1">
      <alignment horizontal="center" vertical="center" wrapText="1"/>
    </xf>
    <xf numFmtId="0" fontId="4" fillId="0" borderId="721" xfId="0" applyFont="1" applyBorder="1" applyAlignment="1" applyProtection="1">
      <alignment horizontal="center" vertical="center" wrapText="1"/>
    </xf>
    <xf numFmtId="0" fontId="4" fillId="0" borderId="708" xfId="0" applyFont="1" applyBorder="1" applyAlignment="1" applyProtection="1">
      <alignment horizontal="center" vertical="center" wrapText="1"/>
    </xf>
    <xf numFmtId="164" fontId="4" fillId="0" borderId="708" xfId="0" applyNumberFormat="1" applyFont="1" applyBorder="1" applyAlignment="1" applyProtection="1">
      <alignment horizontal="center" vertical="center" wrapText="1"/>
    </xf>
    <xf numFmtId="164" fontId="4" fillId="0" borderId="714" xfId="0" applyNumberFormat="1" applyFont="1" applyBorder="1" applyAlignment="1" applyProtection="1">
      <alignment horizontal="center" vertical="center" wrapText="1"/>
    </xf>
    <xf numFmtId="0" fontId="48" fillId="0" borderId="710" xfId="0" applyFont="1" applyFill="1" applyBorder="1" applyAlignment="1" applyProtection="1">
      <alignment horizontal="center" vertical="center" wrapText="1"/>
    </xf>
    <xf numFmtId="0" fontId="12" fillId="0" borderId="722" xfId="0" applyFont="1" applyFill="1" applyBorder="1" applyAlignment="1" applyProtection="1">
      <alignment horizontal="center" vertical="center" wrapText="1"/>
    </xf>
    <xf numFmtId="0" fontId="12" fillId="0" borderId="708" xfId="0" applyFont="1" applyFill="1" applyBorder="1" applyAlignment="1" applyProtection="1">
      <alignment horizontal="center" vertical="center" wrapText="1"/>
    </xf>
    <xf numFmtId="0" fontId="12" fillId="0" borderId="713" xfId="0" applyFont="1" applyFill="1" applyBorder="1" applyAlignment="1" applyProtection="1">
      <alignment horizontal="center" vertical="center" wrapText="1"/>
    </xf>
    <xf numFmtId="0" fontId="12" fillId="0" borderId="714" xfId="0" applyFont="1" applyFill="1" applyBorder="1" applyAlignment="1" applyProtection="1">
      <alignment horizontal="center" vertical="center" wrapText="1"/>
    </xf>
    <xf numFmtId="0" fontId="12" fillId="0" borderId="715" xfId="0" applyFont="1" applyFill="1" applyBorder="1" applyAlignment="1" applyProtection="1">
      <alignment horizontal="center" vertical="center" wrapText="1"/>
    </xf>
    <xf numFmtId="0" fontId="12" fillId="0" borderId="665" xfId="0" applyFont="1" applyFill="1" applyBorder="1" applyAlignment="1" applyProtection="1">
      <alignment horizontal="center" vertical="center" wrapText="1"/>
    </xf>
    <xf numFmtId="0" fontId="12" fillId="0" borderId="60" xfId="0" applyFont="1" applyFill="1" applyBorder="1" applyAlignment="1" applyProtection="1">
      <alignment horizontal="center" vertical="center" wrapText="1"/>
    </xf>
    <xf numFmtId="0" fontId="3" fillId="2" borderId="283" xfId="0" applyFont="1" applyFill="1" applyBorder="1" applyAlignment="1" applyProtection="1">
      <alignment horizontal="center" vertical="center" wrapText="1"/>
    </xf>
    <xf numFmtId="0" fontId="3" fillId="2" borderId="724" xfId="0" applyFont="1" applyFill="1" applyBorder="1" applyAlignment="1" applyProtection="1">
      <alignment horizontal="center" vertical="center" wrapText="1"/>
    </xf>
    <xf numFmtId="0" fontId="20" fillId="3" borderId="640" xfId="0" applyFont="1" applyFill="1" applyBorder="1" applyAlignment="1" applyProtection="1">
      <alignment horizontal="center" vertical="center" wrapText="1"/>
    </xf>
    <xf numFmtId="0" fontId="20" fillId="3" borderId="707" xfId="0" applyFont="1" applyFill="1" applyBorder="1" applyAlignment="1" applyProtection="1">
      <alignment horizontal="center" vertical="center" wrapText="1"/>
    </xf>
    <xf numFmtId="14" fontId="21" fillId="3" borderId="707" xfId="0" applyNumberFormat="1" applyFont="1" applyFill="1" applyBorder="1" applyAlignment="1" applyProtection="1">
      <alignment horizontal="center" vertical="center" wrapText="1"/>
    </xf>
    <xf numFmtId="14" fontId="11" fillId="3" borderId="605" xfId="0" applyNumberFormat="1" applyFont="1" applyFill="1" applyBorder="1" applyAlignment="1" applyProtection="1">
      <alignment horizontal="center" vertical="center" wrapText="1"/>
    </xf>
    <xf numFmtId="165" fontId="11" fillId="3" borderId="628" xfId="0" applyNumberFormat="1" applyFont="1" applyFill="1" applyBorder="1" applyAlignment="1" applyProtection="1">
      <alignment horizontal="center" vertical="center" wrapText="1"/>
    </xf>
    <xf numFmtId="165" fontId="11" fillId="3" borderId="641" xfId="0" applyNumberFormat="1" applyFont="1" applyFill="1" applyBorder="1" applyAlignment="1" applyProtection="1">
      <alignment horizontal="center" vertical="center" wrapText="1"/>
    </xf>
    <xf numFmtId="0" fontId="11" fillId="3" borderId="676" xfId="0" applyFont="1" applyFill="1" applyBorder="1" applyAlignment="1" applyProtection="1">
      <alignment horizontal="center" vertical="center" wrapText="1"/>
    </xf>
    <xf numFmtId="0" fontId="11" fillId="3" borderId="668" xfId="0" applyFont="1" applyFill="1" applyBorder="1" applyAlignment="1" applyProtection="1">
      <alignment horizontal="center" vertical="center" wrapText="1"/>
    </xf>
    <xf numFmtId="0" fontId="11" fillId="3" borderId="708" xfId="0" applyFont="1" applyFill="1" applyBorder="1" applyAlignment="1" applyProtection="1">
      <alignment horizontal="center" vertical="center" wrapText="1"/>
    </xf>
    <xf numFmtId="0" fontId="11" fillId="3" borderId="713" xfId="0" applyFont="1" applyFill="1" applyBorder="1" applyAlignment="1" applyProtection="1">
      <alignment horizontal="center" vertical="center" wrapText="1"/>
    </xf>
    <xf numFmtId="0" fontId="11" fillId="3" borderId="60" xfId="0" applyFont="1" applyFill="1" applyBorder="1" applyAlignment="1" applyProtection="1">
      <alignment horizontal="center" vertical="center" wrapText="1"/>
    </xf>
    <xf numFmtId="0" fontId="11" fillId="3" borderId="716" xfId="0" applyFont="1" applyFill="1" applyBorder="1" applyAlignment="1" applyProtection="1">
      <alignment horizontal="center" vertical="center" wrapText="1"/>
    </xf>
    <xf numFmtId="14" fontId="16" fillId="0" borderId="725" xfId="0" applyNumberFormat="1" applyFont="1" applyFill="1" applyBorder="1" applyAlignment="1" applyProtection="1">
      <alignment horizontal="center" vertical="center" wrapText="1"/>
    </xf>
    <xf numFmtId="0" fontId="30" fillId="0" borderId="668" xfId="0" applyNumberFormat="1" applyFont="1" applyFill="1" applyBorder="1" applyAlignment="1" applyProtection="1">
      <alignment vertical="center" wrapText="1"/>
    </xf>
    <xf numFmtId="0" fontId="30" fillId="0" borderId="726" xfId="0" applyNumberFormat="1" applyFont="1" applyFill="1" applyBorder="1" applyAlignment="1" applyProtection="1">
      <alignment vertical="center" wrapText="1"/>
    </xf>
    <xf numFmtId="0" fontId="30" fillId="0" borderId="727" xfId="0" applyNumberFormat="1" applyFont="1" applyFill="1" applyBorder="1" applyAlignment="1" applyProtection="1">
      <alignment vertical="center" wrapText="1"/>
    </xf>
    <xf numFmtId="14" fontId="30" fillId="0" borderId="728" xfId="0" applyNumberFormat="1" applyFont="1" applyFill="1" applyBorder="1" applyAlignment="1" applyProtection="1">
      <alignment vertical="center" wrapText="1"/>
    </xf>
    <xf numFmtId="0" fontId="30" fillId="0" borderId="729" xfId="0" applyNumberFormat="1" applyFont="1" applyFill="1" applyBorder="1" applyAlignment="1" applyProtection="1">
      <alignment vertical="center" wrapText="1"/>
    </xf>
    <xf numFmtId="0" fontId="32" fillId="0" borderId="665" xfId="0" applyNumberFormat="1" applyFont="1" applyFill="1" applyBorder="1" applyAlignment="1" applyProtection="1">
      <alignment vertical="center" wrapText="1"/>
    </xf>
    <xf numFmtId="10" fontId="11" fillId="0" borderId="725" xfId="0" applyNumberFormat="1" applyFont="1" applyFill="1" applyBorder="1" applyAlignment="1" applyProtection="1">
      <alignment horizontal="center" vertical="center" wrapText="1"/>
    </xf>
    <xf numFmtId="164" fontId="33" fillId="0" borderId="730" xfId="0" applyNumberFormat="1" applyFont="1" applyFill="1" applyBorder="1" applyAlignment="1" applyProtection="1">
      <alignment horizontal="center" vertical="center" wrapText="1"/>
    </xf>
    <xf numFmtId="0" fontId="4" fillId="0" borderId="665" xfId="0" applyFont="1" applyFill="1" applyBorder="1" applyAlignment="1" applyProtection="1">
      <alignment horizontal="center" vertical="center" wrapText="1"/>
    </xf>
    <xf numFmtId="0" fontId="2" fillId="0" borderId="729" xfId="0" applyFont="1" applyFill="1" applyBorder="1" applyAlignment="1" applyProtection="1">
      <alignment horizontal="center" vertical="center" wrapText="1"/>
    </xf>
    <xf numFmtId="0" fontId="4" fillId="0" borderId="726" xfId="0" applyFont="1" applyFill="1" applyBorder="1" applyAlignment="1" applyProtection="1">
      <alignment horizontal="center" vertical="center" wrapText="1"/>
    </xf>
    <xf numFmtId="164" fontId="4" fillId="0" borderId="726" xfId="0" applyNumberFormat="1" applyFont="1" applyFill="1" applyBorder="1" applyAlignment="1" applyProtection="1">
      <alignment horizontal="center" vertical="center" wrapText="1"/>
    </xf>
    <xf numFmtId="164" fontId="4" fillId="0" borderId="728" xfId="0" applyNumberFormat="1" applyFont="1" applyFill="1" applyBorder="1" applyAlignment="1" applyProtection="1">
      <alignment horizontal="center" vertical="center" wrapText="1"/>
    </xf>
    <xf numFmtId="14" fontId="16" fillId="0" borderId="731" xfId="0" applyNumberFormat="1" applyFont="1" applyFill="1" applyBorder="1" applyAlignment="1" applyProtection="1">
      <alignment horizontal="center" vertical="center" wrapText="1"/>
    </xf>
    <xf numFmtId="0" fontId="30" fillId="0" borderId="668" xfId="0" applyNumberFormat="1" applyFont="1" applyFill="1" applyBorder="1" applyAlignment="1" applyProtection="1">
      <alignment horizontal="center" vertical="center" wrapText="1"/>
    </xf>
    <xf numFmtId="0" fontId="30" fillId="0" borderId="732" xfId="0" applyNumberFormat="1" applyFont="1" applyFill="1" applyBorder="1" applyAlignment="1" applyProtection="1">
      <alignment horizontal="center" vertical="center" wrapText="1"/>
    </xf>
    <xf numFmtId="0" fontId="30" fillId="0" borderId="733" xfId="0" applyNumberFormat="1" applyFont="1" applyFill="1" applyBorder="1" applyAlignment="1" applyProtection="1">
      <alignment horizontal="center" vertical="center" wrapText="1"/>
    </xf>
    <xf numFmtId="0" fontId="36" fillId="0" borderId="734" xfId="0" applyNumberFormat="1" applyFont="1" applyFill="1" applyBorder="1" applyAlignment="1" applyProtection="1">
      <alignment horizontal="center" vertical="center" wrapText="1"/>
    </xf>
    <xf numFmtId="0" fontId="30" fillId="0" borderId="735" xfId="0" applyNumberFormat="1" applyFont="1" applyFill="1" applyBorder="1" applyAlignment="1" applyProtection="1">
      <alignment horizontal="center" vertical="center" wrapText="1"/>
    </xf>
    <xf numFmtId="0" fontId="43" fillId="0" borderId="665" xfId="0" applyNumberFormat="1" applyFont="1" applyFill="1" applyBorder="1" applyAlignment="1" applyProtection="1">
      <alignment horizontal="center" vertical="center" wrapText="1"/>
    </xf>
    <xf numFmtId="0" fontId="44" fillId="0" borderId="731" xfId="0" applyFont="1" applyFill="1" applyBorder="1" applyAlignment="1" applyProtection="1">
      <alignment horizontal="center" vertical="center" wrapText="1"/>
    </xf>
    <xf numFmtId="166" fontId="33" fillId="0" borderId="736" xfId="0" applyNumberFormat="1" applyFont="1" applyFill="1" applyBorder="1" applyAlignment="1" applyProtection="1">
      <alignment horizontal="center" vertical="center" wrapText="1"/>
    </xf>
    <xf numFmtId="0" fontId="34" fillId="0" borderId="735" xfId="0" applyFont="1" applyFill="1" applyBorder="1" applyAlignment="1" applyProtection="1">
      <alignment horizontal="center" vertical="center" wrapText="1"/>
    </xf>
    <xf numFmtId="0" fontId="4" fillId="0" borderId="732" xfId="0" applyFont="1" applyFill="1" applyBorder="1" applyAlignment="1" applyProtection="1">
      <alignment horizontal="center" vertical="center" wrapText="1"/>
    </xf>
    <xf numFmtId="164" fontId="4" fillId="0" borderId="732" xfId="0" applyNumberFormat="1" applyFont="1" applyFill="1" applyBorder="1" applyAlignment="1" applyProtection="1">
      <alignment horizontal="center" vertical="center" wrapText="1"/>
    </xf>
    <xf numFmtId="164" fontId="4" fillId="0" borderId="734" xfId="0" applyNumberFormat="1" applyFont="1" applyFill="1" applyBorder="1" applyAlignment="1" applyProtection="1">
      <alignment horizontal="center" vertical="center" wrapText="1"/>
    </xf>
    <xf numFmtId="14" fontId="15" fillId="0" borderId="737" xfId="0" applyNumberFormat="1" applyFont="1" applyFill="1" applyBorder="1" applyAlignment="1" applyProtection="1">
      <alignment horizontal="center" vertical="center" wrapText="1"/>
    </xf>
    <xf numFmtId="0" fontId="30" fillId="0" borderId="738" xfId="0" applyNumberFormat="1" applyFont="1" applyFill="1" applyBorder="1" applyAlignment="1" applyProtection="1">
      <alignment horizontal="center" vertical="center" wrapText="1"/>
    </xf>
    <xf numFmtId="0" fontId="30" fillId="0" borderId="739" xfId="0" applyNumberFormat="1" applyFont="1" applyFill="1" applyBorder="1" applyAlignment="1" applyProtection="1">
      <alignment horizontal="center" vertical="center" wrapText="1"/>
    </xf>
    <xf numFmtId="0" fontId="36" fillId="0" borderId="737" xfId="0" applyNumberFormat="1" applyFont="1" applyFill="1" applyBorder="1" applyAlignment="1" applyProtection="1">
      <alignment horizontal="center" vertical="center" wrapText="1"/>
    </xf>
    <xf numFmtId="0" fontId="30" fillId="0" borderId="740" xfId="0" applyNumberFormat="1" applyFont="1" applyFill="1" applyBorder="1" applyAlignment="1" applyProtection="1">
      <alignment horizontal="center" vertical="center" wrapText="1"/>
    </xf>
    <xf numFmtId="0" fontId="32" fillId="0" borderId="665" xfId="0" applyNumberFormat="1" applyFont="1" applyFill="1" applyBorder="1" applyAlignment="1" applyProtection="1">
      <alignment horizontal="center" vertical="center" wrapText="1"/>
    </xf>
    <xf numFmtId="0" fontId="33" fillId="0" borderId="737" xfId="0" applyFont="1" applyFill="1" applyBorder="1" applyAlignment="1" applyProtection="1">
      <alignment horizontal="center" vertical="center" wrapText="1"/>
    </xf>
    <xf numFmtId="166" fontId="33" fillId="0" borderId="741" xfId="0" applyNumberFormat="1" applyFont="1" applyFill="1" applyBorder="1" applyAlignment="1" applyProtection="1">
      <alignment horizontal="center" vertical="center" wrapText="1"/>
    </xf>
    <xf numFmtId="0" fontId="34" fillId="0" borderId="740" xfId="0" applyFont="1" applyFill="1" applyBorder="1" applyAlignment="1" applyProtection="1">
      <alignment horizontal="center" vertical="center" wrapText="1"/>
    </xf>
    <xf numFmtId="0" fontId="4" fillId="0" borderId="738" xfId="0" applyFont="1" applyFill="1" applyBorder="1" applyAlignment="1" applyProtection="1">
      <alignment horizontal="center" vertical="center" wrapText="1"/>
    </xf>
    <xf numFmtId="164" fontId="4" fillId="0" borderId="738" xfId="0" applyNumberFormat="1" applyFont="1" applyFill="1" applyBorder="1" applyAlignment="1" applyProtection="1">
      <alignment horizontal="center" vertical="center" wrapText="1"/>
    </xf>
    <xf numFmtId="164" fontId="4" fillId="0" borderId="742" xfId="0" applyNumberFormat="1" applyFont="1" applyFill="1" applyBorder="1" applyAlignment="1" applyProtection="1">
      <alignment horizontal="center" vertical="center" wrapText="1"/>
    </xf>
    <xf numFmtId="14" fontId="16" fillId="0" borderId="743" xfId="0" applyNumberFormat="1" applyFont="1" applyFill="1" applyBorder="1" applyAlignment="1" applyProtection="1">
      <alignment horizontal="center" vertical="center" wrapText="1"/>
    </xf>
    <xf numFmtId="0" fontId="30" fillId="0" borderId="744" xfId="0" applyNumberFormat="1" applyFont="1" applyFill="1" applyBorder="1" applyAlignment="1" applyProtection="1">
      <alignment vertical="center" wrapText="1"/>
    </xf>
    <xf numFmtId="0" fontId="30" fillId="0" borderId="745" xfId="0" applyNumberFormat="1" applyFont="1" applyFill="1" applyBorder="1" applyAlignment="1" applyProtection="1">
      <alignment vertical="center" wrapText="1"/>
    </xf>
    <xf numFmtId="14" fontId="30" fillId="0" borderId="743" xfId="0" applyNumberFormat="1" applyFont="1" applyFill="1" applyBorder="1" applyAlignment="1" applyProtection="1">
      <alignment vertical="center" wrapText="1"/>
    </xf>
    <xf numFmtId="0" fontId="30" fillId="0" borderId="746" xfId="0" applyNumberFormat="1" applyFont="1" applyFill="1" applyBorder="1" applyAlignment="1" applyProtection="1">
      <alignment vertical="center" wrapText="1"/>
    </xf>
    <xf numFmtId="10" fontId="11" fillId="0" borderId="743" xfId="0" applyNumberFormat="1" applyFont="1" applyFill="1" applyBorder="1" applyAlignment="1" applyProtection="1">
      <alignment horizontal="center" vertical="center" wrapText="1"/>
    </xf>
    <xf numFmtId="164" fontId="33" fillId="0" borderId="747" xfId="0" applyNumberFormat="1" applyFont="1" applyFill="1" applyBorder="1" applyAlignment="1" applyProtection="1">
      <alignment horizontal="center" vertical="center" wrapText="1"/>
    </xf>
    <xf numFmtId="0" fontId="4" fillId="0" borderId="746" xfId="0" applyFont="1" applyFill="1" applyBorder="1" applyAlignment="1" applyProtection="1">
      <alignment horizontal="center" vertical="center" wrapText="1"/>
    </xf>
    <xf numFmtId="14" fontId="4" fillId="0" borderId="744" xfId="0" applyNumberFormat="1" applyFont="1" applyFill="1" applyBorder="1" applyAlignment="1" applyProtection="1">
      <alignment horizontal="center" vertical="center" wrapText="1"/>
    </xf>
    <xf numFmtId="164" fontId="4" fillId="0" borderId="744" xfId="0" applyNumberFormat="1" applyFont="1" applyFill="1" applyBorder="1" applyAlignment="1" applyProtection="1">
      <alignment horizontal="center" vertical="center" wrapText="1"/>
    </xf>
    <xf numFmtId="164" fontId="4" fillId="0" borderId="748" xfId="0" applyNumberFormat="1" applyFont="1" applyFill="1" applyBorder="1" applyAlignment="1" applyProtection="1">
      <alignment horizontal="center" vertical="center" wrapText="1"/>
    </xf>
    <xf numFmtId="14" fontId="16" fillId="0" borderId="749" xfId="0" applyNumberFormat="1" applyFont="1" applyFill="1" applyBorder="1" applyAlignment="1" applyProtection="1">
      <alignment horizontal="center" vertical="center" wrapText="1"/>
    </xf>
    <xf numFmtId="0" fontId="30" fillId="0" borderId="750" xfId="0" applyNumberFormat="1" applyFont="1" applyFill="1" applyBorder="1" applyAlignment="1" applyProtection="1">
      <alignment vertical="center" wrapText="1"/>
    </xf>
    <xf numFmtId="0" fontId="30" fillId="0" borderId="751" xfId="0" applyNumberFormat="1" applyFont="1" applyFill="1" applyBorder="1" applyAlignment="1" applyProtection="1">
      <alignment vertical="center" wrapText="1"/>
    </xf>
    <xf numFmtId="14" fontId="30" fillId="0" borderId="749" xfId="0" applyNumberFormat="1" applyFont="1" applyFill="1" applyBorder="1" applyAlignment="1" applyProtection="1">
      <alignment vertical="center" wrapText="1"/>
    </xf>
    <xf numFmtId="0" fontId="30" fillId="0" borderId="752" xfId="0" applyNumberFormat="1" applyFont="1" applyFill="1" applyBorder="1" applyAlignment="1" applyProtection="1">
      <alignment vertical="center" wrapText="1"/>
    </xf>
    <xf numFmtId="10" fontId="11" fillId="0" borderId="749" xfId="0" applyNumberFormat="1" applyFont="1" applyFill="1" applyBorder="1" applyAlignment="1" applyProtection="1">
      <alignment horizontal="center" vertical="center" wrapText="1"/>
    </xf>
    <xf numFmtId="164" fontId="33" fillId="0" borderId="753" xfId="0" applyNumberFormat="1" applyFont="1" applyFill="1" applyBorder="1" applyAlignment="1" applyProtection="1">
      <alignment horizontal="center" vertical="center" wrapText="1"/>
    </xf>
    <xf numFmtId="0" fontId="2" fillId="0" borderId="752" xfId="0" applyFont="1" applyFill="1" applyBorder="1" applyAlignment="1" applyProtection="1">
      <alignment horizontal="center" vertical="center" wrapText="1"/>
    </xf>
    <xf numFmtId="0" fontId="4" fillId="0" borderId="750" xfId="0" applyFont="1" applyFill="1" applyBorder="1" applyAlignment="1" applyProtection="1">
      <alignment horizontal="center" vertical="center" wrapText="1"/>
    </xf>
    <xf numFmtId="164" fontId="4" fillId="0" borderId="750" xfId="0" applyNumberFormat="1" applyFont="1" applyFill="1" applyBorder="1" applyAlignment="1" applyProtection="1">
      <alignment horizontal="center" vertical="center" wrapText="1"/>
    </xf>
    <xf numFmtId="164" fontId="4" fillId="0" borderId="754" xfId="0" applyNumberFormat="1" applyFont="1" applyFill="1" applyBorder="1" applyAlignment="1" applyProtection="1">
      <alignment horizontal="center" vertical="center" wrapText="1"/>
    </xf>
    <xf numFmtId="14" fontId="16" fillId="0" borderId="755" xfId="0" applyNumberFormat="1" applyFont="1" applyFill="1" applyBorder="1" applyAlignment="1" applyProtection="1">
      <alignment horizontal="center" vertical="center" wrapText="1"/>
    </xf>
    <xf numFmtId="0" fontId="30" fillId="0" borderId="756" xfId="0" applyNumberFormat="1" applyFont="1" applyFill="1" applyBorder="1" applyAlignment="1" applyProtection="1">
      <alignment vertical="center" wrapText="1"/>
    </xf>
    <xf numFmtId="0" fontId="30" fillId="0" borderId="757" xfId="0" applyNumberFormat="1" applyFont="1" applyFill="1" applyBorder="1" applyAlignment="1" applyProtection="1">
      <alignment vertical="center" wrapText="1"/>
    </xf>
    <xf numFmtId="14" fontId="30" fillId="0" borderId="755" xfId="0" applyNumberFormat="1" applyFont="1" applyFill="1" applyBorder="1" applyAlignment="1" applyProtection="1">
      <alignment vertical="center" wrapText="1"/>
    </xf>
    <xf numFmtId="0" fontId="30" fillId="0" borderId="758" xfId="0" applyNumberFormat="1" applyFont="1" applyFill="1" applyBorder="1" applyAlignment="1" applyProtection="1">
      <alignment vertical="center" wrapText="1"/>
    </xf>
    <xf numFmtId="10" fontId="11" fillId="0" borderId="755" xfId="0" applyNumberFormat="1" applyFont="1" applyFill="1" applyBorder="1" applyAlignment="1" applyProtection="1">
      <alignment horizontal="center" vertical="center" wrapText="1"/>
    </xf>
    <xf numFmtId="14" fontId="33" fillId="0" borderId="759" xfId="0" applyNumberFormat="1" applyFont="1" applyFill="1" applyBorder="1" applyAlignment="1" applyProtection="1">
      <alignment horizontal="center" vertical="center" wrapText="1"/>
    </xf>
    <xf numFmtId="0" fontId="2" fillId="0" borderId="758" xfId="0" applyFont="1" applyFill="1" applyBorder="1" applyAlignment="1" applyProtection="1">
      <alignment horizontal="center" vertical="center" wrapText="1"/>
    </xf>
    <xf numFmtId="0" fontId="4" fillId="0" borderId="756" xfId="0" applyFont="1" applyFill="1" applyBorder="1" applyAlignment="1" applyProtection="1">
      <alignment horizontal="center" vertical="center" wrapText="1"/>
    </xf>
    <xf numFmtId="164" fontId="4" fillId="0" borderId="756" xfId="0" applyNumberFormat="1" applyFont="1" applyFill="1" applyBorder="1" applyAlignment="1" applyProtection="1">
      <alignment horizontal="center" vertical="center" wrapText="1"/>
    </xf>
    <xf numFmtId="164" fontId="4" fillId="0" borderId="760" xfId="0" applyNumberFormat="1" applyFont="1" applyFill="1" applyBorder="1" applyAlignment="1" applyProtection="1">
      <alignment horizontal="center" vertical="center" wrapText="1"/>
    </xf>
    <xf numFmtId="0" fontId="2" fillId="0" borderId="761" xfId="0" applyFont="1" applyFill="1" applyBorder="1" applyAlignment="1" applyProtection="1">
      <alignment horizontal="left" vertical="center" wrapText="1"/>
    </xf>
    <xf numFmtId="0" fontId="2" fillId="0" borderId="756" xfId="0" applyFont="1" applyFill="1" applyBorder="1" applyAlignment="1" applyProtection="1">
      <alignment horizontal="center" vertical="center"/>
    </xf>
    <xf numFmtId="0" fontId="2" fillId="0" borderId="763" xfId="0" applyNumberFormat="1" applyFont="1" applyFill="1" applyBorder="1" applyAlignment="1" applyProtection="1">
      <alignment horizontal="center" vertical="center"/>
    </xf>
    <xf numFmtId="0" fontId="2" fillId="0" borderId="762" xfId="0" applyNumberFormat="1" applyFont="1" applyFill="1" applyBorder="1" applyAlignment="1" applyProtection="1">
      <alignment horizontal="center" vertical="center"/>
    </xf>
    <xf numFmtId="14" fontId="15" fillId="0" borderId="764" xfId="0" applyNumberFormat="1" applyFont="1" applyFill="1" applyBorder="1" applyAlignment="1" applyProtection="1">
      <alignment horizontal="center" vertical="center" wrapText="1"/>
    </xf>
    <xf numFmtId="0" fontId="30" fillId="0" borderId="765" xfId="0" applyNumberFormat="1" applyFont="1" applyFill="1" applyBorder="1" applyAlignment="1" applyProtection="1">
      <alignment horizontal="center" vertical="center" wrapText="1"/>
    </xf>
    <xf numFmtId="0" fontId="30" fillId="0" borderId="766" xfId="0" applyNumberFormat="1" applyFont="1" applyFill="1" applyBorder="1" applyAlignment="1" applyProtection="1">
      <alignment vertical="center" wrapText="1"/>
    </xf>
    <xf numFmtId="14" fontId="30" fillId="0" borderId="764" xfId="0" applyNumberFormat="1" applyFont="1" applyFill="1" applyBorder="1" applyAlignment="1" applyProtection="1">
      <alignment vertical="center" wrapText="1"/>
    </xf>
    <xf numFmtId="0" fontId="30" fillId="0" borderId="767" xfId="0" applyNumberFormat="1" applyFont="1" applyFill="1" applyBorder="1" applyAlignment="1" applyProtection="1">
      <alignment horizontal="center" vertical="center" wrapText="1"/>
    </xf>
    <xf numFmtId="10" fontId="11" fillId="0" borderId="764" xfId="0" applyNumberFormat="1" applyFont="1" applyFill="1" applyBorder="1" applyAlignment="1" applyProtection="1">
      <alignment horizontal="center" vertical="center" wrapText="1"/>
    </xf>
    <xf numFmtId="164" fontId="33" fillId="0" borderId="768" xfId="0" applyNumberFormat="1" applyFont="1" applyFill="1" applyBorder="1" applyAlignment="1" applyProtection="1">
      <alignment horizontal="center" vertical="center" wrapText="1"/>
    </xf>
    <xf numFmtId="0" fontId="4" fillId="0" borderId="767" xfId="0" applyFont="1" applyFill="1" applyBorder="1" applyAlignment="1" applyProtection="1">
      <alignment horizontal="center" vertical="center" wrapText="1"/>
    </xf>
    <xf numFmtId="0" fontId="4" fillId="0" borderId="765" xfId="0" applyFont="1" applyFill="1" applyBorder="1" applyAlignment="1" applyProtection="1">
      <alignment horizontal="center" vertical="center" wrapText="1"/>
    </xf>
    <xf numFmtId="164" fontId="4" fillId="0" borderId="765" xfId="0" applyNumberFormat="1" applyFont="1" applyFill="1" applyBorder="1" applyAlignment="1" applyProtection="1">
      <alignment horizontal="center" vertical="center" wrapText="1"/>
    </xf>
    <xf numFmtId="164" fontId="4" fillId="0" borderId="769" xfId="0" applyNumberFormat="1" applyFont="1" applyFill="1" applyBorder="1" applyAlignment="1" applyProtection="1">
      <alignment horizontal="center" vertical="center" wrapText="1"/>
    </xf>
    <xf numFmtId="0" fontId="2" fillId="0" borderId="765" xfId="0" applyFont="1" applyFill="1" applyBorder="1" applyAlignment="1" applyProtection="1">
      <alignment horizontal="center" vertical="center"/>
    </xf>
    <xf numFmtId="14" fontId="2" fillId="0" borderId="765" xfId="0" applyNumberFormat="1" applyFont="1" applyFill="1" applyBorder="1" applyAlignment="1" applyProtection="1">
      <alignment horizontal="center" vertical="center"/>
    </xf>
    <xf numFmtId="14" fontId="4" fillId="0" borderId="765" xfId="0" applyNumberFormat="1" applyFont="1" applyFill="1" applyBorder="1" applyAlignment="1" applyProtection="1">
      <alignment horizontal="center" vertical="center" wrapText="1"/>
    </xf>
    <xf numFmtId="0" fontId="2" fillId="0" borderId="770" xfId="0" applyNumberFormat="1" applyFont="1" applyFill="1" applyBorder="1" applyAlignment="1" applyProtection="1">
      <alignment horizontal="center" vertical="center"/>
    </xf>
    <xf numFmtId="0" fontId="2" fillId="0" borderId="771" xfId="0" applyNumberFormat="1" applyFont="1" applyFill="1" applyBorder="1" applyAlignment="1" applyProtection="1">
      <alignment horizontal="center" vertical="center"/>
    </xf>
    <xf numFmtId="14" fontId="16" fillId="0" borderId="772" xfId="0" applyNumberFormat="1" applyFont="1" applyFill="1" applyBorder="1" applyAlignment="1" applyProtection="1">
      <alignment horizontal="center" vertical="center" wrapText="1"/>
    </xf>
    <xf numFmtId="0" fontId="30" fillId="0" borderId="773" xfId="0" applyNumberFormat="1" applyFont="1" applyFill="1" applyBorder="1" applyAlignment="1" applyProtection="1">
      <alignment vertical="center" wrapText="1"/>
    </xf>
    <xf numFmtId="0" fontId="30" fillId="0" borderId="774" xfId="0" applyNumberFormat="1" applyFont="1" applyFill="1" applyBorder="1" applyAlignment="1" applyProtection="1">
      <alignment vertical="center" wrapText="1"/>
    </xf>
    <xf numFmtId="14" fontId="30" fillId="0" borderId="772" xfId="0" applyNumberFormat="1" applyFont="1" applyFill="1" applyBorder="1" applyAlignment="1" applyProtection="1">
      <alignment vertical="center" wrapText="1"/>
    </xf>
    <xf numFmtId="0" fontId="30" fillId="0" borderId="775" xfId="0" applyNumberFormat="1" applyFont="1" applyFill="1" applyBorder="1" applyAlignment="1" applyProtection="1">
      <alignment vertical="center" wrapText="1"/>
    </xf>
    <xf numFmtId="10" fontId="22" fillId="0" borderId="772" xfId="0" applyNumberFormat="1" applyFont="1" applyFill="1" applyBorder="1" applyAlignment="1" applyProtection="1">
      <alignment horizontal="center" vertical="center" wrapText="1"/>
    </xf>
    <xf numFmtId="164" fontId="33" fillId="0" borderId="776" xfId="0" applyNumberFormat="1" applyFont="1" applyFill="1" applyBorder="1" applyAlignment="1" applyProtection="1">
      <alignment horizontal="center" vertical="center" wrapText="1"/>
    </xf>
    <xf numFmtId="0" fontId="4" fillId="0" borderId="775" xfId="0" applyFont="1" applyFill="1" applyBorder="1" applyAlignment="1" applyProtection="1">
      <alignment horizontal="center" vertical="center" wrapText="1"/>
    </xf>
    <xf numFmtId="0" fontId="4" fillId="0" borderId="773" xfId="0" applyFont="1" applyFill="1" applyBorder="1" applyAlignment="1" applyProtection="1">
      <alignment horizontal="center" vertical="center" wrapText="1"/>
    </xf>
    <xf numFmtId="164" fontId="4" fillId="0" borderId="773" xfId="0" applyNumberFormat="1" applyFont="1" applyFill="1" applyBorder="1" applyAlignment="1" applyProtection="1">
      <alignment horizontal="center" vertical="center" wrapText="1"/>
    </xf>
    <xf numFmtId="164" fontId="4" fillId="0" borderId="777" xfId="0" applyNumberFormat="1" applyFont="1" applyFill="1" applyBorder="1" applyAlignment="1" applyProtection="1">
      <alignment horizontal="center" vertical="center" wrapText="1"/>
    </xf>
    <xf numFmtId="14" fontId="2" fillId="0" borderId="778" xfId="0" applyNumberFormat="1" applyFont="1" applyFill="1" applyBorder="1" applyAlignment="1" applyProtection="1">
      <alignment horizontal="center" vertical="center"/>
    </xf>
    <xf numFmtId="0" fontId="2" fillId="0" borderId="779" xfId="0" applyNumberFormat="1" applyFont="1" applyFill="1" applyBorder="1" applyAlignment="1" applyProtection="1">
      <alignment horizontal="center" vertical="center"/>
    </xf>
    <xf numFmtId="0" fontId="2" fillId="0" borderId="780" xfId="0" applyNumberFormat="1" applyFont="1" applyFill="1" applyBorder="1" applyAlignment="1" applyProtection="1">
      <alignment horizontal="center" vertical="center"/>
    </xf>
    <xf numFmtId="14" fontId="15" fillId="0" borderId="772" xfId="0" applyNumberFormat="1" applyFont="1" applyFill="1" applyBorder="1" applyAlignment="1" applyProtection="1">
      <alignment horizontal="center" vertical="center" wrapText="1"/>
    </xf>
    <xf numFmtId="0" fontId="30" fillId="0" borderId="781" xfId="0" applyNumberFormat="1" applyFont="1" applyFill="1" applyBorder="1" applyAlignment="1" applyProtection="1">
      <alignment vertical="center" wrapText="1"/>
    </xf>
    <xf numFmtId="0" fontId="32" fillId="0" borderId="782" xfId="0" applyNumberFormat="1" applyFont="1" applyFill="1" applyBorder="1" applyAlignment="1" applyProtection="1">
      <alignment vertical="center" wrapText="1"/>
    </xf>
    <xf numFmtId="10" fontId="11" fillId="0" borderId="772" xfId="0" applyNumberFormat="1" applyFont="1" applyFill="1" applyBorder="1" applyAlignment="1" applyProtection="1">
      <alignment horizontal="center" vertical="center" wrapText="1"/>
    </xf>
    <xf numFmtId="0" fontId="4" fillId="0" borderId="782" xfId="0" applyFont="1" applyFill="1" applyBorder="1" applyAlignment="1" applyProtection="1">
      <alignment horizontal="center" vertical="center" wrapText="1"/>
    </xf>
    <xf numFmtId="0" fontId="2" fillId="0" borderId="775" xfId="0" applyFont="1" applyFill="1" applyBorder="1" applyAlignment="1" applyProtection="1">
      <alignment horizontal="center" vertical="center" wrapText="1"/>
    </xf>
    <xf numFmtId="0" fontId="2" fillId="0" borderId="783" xfId="0" applyFont="1" applyFill="1" applyBorder="1" applyAlignment="1" applyProtection="1">
      <alignment horizontal="left" vertical="center" wrapText="1"/>
    </xf>
    <xf numFmtId="0" fontId="2" fillId="0" borderId="781" xfId="0" applyFont="1" applyFill="1" applyBorder="1" applyAlignment="1" applyProtection="1">
      <alignment horizontal="left" vertical="center" wrapText="1"/>
    </xf>
    <xf numFmtId="14" fontId="4" fillId="0" borderId="780" xfId="0" applyNumberFormat="1" applyFont="1" applyFill="1" applyBorder="1" applyAlignment="1" applyProtection="1">
      <alignment horizontal="center" vertical="center" wrapText="1"/>
    </xf>
    <xf numFmtId="0" fontId="30" fillId="0" borderId="781" xfId="0" applyNumberFormat="1" applyFont="1" applyFill="1" applyBorder="1" applyAlignment="1" applyProtection="1">
      <alignment horizontal="center" vertical="center" wrapText="1"/>
    </xf>
    <xf numFmtId="0" fontId="30" fillId="0" borderId="773" xfId="0" applyNumberFormat="1" applyFont="1" applyFill="1" applyBorder="1" applyAlignment="1" applyProtection="1">
      <alignment horizontal="center" vertical="center" wrapText="1"/>
    </xf>
    <xf numFmtId="0" fontId="69" fillId="0" borderId="782" xfId="0" applyNumberFormat="1" applyFont="1" applyFill="1" applyBorder="1" applyAlignment="1" applyProtection="1">
      <alignment horizontal="center" vertical="center" wrapText="1"/>
    </xf>
    <xf numFmtId="0" fontId="4" fillId="0" borderId="772" xfId="0" applyFont="1" applyFill="1" applyBorder="1" applyAlignment="1" applyProtection="1">
      <alignment horizontal="center" vertical="center" wrapText="1"/>
    </xf>
    <xf numFmtId="0" fontId="4" fillId="0" borderId="784" xfId="0" applyFont="1" applyFill="1" applyBorder="1" applyAlignment="1" applyProtection="1">
      <alignment horizontal="center" vertical="center" wrapText="1"/>
    </xf>
    <xf numFmtId="0" fontId="2" fillId="0" borderId="785" xfId="0" applyFont="1" applyFill="1" applyBorder="1" applyAlignment="1" applyProtection="1">
      <alignment horizontal="left" vertical="center" wrapText="1"/>
    </xf>
    <xf numFmtId="0" fontId="2" fillId="0" borderId="786" xfId="0" applyFont="1" applyFill="1" applyBorder="1" applyAlignment="1" applyProtection="1">
      <alignment horizontal="left" vertical="center" wrapText="1"/>
    </xf>
    <xf numFmtId="14" fontId="16" fillId="0" borderId="764" xfId="0" applyNumberFormat="1" applyFont="1" applyFill="1" applyBorder="1" applyAlignment="1" applyProtection="1">
      <alignment horizontal="center" vertical="center" wrapText="1"/>
    </xf>
    <xf numFmtId="0" fontId="30" fillId="0" borderId="786" xfId="0" applyNumberFormat="1" applyFont="1" applyFill="1" applyBorder="1" applyAlignment="1" applyProtection="1">
      <alignment vertical="center" wrapText="1"/>
    </xf>
    <xf numFmtId="0" fontId="30" fillId="0" borderId="765" xfId="0" applyNumberFormat="1" applyFont="1" applyFill="1" applyBorder="1" applyAlignment="1" applyProtection="1">
      <alignment vertical="center" wrapText="1"/>
    </xf>
    <xf numFmtId="0" fontId="30" fillId="0" borderId="767" xfId="0" applyNumberFormat="1" applyFont="1" applyFill="1" applyBorder="1" applyAlignment="1" applyProtection="1">
      <alignment vertical="center" wrapText="1"/>
    </xf>
    <xf numFmtId="0" fontId="15" fillId="0" borderId="787" xfId="0" applyNumberFormat="1" applyFont="1" applyFill="1" applyBorder="1" applyAlignment="1" applyProtection="1">
      <alignment horizontal="center" vertical="center" wrapText="1"/>
    </xf>
    <xf numFmtId="0" fontId="4" fillId="0" borderId="787" xfId="0" applyFont="1" applyFill="1" applyBorder="1" applyAlignment="1" applyProtection="1">
      <alignment horizontal="center" vertical="center" wrapText="1"/>
    </xf>
    <xf numFmtId="0" fontId="2" fillId="0" borderId="767" xfId="0" applyFont="1" applyFill="1" applyBorder="1" applyAlignment="1" applyProtection="1">
      <alignment horizontal="center" vertical="center" wrapText="1"/>
    </xf>
    <xf numFmtId="0" fontId="2" fillId="0" borderId="783" xfId="0" applyFont="1" applyFill="1" applyBorder="1" applyAlignment="1" applyProtection="1">
      <alignment vertical="center" wrapText="1"/>
    </xf>
    <xf numFmtId="0" fontId="44" fillId="0" borderId="765" xfId="0" applyFont="1" applyFill="1" applyBorder="1" applyAlignment="1" applyProtection="1">
      <alignment horizontal="center" vertical="center"/>
    </xf>
    <xf numFmtId="14" fontId="4" fillId="0" borderId="765" xfId="0" applyNumberFormat="1" applyFont="1" applyFill="1" applyBorder="1" applyAlignment="1" applyProtection="1">
      <alignment horizontal="center" vertical="center"/>
    </xf>
    <xf numFmtId="0" fontId="30" fillId="0" borderId="786" xfId="0" applyNumberFormat="1" applyFont="1" applyFill="1" applyBorder="1" applyAlignment="1" applyProtection="1">
      <alignment horizontal="center" vertical="center" wrapText="1"/>
    </xf>
    <xf numFmtId="0" fontId="25" fillId="0" borderId="768" xfId="0" applyNumberFormat="1" applyFont="1" applyFill="1" applyBorder="1" applyAlignment="1" applyProtection="1">
      <alignment horizontal="center" vertical="center" wrapText="1"/>
    </xf>
    <xf numFmtId="14" fontId="33" fillId="0" borderId="768" xfId="0" applyNumberFormat="1" applyFont="1" applyFill="1" applyBorder="1" applyAlignment="1" applyProtection="1">
      <alignment horizontal="center" vertical="center" wrapText="1"/>
    </xf>
    <xf numFmtId="0" fontId="4" fillId="0" borderId="788" xfId="0" applyFont="1" applyFill="1" applyBorder="1" applyAlignment="1" applyProtection="1">
      <alignment vertical="center" wrapText="1"/>
    </xf>
    <xf numFmtId="0" fontId="32" fillId="0" borderId="768" xfId="0" applyNumberFormat="1" applyFont="1" applyFill="1" applyBorder="1" applyAlignment="1" applyProtection="1">
      <alignment vertical="center" wrapText="1"/>
    </xf>
    <xf numFmtId="0" fontId="4" fillId="0" borderId="788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32" fillId="0" borderId="787" xfId="0" applyNumberFormat="1" applyFont="1" applyFill="1" applyBorder="1" applyAlignment="1" applyProtection="1">
      <alignment vertical="center" wrapText="1"/>
    </xf>
    <xf numFmtId="10" fontId="22" fillId="0" borderId="764" xfId="0" applyNumberFormat="1" applyFont="1" applyFill="1" applyBorder="1" applyAlignment="1" applyProtection="1">
      <alignment horizontal="center" vertical="center" wrapText="1"/>
    </xf>
    <xf numFmtId="0" fontId="2" fillId="0" borderId="789" xfId="0" applyFont="1" applyFill="1" applyBorder="1" applyAlignment="1" applyProtection="1">
      <alignment horizontal="left" vertical="center" wrapText="1"/>
    </xf>
    <xf numFmtId="14" fontId="15" fillId="0" borderId="780" xfId="0" applyNumberFormat="1" applyFont="1" applyFill="1" applyBorder="1" applyAlignment="1" applyProtection="1">
      <alignment horizontal="center" vertical="center" wrapText="1"/>
    </xf>
    <xf numFmtId="0" fontId="26" fillId="0" borderId="787" xfId="0" applyNumberFormat="1" applyFont="1" applyFill="1" applyBorder="1" applyAlignment="1" applyProtection="1">
      <alignment horizontal="center" vertical="center"/>
    </xf>
    <xf numFmtId="0" fontId="11" fillId="0" borderId="764" xfId="0" applyFont="1" applyFill="1" applyBorder="1" applyAlignment="1" applyProtection="1">
      <alignment horizontal="center" vertical="center" wrapText="1"/>
    </xf>
    <xf numFmtId="0" fontId="4" fillId="0" borderId="764" xfId="0" applyFont="1" applyFill="1" applyBorder="1" applyAlignment="1" applyProtection="1">
      <alignment horizontal="center" vertical="center" wrapText="1"/>
    </xf>
    <xf numFmtId="0" fontId="4" fillId="0" borderId="786" xfId="0" applyFont="1" applyFill="1" applyBorder="1" applyAlignment="1" applyProtection="1">
      <alignment horizontal="center" vertical="center" wrapText="1"/>
    </xf>
    <xf numFmtId="14" fontId="2" fillId="15" borderId="790" xfId="0" applyNumberFormat="1" applyFont="1" applyFill="1" applyBorder="1" applyAlignment="1" applyProtection="1">
      <alignment horizontal="center" vertical="center"/>
    </xf>
    <xf numFmtId="14" fontId="2" fillId="0" borderId="790" xfId="0" applyNumberFormat="1" applyFont="1" applyFill="1" applyBorder="1" applyAlignment="1" applyProtection="1">
      <alignment horizontal="center" vertical="center"/>
    </xf>
    <xf numFmtId="10" fontId="22" fillId="0" borderId="764" xfId="1" applyNumberFormat="1" applyFont="1" applyFill="1" applyBorder="1" applyAlignment="1" applyProtection="1">
      <alignment horizontal="center" vertical="center" wrapText="1"/>
    </xf>
    <xf numFmtId="164" fontId="33" fillId="0" borderId="768" xfId="1" applyNumberFormat="1" applyFont="1" applyFill="1" applyBorder="1" applyAlignment="1" applyProtection="1">
      <alignment horizontal="center" vertical="center" wrapText="1"/>
    </xf>
    <xf numFmtId="0" fontId="4" fillId="0" borderId="764" xfId="1" applyFont="1" applyFill="1" applyBorder="1" applyAlignment="1" applyProtection="1">
      <alignment horizontal="center" vertical="center" wrapText="1"/>
    </xf>
    <xf numFmtId="0" fontId="2" fillId="0" borderId="791" xfId="1" applyFont="1" applyFill="1" applyBorder="1" applyAlignment="1" applyProtection="1">
      <alignment horizontal="center" vertical="center" wrapText="1"/>
    </xf>
    <xf numFmtId="0" fontId="4" fillId="0" borderId="756" xfId="1" applyFont="1" applyFill="1" applyBorder="1" applyAlignment="1" applyProtection="1">
      <alignment horizontal="center" vertical="center" wrapText="1"/>
    </xf>
    <xf numFmtId="164" fontId="4" fillId="0" borderId="756" xfId="1" applyNumberFormat="1" applyFont="1" applyFill="1" applyBorder="1" applyAlignment="1" applyProtection="1">
      <alignment horizontal="center" vertical="center" wrapText="1"/>
    </xf>
    <xf numFmtId="0" fontId="2" fillId="0" borderId="792" xfId="0" applyFont="1" applyFill="1" applyBorder="1" applyAlignment="1" applyProtection="1">
      <alignment horizontal="left" vertical="center" wrapText="1"/>
    </xf>
    <xf numFmtId="14" fontId="4" fillId="0" borderId="756" xfId="0" applyNumberFormat="1" applyFont="1" applyFill="1" applyBorder="1" applyAlignment="1" applyProtection="1">
      <alignment horizontal="center" vertical="center"/>
    </xf>
    <xf numFmtId="14" fontId="15" fillId="0" borderId="762" xfId="0" applyNumberFormat="1" applyFont="1" applyFill="1" applyBorder="1" applyAlignment="1" applyProtection="1">
      <alignment horizontal="center" vertical="center" wrapText="1"/>
    </xf>
    <xf numFmtId="0" fontId="4" fillId="0" borderId="791" xfId="0" applyFont="1" applyFill="1" applyBorder="1" applyAlignment="1" applyProtection="1">
      <alignment horizontal="center" vertical="center" wrapText="1"/>
    </xf>
    <xf numFmtId="0" fontId="2" fillId="15" borderId="756" xfId="0" applyFont="1" applyFill="1" applyBorder="1" applyAlignment="1" applyProtection="1">
      <alignment horizontal="center" vertical="center"/>
    </xf>
    <xf numFmtId="14" fontId="2" fillId="0" borderId="756" xfId="0" applyNumberFormat="1" applyFont="1" applyFill="1" applyBorder="1" applyAlignment="1" applyProtection="1">
      <alignment horizontal="center" vertical="center"/>
    </xf>
    <xf numFmtId="14" fontId="16" fillId="0" borderId="793" xfId="0" applyNumberFormat="1" applyFont="1" applyFill="1" applyBorder="1" applyAlignment="1" applyProtection="1">
      <alignment horizontal="center" vertical="center" wrapText="1"/>
    </xf>
    <xf numFmtId="0" fontId="30" fillId="0" borderId="792" xfId="0" applyNumberFormat="1" applyFont="1" applyFill="1" applyBorder="1" applyAlignment="1" applyProtection="1">
      <alignment vertical="center" wrapText="1"/>
    </xf>
    <xf numFmtId="0" fontId="32" fillId="0" borderId="0" xfId="0" applyNumberFormat="1" applyFont="1" applyFill="1" applyBorder="1" applyAlignment="1" applyProtection="1">
      <alignment vertical="center" wrapText="1"/>
    </xf>
    <xf numFmtId="10" fontId="22" fillId="0" borderId="59" xfId="0" applyNumberFormat="1" applyFont="1" applyFill="1" applyBorder="1" applyAlignment="1" applyProtection="1">
      <alignment horizontal="center" vertical="center" wrapText="1"/>
    </xf>
    <xf numFmtId="164" fontId="33" fillId="0" borderId="759" xfId="0" applyNumberFormat="1" applyFont="1" applyFill="1" applyBorder="1" applyAlignment="1" applyProtection="1">
      <alignment horizontal="center" vertical="center" wrapText="1"/>
    </xf>
    <xf numFmtId="0" fontId="4" fillId="0" borderId="794" xfId="0" applyFont="1" applyFill="1" applyBorder="1" applyAlignment="1" applyProtection="1">
      <alignment horizontal="center" vertical="center" wrapText="1"/>
    </xf>
    <xf numFmtId="0" fontId="4" fillId="0" borderId="758" xfId="0" applyFont="1" applyFill="1" applyBorder="1" applyAlignment="1" applyProtection="1">
      <alignment horizontal="center" vertical="center" wrapText="1"/>
    </xf>
    <xf numFmtId="0" fontId="2" fillId="0" borderId="795" xfId="0" applyFont="1" applyFill="1" applyBorder="1" applyAlignment="1" applyProtection="1">
      <alignment horizontal="left" vertical="center" wrapText="1"/>
    </xf>
    <xf numFmtId="0" fontId="15" fillId="0" borderId="778" xfId="0" applyFont="1" applyFill="1" applyBorder="1" applyAlignment="1" applyProtection="1">
      <alignment horizontal="center" vertical="center"/>
    </xf>
    <xf numFmtId="0" fontId="4" fillId="0" borderId="756" xfId="0" applyNumberFormat="1" applyFont="1" applyFill="1" applyBorder="1" applyAlignment="1" applyProtection="1">
      <alignment horizontal="center" vertical="center" wrapText="1"/>
    </xf>
    <xf numFmtId="14" fontId="16" fillId="0" borderId="796" xfId="0" applyNumberFormat="1" applyFont="1" applyFill="1" applyBorder="1" applyAlignment="1" applyProtection="1">
      <alignment horizontal="center" vertical="center" wrapText="1"/>
    </xf>
    <xf numFmtId="0" fontId="30" fillId="0" borderId="797" xfId="0" applyNumberFormat="1" applyFont="1" applyFill="1" applyBorder="1" applyAlignment="1" applyProtection="1">
      <alignment horizontal="center" vertical="center" wrapText="1"/>
    </xf>
    <xf numFmtId="0" fontId="30" fillId="0" borderId="798" xfId="0" applyNumberFormat="1" applyFont="1" applyFill="1" applyBorder="1" applyAlignment="1" applyProtection="1">
      <alignment vertical="center" wrapText="1"/>
    </xf>
    <xf numFmtId="14" fontId="30" fillId="0" borderId="796" xfId="0" applyNumberFormat="1" applyFont="1" applyFill="1" applyBorder="1" applyAlignment="1" applyProtection="1">
      <alignment vertical="center" wrapText="1"/>
    </xf>
    <xf numFmtId="0" fontId="30" fillId="0" borderId="799" xfId="0" applyNumberFormat="1" applyFont="1" applyFill="1" applyBorder="1" applyAlignment="1" applyProtection="1">
      <alignment horizontal="center" vertical="center" wrapText="1"/>
    </xf>
    <xf numFmtId="10" fontId="11" fillId="0" borderId="796" xfId="0" applyNumberFormat="1" applyFont="1" applyFill="1" applyBorder="1" applyAlignment="1" applyProtection="1">
      <alignment horizontal="center" vertical="center" wrapText="1"/>
    </xf>
    <xf numFmtId="164" fontId="33" fillId="0" borderId="800" xfId="0" applyNumberFormat="1" applyFont="1" applyFill="1" applyBorder="1" applyAlignment="1" applyProtection="1">
      <alignment horizontal="center" vertical="center" wrapText="1"/>
    </xf>
    <xf numFmtId="0" fontId="4" fillId="0" borderId="796" xfId="0" applyFont="1" applyFill="1" applyBorder="1" applyAlignment="1" applyProtection="1">
      <alignment horizontal="center" vertical="center" wrapText="1"/>
    </xf>
    <xf numFmtId="0" fontId="4" fillId="0" borderId="801" xfId="0" applyFont="1" applyFill="1" applyBorder="1" applyAlignment="1" applyProtection="1">
      <alignment horizontal="center" vertical="center" wrapText="1"/>
    </xf>
    <xf numFmtId="0" fontId="26" fillId="0" borderId="756" xfId="0" applyFont="1" applyFill="1" applyBorder="1" applyAlignment="1" applyProtection="1">
      <alignment horizontal="center" vertical="center"/>
    </xf>
    <xf numFmtId="0" fontId="2" fillId="0" borderId="761" xfId="0" applyFont="1" applyFill="1" applyBorder="1" applyAlignment="1" applyProtection="1">
      <alignment vertical="center" wrapText="1"/>
    </xf>
    <xf numFmtId="0" fontId="4" fillId="0" borderId="801" xfId="0" applyFont="1" applyFill="1" applyBorder="1" applyAlignment="1" applyProtection="1">
      <alignment vertical="center" wrapText="1"/>
    </xf>
    <xf numFmtId="0" fontId="2" fillId="0" borderId="795" xfId="0" applyFont="1" applyFill="1" applyBorder="1" applyAlignment="1" applyProtection="1">
      <alignment vertical="center" wrapText="1"/>
    </xf>
    <xf numFmtId="0" fontId="2" fillId="0" borderId="802" xfId="0" applyFont="1" applyFill="1" applyBorder="1" applyAlignment="1" applyProtection="1">
      <alignment horizontal="left" vertical="center" wrapText="1"/>
    </xf>
    <xf numFmtId="14" fontId="30" fillId="0" borderId="668" xfId="0" applyNumberFormat="1" applyFont="1" applyFill="1" applyBorder="1" applyAlignment="1" applyProtection="1">
      <alignment horizontal="center" vertical="center" wrapText="1"/>
    </xf>
    <xf numFmtId="14" fontId="16" fillId="0" borderId="803" xfId="0" applyNumberFormat="1" applyFont="1" applyFill="1" applyBorder="1" applyAlignment="1" applyProtection="1">
      <alignment horizontal="center" vertical="center" wrapText="1"/>
    </xf>
    <xf numFmtId="0" fontId="30" fillId="0" borderId="792" xfId="0" applyNumberFormat="1" applyFont="1" applyFill="1" applyBorder="1" applyAlignment="1" applyProtection="1">
      <alignment horizontal="center" vertical="center" wrapText="1"/>
    </xf>
    <xf numFmtId="0" fontId="30" fillId="0" borderId="756" xfId="0" applyNumberFormat="1" applyFont="1" applyFill="1" applyBorder="1" applyAlignment="1" applyProtection="1">
      <alignment horizontal="center" vertical="center" wrapText="1"/>
    </xf>
    <xf numFmtId="0" fontId="30" fillId="0" borderId="758" xfId="0" applyNumberFormat="1" applyFont="1" applyFill="1" applyBorder="1" applyAlignment="1" applyProtection="1">
      <alignment horizontal="center" vertical="center" wrapText="1"/>
    </xf>
    <xf numFmtId="0" fontId="32" fillId="0" borderId="794" xfId="0" applyNumberFormat="1" applyFont="1" applyFill="1" applyBorder="1" applyAlignment="1" applyProtection="1">
      <alignment horizontal="center" vertical="center" wrapText="1"/>
    </xf>
    <xf numFmtId="0" fontId="4" fillId="0" borderId="755" xfId="0" applyFont="1" applyFill="1" applyBorder="1" applyAlignment="1" applyProtection="1">
      <alignment horizontal="center" vertical="center" wrapText="1"/>
    </xf>
    <xf numFmtId="0" fontId="4" fillId="0" borderId="792" xfId="0" applyFont="1" applyFill="1" applyBorder="1" applyAlignment="1" applyProtection="1">
      <alignment vertical="center" wrapText="1"/>
    </xf>
    <xf numFmtId="14" fontId="42" fillId="8" borderId="55" xfId="0" applyNumberFormat="1" applyFont="1" applyFill="1" applyBorder="1" applyAlignment="1" applyProtection="1">
      <alignment horizontal="center" vertical="center"/>
    </xf>
    <xf numFmtId="0" fontId="2" fillId="8" borderId="761" xfId="0" applyFont="1" applyFill="1" applyBorder="1" applyAlignment="1" applyProtection="1">
      <alignment horizontal="left" vertical="center" wrapText="1"/>
    </xf>
    <xf numFmtId="0" fontId="2" fillId="8" borderId="756" xfId="0" applyFont="1" applyFill="1" applyBorder="1" applyAlignment="1" applyProtection="1">
      <alignment horizontal="center" vertical="center"/>
    </xf>
    <xf numFmtId="14" fontId="2" fillId="8" borderId="756" xfId="0" applyNumberFormat="1" applyFont="1" applyFill="1" applyBorder="1" applyAlignment="1" applyProtection="1">
      <alignment horizontal="center" vertical="center"/>
    </xf>
    <xf numFmtId="14" fontId="4" fillId="8" borderId="780" xfId="0" applyNumberFormat="1" applyFont="1" applyFill="1" applyBorder="1" applyAlignment="1" applyProtection="1">
      <alignment horizontal="center" vertical="center"/>
    </xf>
    <xf numFmtId="0" fontId="2" fillId="8" borderId="780" xfId="0" applyNumberFormat="1" applyFont="1" applyFill="1" applyBorder="1" applyAlignment="1" applyProtection="1">
      <alignment horizontal="center" vertical="center" wrapText="1"/>
    </xf>
    <xf numFmtId="0" fontId="30" fillId="8" borderId="792" xfId="0" applyNumberFormat="1" applyFont="1" applyFill="1" applyBorder="1" applyAlignment="1" applyProtection="1">
      <alignment horizontal="center" vertical="center" wrapText="1"/>
    </xf>
    <xf numFmtId="0" fontId="30" fillId="8" borderId="756" xfId="0" applyNumberFormat="1" applyFont="1" applyFill="1" applyBorder="1" applyAlignment="1" applyProtection="1">
      <alignment horizontal="center" vertical="center" wrapText="1"/>
    </xf>
    <xf numFmtId="0" fontId="30" fillId="8" borderId="757" xfId="0" applyNumberFormat="1" applyFont="1" applyFill="1" applyBorder="1" applyAlignment="1" applyProtection="1">
      <alignment horizontal="center" vertical="center" wrapText="1"/>
    </xf>
    <xf numFmtId="14" fontId="30" fillId="8" borderId="676" xfId="0" applyNumberFormat="1" applyFont="1" applyFill="1" applyBorder="1" applyAlignment="1" applyProtection="1">
      <alignment horizontal="center" vertical="center" wrapText="1"/>
    </xf>
    <xf numFmtId="0" fontId="30" fillId="8" borderId="665" xfId="0" applyNumberFormat="1" applyFont="1" applyFill="1" applyBorder="1" applyAlignment="1" applyProtection="1">
      <alignment horizontal="center" vertical="center" wrapText="1"/>
    </xf>
    <xf numFmtId="0" fontId="30" fillId="8" borderId="676" xfId="0" applyNumberFormat="1" applyFont="1" applyFill="1" applyBorder="1" applyAlignment="1" applyProtection="1">
      <alignment horizontal="center" vertical="center" wrapText="1"/>
    </xf>
    <xf numFmtId="0" fontId="32" fillId="8" borderId="665" xfId="0" applyNumberFormat="1" applyFont="1" applyFill="1" applyBorder="1" applyAlignment="1" applyProtection="1">
      <alignment horizontal="center" vertical="center" wrapText="1"/>
    </xf>
    <xf numFmtId="166" fontId="33" fillId="8" borderId="759" xfId="0" applyNumberFormat="1" applyFont="1" applyFill="1" applyBorder="1" applyAlignment="1" applyProtection="1">
      <alignment horizontal="center" vertical="center" wrapText="1"/>
    </xf>
    <xf numFmtId="0" fontId="2" fillId="8" borderId="804" xfId="0" applyFont="1" applyFill="1" applyBorder="1" applyAlignment="1" applyProtection="1">
      <alignment vertical="center"/>
    </xf>
    <xf numFmtId="0" fontId="39" fillId="8" borderId="805" xfId="0" applyFont="1" applyFill="1" applyBorder="1" applyAlignment="1" applyProtection="1">
      <alignment horizontal="center" vertical="center"/>
    </xf>
    <xf numFmtId="0" fontId="2" fillId="8" borderId="806" xfId="0" applyFont="1" applyFill="1" applyBorder="1" applyAlignment="1" applyProtection="1">
      <alignment horizontal="center" vertical="center"/>
    </xf>
    <xf numFmtId="0" fontId="15" fillId="8" borderId="806" xfId="0" applyFont="1" applyFill="1" applyBorder="1" applyAlignment="1" applyProtection="1">
      <alignment horizontal="center" vertical="center"/>
    </xf>
    <xf numFmtId="0" fontId="4" fillId="8" borderId="806" xfId="0" applyNumberFormat="1" applyFont="1" applyFill="1" applyBorder="1" applyAlignment="1" applyProtection="1">
      <alignment horizontal="center" vertical="center"/>
    </xf>
    <xf numFmtId="14" fontId="16" fillId="8" borderId="796" xfId="0" applyNumberFormat="1" applyFont="1" applyFill="1" applyBorder="1" applyAlignment="1" applyProtection="1">
      <alignment horizontal="center" vertical="center" wrapText="1"/>
    </xf>
    <xf numFmtId="0" fontId="30" fillId="8" borderId="807" xfId="0" applyNumberFormat="1" applyFont="1" applyFill="1" applyBorder="1" applyAlignment="1" applyProtection="1">
      <alignment horizontal="center" vertical="center" wrapText="1"/>
    </xf>
    <xf numFmtId="0" fontId="30" fillId="8" borderId="806" xfId="0" applyNumberFormat="1" applyFont="1" applyFill="1" applyBorder="1" applyAlignment="1" applyProtection="1">
      <alignment horizontal="center" vertical="center" wrapText="1"/>
    </xf>
    <xf numFmtId="0" fontId="30" fillId="8" borderId="808" xfId="0" applyNumberFormat="1" applyFont="1" applyFill="1" applyBorder="1" applyAlignment="1" applyProtection="1">
      <alignment horizontal="center" vertical="center" wrapText="1"/>
    </xf>
    <xf numFmtId="0" fontId="30" fillId="8" borderId="805" xfId="0" applyNumberFormat="1" applyFont="1" applyFill="1" applyBorder="1" applyAlignment="1" applyProtection="1">
      <alignment horizontal="center" vertical="center" wrapText="1"/>
    </xf>
    <xf numFmtId="0" fontId="32" fillId="8" borderId="805" xfId="0" applyNumberFormat="1" applyFont="1" applyFill="1" applyBorder="1" applyAlignment="1" applyProtection="1">
      <alignment horizontal="center" vertical="center" wrapText="1"/>
    </xf>
    <xf numFmtId="166" fontId="33" fillId="8" borderId="809" xfId="0" applyNumberFormat="1" applyFont="1" applyFill="1" applyBorder="1" applyAlignment="1" applyProtection="1">
      <alignment horizontal="center" vertical="center" wrapText="1"/>
    </xf>
    <xf numFmtId="0" fontId="2" fillId="0" borderId="810" xfId="0" applyFont="1" applyFill="1" applyBorder="1" applyAlignment="1" applyProtection="1">
      <alignment horizontal="left" vertical="center" wrapText="1"/>
    </xf>
    <xf numFmtId="0" fontId="2" fillId="0" borderId="811" xfId="0" applyFont="1" applyFill="1" applyBorder="1" applyAlignment="1" applyProtection="1">
      <alignment horizontal="center" vertical="center"/>
    </xf>
    <xf numFmtId="14" fontId="2" fillId="0" borderId="811" xfId="0" applyNumberFormat="1" applyFont="1" applyFill="1" applyBorder="1" applyAlignment="1" applyProtection="1">
      <alignment horizontal="center" vertical="center"/>
    </xf>
    <xf numFmtId="14" fontId="4" fillId="0" borderId="812" xfId="0" applyNumberFormat="1" applyFont="1" applyFill="1" applyBorder="1" applyAlignment="1" applyProtection="1">
      <alignment horizontal="center" vertical="center" wrapText="1"/>
    </xf>
    <xf numFmtId="0" fontId="2" fillId="0" borderId="813" xfId="0" applyNumberFormat="1" applyFont="1" applyFill="1" applyBorder="1" applyAlignment="1" applyProtection="1">
      <alignment horizontal="center" vertical="center"/>
    </xf>
    <xf numFmtId="0" fontId="2" fillId="0" borderId="812" xfId="0" applyNumberFormat="1" applyFont="1" applyFill="1" applyBorder="1" applyAlignment="1" applyProtection="1">
      <alignment horizontal="center" vertical="center"/>
    </xf>
    <xf numFmtId="14" fontId="16" fillId="0" borderId="649" xfId="0" applyNumberFormat="1" applyFont="1" applyFill="1" applyBorder="1" applyAlignment="1" applyProtection="1">
      <alignment horizontal="center" vertical="center" wrapText="1"/>
    </xf>
    <xf numFmtId="0" fontId="30" fillId="0" borderId="814" xfId="0" applyNumberFormat="1" applyFont="1" applyFill="1" applyBorder="1" applyAlignment="1" applyProtection="1">
      <alignment horizontal="center" vertical="center" wrapText="1"/>
    </xf>
    <xf numFmtId="0" fontId="30" fillId="0" borderId="811" xfId="0" applyNumberFormat="1" applyFont="1" applyFill="1" applyBorder="1" applyAlignment="1" applyProtection="1">
      <alignment horizontal="center" vertical="center" wrapText="1"/>
    </xf>
    <xf numFmtId="0" fontId="30" fillId="0" borderId="815" xfId="0" applyNumberFormat="1" applyFont="1" applyFill="1" applyBorder="1" applyAlignment="1" applyProtection="1">
      <alignment horizontal="center" vertical="center" wrapText="1"/>
    </xf>
    <xf numFmtId="14" fontId="30" fillId="0" borderId="649" xfId="0" applyNumberFormat="1" applyFont="1" applyFill="1" applyBorder="1" applyAlignment="1" applyProtection="1">
      <alignment horizontal="center" vertical="center" wrapText="1"/>
    </xf>
    <xf numFmtId="0" fontId="30" fillId="0" borderId="816" xfId="0" applyNumberFormat="1" applyFont="1" applyFill="1" applyBorder="1" applyAlignment="1" applyProtection="1">
      <alignment horizontal="center" vertical="center" wrapText="1"/>
    </xf>
    <xf numFmtId="0" fontId="30" fillId="0" borderId="61" xfId="0" applyNumberFormat="1" applyFont="1" applyFill="1" applyBorder="1" applyAlignment="1" applyProtection="1">
      <alignment horizontal="center" vertical="center" wrapText="1"/>
    </xf>
    <xf numFmtId="0" fontId="32" fillId="0" borderId="0" xfId="0" applyNumberFormat="1" applyFont="1" applyFill="1" applyBorder="1" applyAlignment="1" applyProtection="1">
      <alignment horizontal="center" vertical="center" wrapText="1"/>
    </xf>
    <xf numFmtId="14" fontId="11" fillId="0" borderId="59" xfId="0" applyNumberFormat="1" applyFont="1" applyFill="1" applyBorder="1" applyAlignment="1" applyProtection="1">
      <alignment horizontal="center" vertical="center" wrapText="1"/>
    </xf>
    <xf numFmtId="14" fontId="33" fillId="0" borderId="800" xfId="0" applyNumberFormat="1" applyFont="1" applyFill="1" applyBorder="1" applyAlignment="1" applyProtection="1">
      <alignment horizontal="center" vertical="center" wrapText="1"/>
    </xf>
    <xf numFmtId="0" fontId="4" fillId="0" borderId="816" xfId="0" applyFont="1" applyFill="1" applyBorder="1" applyAlignment="1" applyProtection="1">
      <alignment horizontal="center" vertical="center" wrapText="1"/>
    </xf>
    <xf numFmtId="0" fontId="4" fillId="0" borderId="811" xfId="0" applyFont="1" applyFill="1" applyBorder="1" applyAlignment="1" applyProtection="1">
      <alignment horizontal="center" vertical="center" wrapText="1"/>
    </xf>
    <xf numFmtId="164" fontId="4" fillId="0" borderId="811" xfId="0" applyNumberFormat="1" applyFont="1" applyFill="1" applyBorder="1" applyAlignment="1" applyProtection="1">
      <alignment horizontal="center" vertical="center" wrapText="1"/>
    </xf>
    <xf numFmtId="164" fontId="4" fillId="0" borderId="817" xfId="0" applyNumberFormat="1" applyFont="1" applyFill="1" applyBorder="1" applyAlignment="1" applyProtection="1">
      <alignment horizontal="center" vertical="center" wrapText="1"/>
    </xf>
    <xf numFmtId="0" fontId="2" fillId="0" borderId="818" xfId="0" applyFont="1" applyFill="1" applyBorder="1" applyAlignment="1" applyProtection="1">
      <alignment horizontal="left" vertical="center" wrapText="1"/>
    </xf>
    <xf numFmtId="14" fontId="4" fillId="0" borderId="811" xfId="0" applyNumberFormat="1" applyFont="1" applyFill="1" applyBorder="1" applyAlignment="1" applyProtection="1">
      <alignment horizontal="center" vertical="center"/>
    </xf>
    <xf numFmtId="14" fontId="4" fillId="0" borderId="819" xfId="0" applyNumberFormat="1" applyFont="1" applyFill="1" applyBorder="1" applyAlignment="1" applyProtection="1">
      <alignment horizontal="center" vertical="center" wrapText="1"/>
    </xf>
    <xf numFmtId="0" fontId="2" fillId="0" borderId="820" xfId="0" applyNumberFormat="1" applyFont="1" applyFill="1" applyBorder="1" applyAlignment="1" applyProtection="1">
      <alignment horizontal="center" vertical="center"/>
    </xf>
    <xf numFmtId="0" fontId="2" fillId="0" borderId="819" xfId="0" applyNumberFormat="1" applyFont="1" applyFill="1" applyBorder="1" applyAlignment="1" applyProtection="1">
      <alignment horizontal="center" vertical="center"/>
    </xf>
    <xf numFmtId="14" fontId="16" fillId="0" borderId="821" xfId="0" applyNumberFormat="1" applyFont="1" applyFill="1" applyBorder="1" applyAlignment="1" applyProtection="1">
      <alignment horizontal="center" vertical="center" wrapText="1"/>
    </xf>
    <xf numFmtId="0" fontId="30" fillId="0" borderId="822" xfId="0" applyNumberFormat="1" applyFont="1" applyFill="1" applyBorder="1" applyAlignment="1" applyProtection="1">
      <alignment horizontal="center" vertical="center" wrapText="1"/>
    </xf>
    <xf numFmtId="0" fontId="30" fillId="0" borderId="823" xfId="0" applyNumberFormat="1" applyFont="1" applyFill="1" applyBorder="1" applyAlignment="1" applyProtection="1">
      <alignment horizontal="center" vertical="center" wrapText="1"/>
    </xf>
    <xf numFmtId="14" fontId="30" fillId="0" borderId="821" xfId="0" applyNumberFormat="1" applyFont="1" applyFill="1" applyBorder="1" applyAlignment="1" applyProtection="1">
      <alignment horizontal="center" vertical="center" wrapText="1"/>
    </xf>
    <xf numFmtId="0" fontId="30" fillId="0" borderId="824" xfId="0" applyNumberFormat="1" applyFont="1" applyFill="1" applyBorder="1" applyAlignment="1" applyProtection="1">
      <alignment horizontal="center" vertical="center" wrapText="1"/>
    </xf>
    <xf numFmtId="0" fontId="69" fillId="0" borderId="665" xfId="0" applyNumberFormat="1" applyFont="1" applyFill="1" applyBorder="1" applyAlignment="1" applyProtection="1">
      <alignment horizontal="center" vertical="center" wrapText="1"/>
    </xf>
    <xf numFmtId="10" fontId="11" fillId="0" borderId="821" xfId="0" applyNumberFormat="1" applyFont="1" applyFill="1" applyBorder="1" applyAlignment="1" applyProtection="1">
      <alignment horizontal="center" vertical="center" wrapText="1"/>
    </xf>
    <xf numFmtId="14" fontId="33" fillId="0" borderId="825" xfId="0" applyNumberFormat="1" applyFont="1" applyFill="1" applyBorder="1" applyAlignment="1" applyProtection="1">
      <alignment horizontal="center" vertical="center" wrapText="1"/>
    </xf>
    <xf numFmtId="0" fontId="4" fillId="0" borderId="821" xfId="0" applyFont="1" applyFill="1" applyBorder="1" applyAlignment="1" applyProtection="1">
      <alignment horizontal="center" vertical="center" wrapText="1"/>
    </xf>
    <xf numFmtId="0" fontId="4" fillId="0" borderId="826" xfId="0" applyFont="1" applyFill="1" applyBorder="1" applyAlignment="1" applyProtection="1">
      <alignment horizontal="center" vertical="center" wrapText="1"/>
    </xf>
    <xf numFmtId="14" fontId="15" fillId="0" borderId="819" xfId="0" applyNumberFormat="1" applyFont="1" applyFill="1" applyBorder="1" applyAlignment="1" applyProtection="1">
      <alignment horizontal="center" vertical="center" wrapText="1"/>
    </xf>
    <xf numFmtId="14" fontId="16" fillId="0" borderId="827" xfId="0" applyNumberFormat="1" applyFont="1" applyFill="1" applyBorder="1" applyAlignment="1" applyProtection="1">
      <alignment horizontal="center" vertical="center" wrapText="1"/>
    </xf>
    <xf numFmtId="0" fontId="30" fillId="0" borderId="828" xfId="0" applyNumberFormat="1" applyFont="1" applyFill="1" applyBorder="1" applyAlignment="1" applyProtection="1">
      <alignment horizontal="center" vertical="center" wrapText="1"/>
    </xf>
    <xf numFmtId="14" fontId="36" fillId="0" borderId="829" xfId="0" applyNumberFormat="1" applyFont="1" applyFill="1" applyBorder="1" applyAlignment="1" applyProtection="1">
      <alignment horizontal="center" vertical="center" wrapText="1"/>
    </xf>
    <xf numFmtId="0" fontId="32" fillId="0" borderId="830" xfId="0" applyNumberFormat="1" applyFont="1" applyFill="1" applyBorder="1" applyAlignment="1" applyProtection="1">
      <alignment horizontal="center" vertical="center" wrapText="1"/>
    </xf>
    <xf numFmtId="10" fontId="11" fillId="0" borderId="829" xfId="0" applyNumberFormat="1" applyFont="1" applyFill="1" applyBorder="1" applyAlignment="1" applyProtection="1">
      <alignment horizontal="center" vertical="center" wrapText="1"/>
    </xf>
    <xf numFmtId="0" fontId="4" fillId="0" borderId="829" xfId="0" applyFont="1" applyFill="1" applyBorder="1" applyAlignment="1" applyProtection="1">
      <alignment horizontal="center" vertical="center" wrapText="1"/>
    </xf>
    <xf numFmtId="0" fontId="4" fillId="0" borderId="831" xfId="0" applyFont="1" applyFill="1" applyBorder="1" applyAlignment="1" applyProtection="1">
      <alignment vertical="center" wrapText="1"/>
    </xf>
    <xf numFmtId="0" fontId="4" fillId="0" borderId="832" xfId="0" applyFont="1" applyFill="1" applyBorder="1" applyAlignment="1" applyProtection="1">
      <alignment horizontal="center" vertical="center" wrapText="1"/>
    </xf>
    <xf numFmtId="164" fontId="4" fillId="0" borderId="832" xfId="0" applyNumberFormat="1" applyFont="1" applyFill="1" applyBorder="1" applyAlignment="1" applyProtection="1">
      <alignment horizontal="center" vertical="center" wrapText="1"/>
    </xf>
    <xf numFmtId="164" fontId="4" fillId="0" borderId="833" xfId="0" applyNumberFormat="1" applyFont="1" applyFill="1" applyBorder="1" applyAlignment="1" applyProtection="1">
      <alignment horizontal="center" vertical="center" wrapText="1"/>
    </xf>
    <xf numFmtId="0" fontId="2" fillId="0" borderId="834" xfId="0" applyFont="1" applyFill="1" applyBorder="1" applyAlignment="1" applyProtection="1">
      <alignment horizontal="left" vertical="center" wrapText="1"/>
    </xf>
    <xf numFmtId="0" fontId="2" fillId="0" borderId="830" xfId="0" applyFont="1" applyFill="1" applyBorder="1" applyAlignment="1" applyProtection="1">
      <alignment horizontal="left" vertical="center" wrapText="1"/>
    </xf>
    <xf numFmtId="0" fontId="2" fillId="0" borderId="832" xfId="0" applyFont="1" applyFill="1" applyBorder="1" applyAlignment="1" applyProtection="1">
      <alignment horizontal="center" vertical="center"/>
    </xf>
    <xf numFmtId="14" fontId="2" fillId="0" borderId="832" xfId="0" applyNumberFormat="1" applyFont="1" applyFill="1" applyBorder="1" applyAlignment="1" applyProtection="1">
      <alignment horizontal="center" vertical="center"/>
    </xf>
    <xf numFmtId="0" fontId="30" fillId="0" borderId="822" xfId="0" applyNumberFormat="1" applyFont="1" applyFill="1" applyBorder="1" applyAlignment="1" applyProtection="1">
      <alignment vertical="center" wrapText="1"/>
    </xf>
    <xf numFmtId="0" fontId="30" fillId="0" borderId="823" xfId="0" applyNumberFormat="1" applyFont="1" applyFill="1" applyBorder="1" applyAlignment="1" applyProtection="1">
      <alignment vertical="center" wrapText="1"/>
    </xf>
    <xf numFmtId="14" fontId="30" fillId="0" borderId="821" xfId="0" applyNumberFormat="1" applyFont="1" applyFill="1" applyBorder="1" applyAlignment="1" applyProtection="1">
      <alignment vertical="center" wrapText="1"/>
    </xf>
    <xf numFmtId="164" fontId="33" fillId="0" borderId="825" xfId="0" applyNumberFormat="1" applyFont="1" applyFill="1" applyBorder="1" applyAlignment="1" applyProtection="1">
      <alignment horizontal="center" vertical="center" wrapText="1"/>
    </xf>
    <xf numFmtId="0" fontId="30" fillId="0" borderId="824" xfId="0" applyNumberFormat="1" applyFont="1" applyFill="1" applyBorder="1" applyAlignment="1" applyProtection="1">
      <alignment vertical="center" wrapText="1"/>
    </xf>
    <xf numFmtId="14" fontId="4" fillId="0" borderId="832" xfId="0" applyNumberFormat="1" applyFont="1" applyFill="1" applyBorder="1" applyAlignment="1" applyProtection="1">
      <alignment horizontal="center" vertical="center" wrapText="1"/>
    </xf>
    <xf numFmtId="14" fontId="4" fillId="0" borderId="832" xfId="0" applyNumberFormat="1" applyFont="1" applyFill="1" applyBorder="1" applyAlignment="1" applyProtection="1">
      <alignment horizontal="center" vertical="center"/>
    </xf>
    <xf numFmtId="0" fontId="30" fillId="0" borderId="835" xfId="0" applyNumberFormat="1" applyFont="1" applyFill="1" applyBorder="1" applyAlignment="1" applyProtection="1">
      <alignment vertical="center" wrapText="1"/>
    </xf>
    <xf numFmtId="0" fontId="30" fillId="0" borderId="832" xfId="0" applyNumberFormat="1" applyFont="1" applyFill="1" applyBorder="1" applyAlignment="1" applyProtection="1">
      <alignment vertical="center" wrapText="1"/>
    </xf>
    <xf numFmtId="0" fontId="30" fillId="0" borderId="836" xfId="0" applyNumberFormat="1" applyFont="1" applyFill="1" applyBorder="1" applyAlignment="1" applyProtection="1">
      <alignment vertical="center" wrapText="1"/>
    </xf>
    <xf numFmtId="14" fontId="30" fillId="0" borderId="837" xfId="0" applyNumberFormat="1" applyFont="1" applyFill="1" applyBorder="1" applyAlignment="1" applyProtection="1">
      <alignment vertical="center" wrapText="1"/>
    </xf>
    <xf numFmtId="0" fontId="30" fillId="0" borderId="838" xfId="0" applyNumberFormat="1" applyFont="1" applyFill="1" applyBorder="1" applyAlignment="1" applyProtection="1">
      <alignment horizontal="center" vertical="center" wrapText="1"/>
    </xf>
    <xf numFmtId="0" fontId="30" fillId="0" borderId="835" xfId="0" applyNumberFormat="1" applyFont="1" applyFill="1" applyBorder="1" applyAlignment="1" applyProtection="1">
      <alignment horizontal="center" vertical="center" wrapText="1"/>
    </xf>
    <xf numFmtId="0" fontId="32" fillId="0" borderId="839" xfId="0" applyNumberFormat="1" applyFont="1" applyFill="1" applyBorder="1" applyAlignment="1" applyProtection="1">
      <alignment horizontal="center" vertical="center" wrapText="1"/>
    </xf>
    <xf numFmtId="10" fontId="11" fillId="0" borderId="19" xfId="0" applyNumberFormat="1" applyFont="1" applyFill="1" applyBorder="1" applyAlignment="1" applyProtection="1">
      <alignment horizontal="center" vertical="center" wrapText="1"/>
    </xf>
    <xf numFmtId="164" fontId="33" fillId="0" borderId="840" xfId="0" applyNumberFormat="1" applyFont="1" applyFill="1" applyBorder="1" applyAlignment="1" applyProtection="1">
      <alignment horizontal="center" vertical="center" wrapText="1"/>
    </xf>
    <xf numFmtId="0" fontId="4" fillId="0" borderId="839" xfId="0" applyFont="1" applyFill="1" applyBorder="1" applyAlignment="1" applyProtection="1">
      <alignment horizontal="center" vertical="center" wrapText="1"/>
    </xf>
    <xf numFmtId="0" fontId="4" fillId="0" borderId="841" xfId="0" applyFont="1" applyFill="1" applyBorder="1" applyAlignment="1" applyProtection="1">
      <alignment horizontal="center" vertical="center" wrapText="1"/>
    </xf>
    <xf numFmtId="0" fontId="2" fillId="7" borderId="834" xfId="0" applyFont="1" applyFill="1" applyBorder="1" applyAlignment="1" applyProtection="1">
      <alignment horizontal="left" vertical="center" wrapText="1"/>
    </xf>
    <xf numFmtId="0" fontId="32" fillId="0" borderId="665" xfId="0" applyNumberFormat="1" applyFont="1" applyFill="1" applyBorder="1" applyAlignment="1" applyProtection="1">
      <alignment horizontal="left" vertical="center" wrapText="1"/>
    </xf>
    <xf numFmtId="0" fontId="2" fillId="0" borderId="821" xfId="0" applyFont="1" applyFill="1" applyBorder="1" applyAlignment="1" applyProtection="1">
      <alignment horizontal="center" vertical="center" wrapText="1"/>
    </xf>
    <xf numFmtId="0" fontId="2" fillId="0" borderId="826" xfId="0" applyFont="1" applyFill="1" applyBorder="1" applyAlignment="1" applyProtection="1">
      <alignment horizontal="center" vertical="center" wrapText="1"/>
    </xf>
    <xf numFmtId="0" fontId="2" fillId="0" borderId="834" xfId="0" applyFont="1" applyFill="1" applyBorder="1" applyAlignment="1" applyProtection="1">
      <alignment vertical="center" wrapText="1"/>
    </xf>
    <xf numFmtId="14" fontId="4" fillId="0" borderId="842" xfId="0" applyNumberFormat="1" applyFont="1" applyFill="1" applyBorder="1" applyAlignment="1" applyProtection="1">
      <alignment horizontal="center" vertical="center"/>
    </xf>
    <xf numFmtId="0" fontId="30" fillId="0" borderId="832" xfId="0" applyNumberFormat="1" applyFont="1" applyFill="1" applyBorder="1" applyAlignment="1" applyProtection="1">
      <alignment horizontal="center" vertical="center" wrapText="1"/>
    </xf>
    <xf numFmtId="0" fontId="30" fillId="0" borderId="836" xfId="0" applyNumberFormat="1" applyFont="1" applyFill="1" applyBorder="1" applyAlignment="1" applyProtection="1">
      <alignment horizontal="center" vertical="center" wrapText="1"/>
    </xf>
    <xf numFmtId="14" fontId="30" fillId="0" borderId="837" xfId="0" applyNumberFormat="1" applyFont="1" applyFill="1" applyBorder="1" applyAlignment="1" applyProtection="1">
      <alignment horizontal="center" vertical="center" wrapText="1"/>
    </xf>
    <xf numFmtId="0" fontId="30" fillId="0" borderId="838" xfId="0" applyNumberFormat="1" applyFont="1" applyFill="1" applyBorder="1" applyAlignment="1" applyProtection="1">
      <alignment vertical="center" wrapText="1"/>
    </xf>
    <xf numFmtId="0" fontId="32" fillId="0" borderId="839" xfId="0" applyNumberFormat="1" applyFont="1" applyFill="1" applyBorder="1" applyAlignment="1" applyProtection="1">
      <alignment vertical="center" wrapText="1"/>
    </xf>
    <xf numFmtId="10" fontId="11" fillId="0" borderId="837" xfId="0" applyNumberFormat="1" applyFont="1" applyFill="1" applyBorder="1" applyAlignment="1" applyProtection="1">
      <alignment horizontal="center" vertical="center" wrapText="1"/>
    </xf>
    <xf numFmtId="0" fontId="2" fillId="0" borderId="838" xfId="0" applyFont="1" applyFill="1" applyBorder="1" applyAlignment="1" applyProtection="1">
      <alignment horizontal="center" vertical="center" wrapText="1"/>
    </xf>
    <xf numFmtId="0" fontId="2" fillId="0" borderId="843" xfId="0" applyFont="1" applyFill="1" applyBorder="1" applyAlignment="1" applyProtection="1">
      <alignment horizontal="left" vertical="center" wrapText="1"/>
    </xf>
    <xf numFmtId="0" fontId="2" fillId="0" borderId="844" xfId="0" applyFont="1" applyFill="1" applyBorder="1" applyAlignment="1" applyProtection="1">
      <alignment horizontal="left" vertical="center" wrapText="1"/>
    </xf>
    <xf numFmtId="0" fontId="2" fillId="0" borderId="845" xfId="0" applyFont="1" applyFill="1" applyBorder="1" applyAlignment="1" applyProtection="1">
      <alignment horizontal="center" vertical="center"/>
    </xf>
    <xf numFmtId="14" fontId="2" fillId="0" borderId="845" xfId="0" applyNumberFormat="1" applyFont="1" applyFill="1" applyBorder="1" applyAlignment="1" applyProtection="1">
      <alignment horizontal="center" vertical="center"/>
    </xf>
    <xf numFmtId="14" fontId="26" fillId="0" borderId="821" xfId="0" applyNumberFormat="1" applyFont="1" applyFill="1" applyBorder="1" applyAlignment="1" applyProtection="1">
      <alignment vertical="center" wrapText="1"/>
    </xf>
    <xf numFmtId="0" fontId="15" fillId="0" borderId="665" xfId="0" applyNumberFormat="1" applyFont="1" applyFill="1" applyBorder="1" applyAlignment="1" applyProtection="1">
      <alignment horizontal="center" vertical="center" wrapText="1"/>
    </xf>
    <xf numFmtId="0" fontId="44" fillId="0" borderId="821" xfId="0" applyFont="1" applyFill="1" applyBorder="1" applyAlignment="1" applyProtection="1">
      <alignment horizontal="center" vertical="center" wrapText="1"/>
    </xf>
    <xf numFmtId="166" fontId="33" fillId="0" borderId="825" xfId="0" applyNumberFormat="1" applyFont="1" applyFill="1" applyBorder="1" applyAlignment="1" applyProtection="1">
      <alignment horizontal="center" vertical="center" wrapText="1"/>
    </xf>
    <xf numFmtId="0" fontId="4" fillId="0" borderId="837" xfId="0" applyFont="1" applyFill="1" applyBorder="1" applyAlignment="1" applyProtection="1">
      <alignment horizontal="center" vertical="center" wrapText="1"/>
    </xf>
    <xf numFmtId="0" fontId="4" fillId="0" borderId="838" xfId="0" applyFont="1" applyFill="1" applyBorder="1" applyAlignment="1" applyProtection="1">
      <alignment horizontal="center" vertical="center" wrapText="1"/>
    </xf>
    <xf numFmtId="0" fontId="2" fillId="0" borderId="843" xfId="0" applyFont="1" applyFill="1" applyBorder="1" applyAlignment="1" applyProtection="1">
      <alignment vertical="center" wrapText="1"/>
    </xf>
    <xf numFmtId="0" fontId="2" fillId="0" borderId="844" xfId="0" applyFont="1" applyFill="1" applyBorder="1" applyAlignment="1" applyProtection="1">
      <alignment vertical="center" wrapText="1"/>
    </xf>
    <xf numFmtId="0" fontId="4" fillId="0" borderId="668" xfId="0" applyFont="1" applyFill="1" applyBorder="1" applyAlignment="1" applyProtection="1">
      <alignment horizontal="center" vertical="center" wrapText="1"/>
    </xf>
    <xf numFmtId="0" fontId="4" fillId="0" borderId="822" xfId="0" applyFont="1" applyFill="1" applyBorder="1" applyAlignment="1" applyProtection="1">
      <alignment horizontal="center" vertical="center" wrapText="1"/>
    </xf>
    <xf numFmtId="14" fontId="4" fillId="0" borderId="822" xfId="0" applyNumberFormat="1" applyFont="1" applyFill="1" applyBorder="1" applyAlignment="1" applyProtection="1">
      <alignment horizontal="center" vertical="center" wrapText="1"/>
    </xf>
    <xf numFmtId="164" fontId="4" fillId="0" borderId="846" xfId="0" applyNumberFormat="1" applyFont="1" applyFill="1" applyBorder="1" applyAlignment="1" applyProtection="1">
      <alignment horizontal="center" vertical="center" wrapText="1"/>
    </xf>
    <xf numFmtId="0" fontId="2" fillId="0" borderId="847" xfId="0" applyFont="1" applyFill="1" applyBorder="1" applyAlignment="1" applyProtection="1">
      <alignment horizontal="left" vertical="center" wrapText="1"/>
    </xf>
    <xf numFmtId="0" fontId="2" fillId="0" borderId="822" xfId="0" applyFont="1" applyFill="1" applyBorder="1" applyAlignment="1" applyProtection="1">
      <alignment horizontal="center" vertical="center"/>
    </xf>
    <xf numFmtId="14" fontId="2" fillId="0" borderId="848" xfId="0" applyNumberFormat="1" applyFont="1" applyFill="1" applyBorder="1" applyAlignment="1" applyProtection="1">
      <alignment horizontal="center" vertical="center"/>
    </xf>
    <xf numFmtId="0" fontId="2" fillId="0" borderId="849" xfId="0" applyNumberFormat="1" applyFont="1" applyFill="1" applyBorder="1" applyAlignment="1" applyProtection="1">
      <alignment horizontal="center" vertical="center"/>
    </xf>
    <xf numFmtId="0" fontId="2" fillId="0" borderId="850" xfId="0" applyNumberFormat="1" applyFont="1" applyFill="1" applyBorder="1" applyAlignment="1" applyProtection="1">
      <alignment horizontal="center" vertical="center"/>
    </xf>
    <xf numFmtId="14" fontId="16" fillId="0" borderId="851" xfId="0" applyNumberFormat="1" applyFont="1" applyFill="1" applyBorder="1" applyAlignment="1" applyProtection="1">
      <alignment horizontal="center" vertical="center" wrapText="1"/>
    </xf>
    <xf numFmtId="0" fontId="30" fillId="0" borderId="852" xfId="0" applyNumberFormat="1" applyFont="1" applyFill="1" applyBorder="1" applyAlignment="1" applyProtection="1">
      <alignment vertical="center" wrapText="1"/>
    </xf>
    <xf numFmtId="14" fontId="30" fillId="0" borderId="852" xfId="0" applyNumberFormat="1" applyFont="1" applyFill="1" applyBorder="1" applyAlignment="1" applyProtection="1">
      <alignment vertical="center" wrapText="1"/>
    </xf>
    <xf numFmtId="0" fontId="32" fillId="0" borderId="853" xfId="0" applyNumberFormat="1" applyFont="1" applyFill="1" applyBorder="1" applyAlignment="1" applyProtection="1">
      <alignment vertical="center" wrapText="1"/>
    </xf>
    <xf numFmtId="0" fontId="4" fillId="0" borderId="853" xfId="0" applyFont="1" applyFill="1" applyBorder="1" applyAlignment="1" applyProtection="1">
      <alignment horizontal="center" vertical="center" wrapText="1"/>
    </xf>
    <xf numFmtId="0" fontId="4" fillId="0" borderId="824" xfId="0" applyFont="1" applyFill="1" applyBorder="1" applyAlignment="1" applyProtection="1">
      <alignment horizontal="center" vertical="center" wrapText="1"/>
    </xf>
    <xf numFmtId="164" fontId="4" fillId="0" borderId="822" xfId="0" applyNumberFormat="1" applyFont="1" applyFill="1" applyBorder="1" applyAlignment="1" applyProtection="1">
      <alignment horizontal="center" vertical="center" wrapText="1"/>
    </xf>
    <xf numFmtId="14" fontId="15" fillId="0" borderId="850" xfId="0" applyNumberFormat="1" applyFont="1" applyFill="1" applyBorder="1" applyAlignment="1" applyProtection="1">
      <alignment horizontal="center" vertical="center" wrapText="1"/>
    </xf>
    <xf numFmtId="14" fontId="15" fillId="0" borderId="854" xfId="0" applyNumberFormat="1" applyFont="1" applyFill="1" applyBorder="1" applyAlignment="1" applyProtection="1">
      <alignment horizontal="center" vertical="center" wrapText="1"/>
    </xf>
    <xf numFmtId="0" fontId="30" fillId="7" borderId="668" xfId="0" applyNumberFormat="1" applyFont="1" applyFill="1" applyBorder="1" applyAlignment="1" applyProtection="1">
      <alignment horizontal="center" vertical="center" wrapText="1"/>
    </xf>
    <xf numFmtId="0" fontId="30" fillId="7" borderId="855" xfId="0" applyNumberFormat="1" applyFont="1" applyFill="1" applyBorder="1" applyAlignment="1" applyProtection="1">
      <alignment horizontal="center" vertical="center" wrapText="1"/>
    </xf>
    <xf numFmtId="0" fontId="30" fillId="7" borderId="856" xfId="0" applyNumberFormat="1" applyFont="1" applyFill="1" applyBorder="1" applyAlignment="1" applyProtection="1">
      <alignment horizontal="center" vertical="center" wrapText="1"/>
    </xf>
    <xf numFmtId="14" fontId="30" fillId="7" borderId="854" xfId="0" applyNumberFormat="1" applyFont="1" applyFill="1" applyBorder="1" applyAlignment="1" applyProtection="1">
      <alignment horizontal="center" vertical="center" wrapText="1"/>
    </xf>
    <xf numFmtId="0" fontId="30" fillId="0" borderId="857" xfId="0" applyNumberFormat="1" applyFont="1" applyFill="1" applyBorder="1" applyAlignment="1" applyProtection="1">
      <alignment vertical="center" wrapText="1"/>
    </xf>
    <xf numFmtId="10" fontId="11" fillId="0" borderId="854" xfId="0" applyNumberFormat="1" applyFont="1" applyFill="1" applyBorder="1" applyAlignment="1" applyProtection="1">
      <alignment horizontal="center" vertical="center" wrapText="1"/>
    </xf>
    <xf numFmtId="164" fontId="33" fillId="0" borderId="858" xfId="0" applyNumberFormat="1" applyFont="1" applyFill="1" applyBorder="1" applyAlignment="1" applyProtection="1">
      <alignment horizontal="center" vertical="center" wrapText="1"/>
    </xf>
    <xf numFmtId="0" fontId="4" fillId="0" borderId="72" xfId="0" applyFont="1" applyFill="1" applyBorder="1" applyAlignment="1" applyProtection="1">
      <alignment horizontal="center" vertical="center" wrapText="1"/>
    </xf>
    <xf numFmtId="164" fontId="4" fillId="0" borderId="859" xfId="0" applyNumberFormat="1" applyFont="1" applyFill="1" applyBorder="1" applyAlignment="1" applyProtection="1">
      <alignment horizontal="center" vertical="center" wrapText="1"/>
    </xf>
    <xf numFmtId="0" fontId="2" fillId="0" borderId="860" xfId="0" applyFont="1" applyFill="1" applyBorder="1" applyAlignment="1" applyProtection="1">
      <alignment vertical="center" wrapText="1"/>
    </xf>
    <xf numFmtId="0" fontId="2" fillId="0" borderId="861" xfId="0" applyFont="1" applyFill="1" applyBorder="1" applyAlignment="1" applyProtection="1">
      <alignment horizontal="left" vertical="center" wrapText="1"/>
    </xf>
    <xf numFmtId="0" fontId="2" fillId="0" borderId="855" xfId="0" applyFont="1" applyFill="1" applyBorder="1" applyAlignment="1" applyProtection="1">
      <alignment horizontal="center" vertical="center"/>
    </xf>
    <xf numFmtId="14" fontId="4" fillId="0" borderId="855" xfId="0" applyNumberFormat="1" applyFont="1" applyFill="1" applyBorder="1" applyAlignment="1" applyProtection="1">
      <alignment horizontal="center" vertical="center"/>
    </xf>
    <xf numFmtId="14" fontId="4" fillId="0" borderId="862" xfId="0" applyNumberFormat="1" applyFont="1" applyFill="1" applyBorder="1" applyAlignment="1" applyProtection="1">
      <alignment horizontal="center" vertical="center" wrapText="1"/>
    </xf>
    <xf numFmtId="0" fontId="2" fillId="0" borderId="863" xfId="0" applyNumberFormat="1" applyFont="1" applyFill="1" applyBorder="1" applyAlignment="1" applyProtection="1">
      <alignment horizontal="center" vertical="center"/>
    </xf>
    <xf numFmtId="0" fontId="2" fillId="0" borderId="862" xfId="0" applyNumberFormat="1" applyFont="1" applyFill="1" applyBorder="1" applyAlignment="1" applyProtection="1">
      <alignment horizontal="center" vertical="center"/>
    </xf>
    <xf numFmtId="14" fontId="16" fillId="0" borderId="864" xfId="0" applyNumberFormat="1" applyFont="1" applyFill="1" applyBorder="1" applyAlignment="1" applyProtection="1">
      <alignment horizontal="center" vertical="center" wrapText="1"/>
    </xf>
    <xf numFmtId="0" fontId="30" fillId="0" borderId="865" xfId="0" applyNumberFormat="1" applyFont="1" applyFill="1" applyBorder="1" applyAlignment="1" applyProtection="1">
      <alignment horizontal="center" vertical="center" wrapText="1"/>
    </xf>
    <xf numFmtId="0" fontId="30" fillId="0" borderId="866" xfId="0" applyNumberFormat="1" applyFont="1" applyFill="1" applyBorder="1" applyAlignment="1" applyProtection="1">
      <alignment horizontal="center" vertical="center" wrapText="1"/>
    </xf>
    <xf numFmtId="14" fontId="30" fillId="0" borderId="864" xfId="0" applyNumberFormat="1" applyFont="1" applyFill="1" applyBorder="1" applyAlignment="1" applyProtection="1">
      <alignment horizontal="center" vertical="center" wrapText="1"/>
    </xf>
    <xf numFmtId="0" fontId="30" fillId="0" borderId="867" xfId="0" applyNumberFormat="1" applyFont="1" applyFill="1" applyBorder="1" applyAlignment="1" applyProtection="1">
      <alignment horizontal="center" vertical="center" wrapText="1"/>
    </xf>
    <xf numFmtId="0" fontId="33" fillId="0" borderId="19" xfId="0" applyFont="1" applyFill="1" applyBorder="1" applyAlignment="1" applyProtection="1">
      <alignment horizontal="center" vertical="center" wrapText="1"/>
    </xf>
    <xf numFmtId="166" fontId="33" fillId="0" borderId="868" xfId="0" applyNumberFormat="1" applyFont="1" applyFill="1" applyBorder="1" applyAlignment="1" applyProtection="1">
      <alignment horizontal="center" vertical="center" wrapText="1"/>
    </xf>
    <xf numFmtId="0" fontId="4" fillId="0" borderId="869" xfId="0" applyFont="1" applyFill="1" applyBorder="1" applyAlignment="1" applyProtection="1">
      <alignment horizontal="center" vertical="center" wrapText="1"/>
    </xf>
    <xf numFmtId="0" fontId="2" fillId="0" borderId="870" xfId="0" applyFont="1" applyFill="1" applyBorder="1" applyAlignment="1" applyProtection="1">
      <alignment horizontal="left" vertical="center" wrapText="1"/>
    </xf>
    <xf numFmtId="0" fontId="2" fillId="0" borderId="865" xfId="0" applyFont="1" applyFill="1" applyBorder="1" applyAlignment="1" applyProtection="1">
      <alignment horizontal="center" vertical="center"/>
    </xf>
    <xf numFmtId="14" fontId="2" fillId="0" borderId="871" xfId="0" applyNumberFormat="1" applyFont="1" applyFill="1" applyBorder="1" applyAlignment="1" applyProtection="1">
      <alignment horizontal="center" vertical="center"/>
    </xf>
    <xf numFmtId="14" fontId="15" fillId="0" borderId="872" xfId="0" applyNumberFormat="1" applyFont="1" applyFill="1" applyBorder="1" applyAlignment="1" applyProtection="1">
      <alignment horizontal="center" vertical="center" wrapText="1"/>
    </xf>
    <xf numFmtId="0" fontId="2" fillId="0" borderId="873" xfId="0" applyNumberFormat="1" applyFont="1" applyFill="1" applyBorder="1" applyAlignment="1" applyProtection="1">
      <alignment horizontal="center" vertical="center"/>
    </xf>
    <xf numFmtId="0" fontId="2" fillId="0" borderId="872" xfId="0" applyNumberFormat="1" applyFont="1" applyFill="1" applyBorder="1" applyAlignment="1" applyProtection="1">
      <alignment horizontal="center" vertical="center"/>
    </xf>
    <xf numFmtId="14" fontId="16" fillId="0" borderId="874" xfId="0" applyNumberFormat="1" applyFont="1" applyFill="1" applyBorder="1" applyAlignment="1" applyProtection="1">
      <alignment horizontal="center" vertical="center" wrapText="1"/>
    </xf>
    <xf numFmtId="0" fontId="30" fillId="0" borderId="875" xfId="0" applyNumberFormat="1" applyFont="1" applyFill="1" applyBorder="1" applyAlignment="1" applyProtection="1">
      <alignment vertical="center" wrapText="1"/>
    </xf>
    <xf numFmtId="0" fontId="30" fillId="0" borderId="876" xfId="0" applyNumberFormat="1" applyFont="1" applyFill="1" applyBorder="1" applyAlignment="1" applyProtection="1">
      <alignment vertical="center" wrapText="1"/>
    </xf>
    <xf numFmtId="14" fontId="30" fillId="0" borderId="874" xfId="0" applyNumberFormat="1" applyFont="1" applyFill="1" applyBorder="1" applyAlignment="1" applyProtection="1">
      <alignment vertical="center" wrapText="1"/>
    </xf>
    <xf numFmtId="0" fontId="30" fillId="0" borderId="877" xfId="0" applyNumberFormat="1" applyFont="1" applyFill="1" applyBorder="1" applyAlignment="1" applyProtection="1">
      <alignment vertical="center" wrapText="1"/>
    </xf>
    <xf numFmtId="164" fontId="33" fillId="7" borderId="878" xfId="0" applyNumberFormat="1" applyFont="1" applyFill="1" applyBorder="1" applyAlignment="1" applyProtection="1">
      <alignment horizontal="center" vertical="center" wrapText="1"/>
    </xf>
    <xf numFmtId="0" fontId="4" fillId="7" borderId="665" xfId="0" applyFont="1" applyFill="1" applyBorder="1" applyAlignment="1" applyProtection="1">
      <alignment horizontal="center" vertical="center" wrapText="1"/>
    </xf>
    <xf numFmtId="0" fontId="4" fillId="7" borderId="879" xfId="0" applyFont="1" applyFill="1" applyBorder="1" applyAlignment="1" applyProtection="1">
      <alignment horizontal="center" vertical="center" wrapText="1"/>
    </xf>
    <xf numFmtId="0" fontId="4" fillId="7" borderId="875" xfId="0" applyFont="1" applyFill="1" applyBorder="1" applyAlignment="1" applyProtection="1">
      <alignment horizontal="center" vertical="center" wrapText="1"/>
    </xf>
    <xf numFmtId="0" fontId="2" fillId="0" borderId="880" xfId="0" applyFont="1" applyFill="1" applyBorder="1" applyAlignment="1" applyProtection="1">
      <alignment horizontal="left" vertical="center" wrapText="1"/>
    </xf>
    <xf numFmtId="0" fontId="2" fillId="0" borderId="881" xfId="0" applyFont="1" applyFill="1" applyBorder="1" applyAlignment="1" applyProtection="1">
      <alignment vertical="center" wrapText="1"/>
    </xf>
    <xf numFmtId="0" fontId="2" fillId="0" borderId="875" xfId="0" applyFont="1" applyFill="1" applyBorder="1" applyAlignment="1" applyProtection="1">
      <alignment horizontal="center" vertical="center"/>
    </xf>
    <xf numFmtId="14" fontId="2" fillId="0" borderId="882" xfId="0" applyNumberFormat="1" applyFont="1" applyFill="1" applyBorder="1" applyAlignment="1" applyProtection="1">
      <alignment horizontal="center" vertical="center"/>
    </xf>
    <xf numFmtId="14" fontId="15" fillId="0" borderId="875" xfId="0" applyNumberFormat="1" applyFont="1" applyFill="1" applyBorder="1" applyAlignment="1" applyProtection="1">
      <alignment horizontal="center" vertical="center" wrapText="1"/>
    </xf>
    <xf numFmtId="0" fontId="2" fillId="0" borderId="883" xfId="0" applyNumberFormat="1" applyFont="1" applyFill="1" applyBorder="1" applyAlignment="1" applyProtection="1">
      <alignment horizontal="center" vertical="center"/>
    </xf>
    <xf numFmtId="0" fontId="2" fillId="0" borderId="884" xfId="0" applyNumberFormat="1" applyFont="1" applyFill="1" applyBorder="1" applyAlignment="1" applyProtection="1">
      <alignment horizontal="center" vertical="center"/>
    </xf>
    <xf numFmtId="14" fontId="16" fillId="0" borderId="885" xfId="0" applyNumberFormat="1" applyFont="1" applyFill="1" applyBorder="1" applyAlignment="1" applyProtection="1">
      <alignment horizontal="center" vertical="center" wrapText="1"/>
    </xf>
    <xf numFmtId="0" fontId="30" fillId="0" borderId="886" xfId="0" applyNumberFormat="1" applyFont="1" applyFill="1" applyBorder="1" applyAlignment="1" applyProtection="1">
      <alignment horizontal="center" vertical="center" wrapText="1"/>
    </xf>
    <xf numFmtId="0" fontId="30" fillId="0" borderId="887" xfId="0" applyNumberFormat="1" applyFont="1" applyFill="1" applyBorder="1" applyAlignment="1" applyProtection="1">
      <alignment horizontal="center" vertical="center" wrapText="1"/>
    </xf>
    <xf numFmtId="14" fontId="30" fillId="0" borderId="885" xfId="0" applyNumberFormat="1" applyFont="1" applyFill="1" applyBorder="1" applyAlignment="1" applyProtection="1">
      <alignment horizontal="center" vertical="center" wrapText="1"/>
    </xf>
    <xf numFmtId="0" fontId="30" fillId="0" borderId="665" xfId="0" applyNumberFormat="1" applyFont="1" applyFill="1" applyBorder="1" applyAlignment="1" applyProtection="1">
      <alignment horizontal="center" vertical="center" wrapText="1"/>
    </xf>
    <xf numFmtId="0" fontId="30" fillId="0" borderId="885" xfId="0" applyNumberFormat="1" applyFont="1" applyFill="1" applyBorder="1" applyAlignment="1" applyProtection="1">
      <alignment horizontal="center" vertical="center" wrapText="1"/>
    </xf>
    <xf numFmtId="10" fontId="11" fillId="0" borderId="885" xfId="0" applyNumberFormat="1" applyFont="1" applyFill="1" applyBorder="1" applyAlignment="1" applyProtection="1">
      <alignment horizontal="center" vertical="center" wrapText="1"/>
    </xf>
    <xf numFmtId="164" fontId="33" fillId="0" borderId="888" xfId="0" applyNumberFormat="1" applyFont="1" applyFill="1" applyBorder="1" applyAlignment="1" applyProtection="1">
      <alignment horizontal="center" vertical="center" wrapText="1"/>
    </xf>
    <xf numFmtId="0" fontId="4" fillId="0" borderId="885" xfId="0" applyFont="1" applyFill="1" applyBorder="1" applyAlignment="1" applyProtection="1">
      <alignment horizontal="center" vertical="center" wrapText="1"/>
    </xf>
    <xf numFmtId="0" fontId="4" fillId="0" borderId="889" xfId="0" applyFont="1" applyFill="1" applyBorder="1" applyAlignment="1" applyProtection="1">
      <alignment horizontal="center" vertical="center" wrapText="1"/>
    </xf>
    <xf numFmtId="0" fontId="4" fillId="0" borderId="886" xfId="0" applyFont="1" applyFill="1" applyBorder="1" applyAlignment="1" applyProtection="1">
      <alignment horizontal="center" vertical="center" wrapText="1"/>
    </xf>
    <xf numFmtId="164" fontId="4" fillId="0" borderId="886" xfId="0" applyNumberFormat="1" applyFont="1" applyFill="1" applyBorder="1" applyAlignment="1" applyProtection="1">
      <alignment horizontal="center" vertical="center" wrapText="1"/>
    </xf>
    <xf numFmtId="164" fontId="4" fillId="0" borderId="890" xfId="0" applyNumberFormat="1" applyFont="1" applyFill="1" applyBorder="1" applyAlignment="1" applyProtection="1">
      <alignment horizontal="center" vertical="center" wrapText="1"/>
    </xf>
    <xf numFmtId="0" fontId="2" fillId="7" borderId="891" xfId="0" applyFont="1" applyFill="1" applyBorder="1" applyAlignment="1" applyProtection="1">
      <alignment horizontal="left" vertical="center" wrapText="1"/>
    </xf>
    <xf numFmtId="0" fontId="2" fillId="0" borderId="886" xfId="0" applyFont="1" applyFill="1" applyBorder="1" applyAlignment="1" applyProtection="1">
      <alignment horizontal="center" vertical="center"/>
    </xf>
    <xf numFmtId="14" fontId="2" fillId="0" borderId="886" xfId="0" applyNumberFormat="1" applyFont="1" applyFill="1" applyBorder="1" applyAlignment="1" applyProtection="1">
      <alignment horizontal="center" vertical="center"/>
    </xf>
    <xf numFmtId="14" fontId="4" fillId="0" borderId="892" xfId="0" applyNumberFormat="1" applyFont="1" applyFill="1" applyBorder="1" applyAlignment="1" applyProtection="1">
      <alignment horizontal="center" vertical="center" wrapText="1"/>
    </xf>
    <xf numFmtId="0" fontId="2" fillId="0" borderId="893" xfId="0" applyNumberFormat="1" applyFont="1" applyFill="1" applyBorder="1" applyAlignment="1" applyProtection="1">
      <alignment horizontal="center" vertical="center"/>
    </xf>
    <xf numFmtId="0" fontId="2" fillId="0" borderId="892" xfId="0" applyNumberFormat="1" applyFont="1" applyFill="1" applyBorder="1" applyAlignment="1" applyProtection="1">
      <alignment horizontal="center" vertical="center"/>
    </xf>
    <xf numFmtId="14" fontId="16" fillId="0" borderId="894" xfId="0" applyNumberFormat="1" applyFont="1" applyFill="1" applyBorder="1" applyAlignment="1" applyProtection="1">
      <alignment horizontal="center" vertical="center" wrapText="1"/>
    </xf>
    <xf numFmtId="0" fontId="30" fillId="0" borderId="895" xfId="0" applyNumberFormat="1" applyFont="1" applyFill="1" applyBorder="1" applyAlignment="1" applyProtection="1">
      <alignment horizontal="center" vertical="center" wrapText="1"/>
    </xf>
    <xf numFmtId="0" fontId="30" fillId="0" borderId="896" xfId="0" applyNumberFormat="1" applyFont="1" applyFill="1" applyBorder="1" applyAlignment="1" applyProtection="1">
      <alignment horizontal="center" vertical="center" wrapText="1"/>
    </xf>
    <xf numFmtId="14" fontId="30" fillId="0" borderId="894" xfId="0" applyNumberFormat="1" applyFont="1" applyFill="1" applyBorder="1" applyAlignment="1" applyProtection="1">
      <alignment horizontal="center" vertical="center" wrapText="1"/>
    </xf>
    <xf numFmtId="0" fontId="30" fillId="0" borderId="897" xfId="0" applyNumberFormat="1" applyFont="1" applyFill="1" applyBorder="1" applyAlignment="1" applyProtection="1">
      <alignment horizontal="center" vertical="center" wrapText="1"/>
    </xf>
    <xf numFmtId="166" fontId="33" fillId="0" borderId="898" xfId="0" applyNumberFormat="1" applyFont="1" applyFill="1" applyBorder="1" applyAlignment="1" applyProtection="1">
      <alignment horizontal="center" vertical="center" wrapText="1"/>
    </xf>
    <xf numFmtId="0" fontId="4" fillId="0" borderId="899" xfId="0" applyFont="1" applyFill="1" applyBorder="1" applyAlignment="1" applyProtection="1">
      <alignment horizontal="center" vertical="center" wrapText="1"/>
    </xf>
    <xf numFmtId="0" fontId="2" fillId="0" borderId="900" xfId="0" applyFont="1" applyFill="1" applyBorder="1" applyAlignment="1" applyProtection="1">
      <alignment horizontal="left" vertical="center" wrapText="1"/>
    </xf>
    <xf numFmtId="0" fontId="2" fillId="0" borderId="901" xfId="0" applyFont="1" applyFill="1" applyBorder="1" applyAlignment="1" applyProtection="1">
      <alignment horizontal="left" vertical="center" wrapText="1"/>
    </xf>
    <xf numFmtId="0" fontId="2" fillId="0" borderId="895" xfId="0" applyFont="1" applyFill="1" applyBorder="1" applyAlignment="1" applyProtection="1">
      <alignment horizontal="center" vertical="center"/>
    </xf>
    <xf numFmtId="14" fontId="2" fillId="0" borderId="895" xfId="0" applyNumberFormat="1" applyFont="1" applyFill="1" applyBorder="1" applyAlignment="1" applyProtection="1">
      <alignment horizontal="center" vertical="center"/>
    </xf>
    <xf numFmtId="14" fontId="15" fillId="0" borderId="902" xfId="0" applyNumberFormat="1" applyFont="1" applyFill="1" applyBorder="1" applyAlignment="1" applyProtection="1">
      <alignment horizontal="center" vertical="center" wrapText="1"/>
    </xf>
    <xf numFmtId="0" fontId="2" fillId="0" borderId="903" xfId="0" applyNumberFormat="1" applyFont="1" applyFill="1" applyBorder="1" applyAlignment="1" applyProtection="1">
      <alignment horizontal="center" vertical="center"/>
    </xf>
    <xf numFmtId="0" fontId="2" fillId="0" borderId="902" xfId="0" applyNumberFormat="1" applyFont="1" applyFill="1" applyBorder="1" applyAlignment="1" applyProtection="1">
      <alignment horizontal="center" vertical="center"/>
    </xf>
    <xf numFmtId="14" fontId="16" fillId="0" borderId="904" xfId="0" applyNumberFormat="1" applyFont="1" applyFill="1" applyBorder="1" applyAlignment="1" applyProtection="1">
      <alignment horizontal="center" vertical="center" wrapText="1"/>
    </xf>
    <xf numFmtId="0" fontId="30" fillId="0" borderId="905" xfId="0" applyNumberFormat="1" applyFont="1" applyFill="1" applyBorder="1" applyAlignment="1" applyProtection="1">
      <alignment horizontal="center" vertical="center" wrapText="1"/>
    </xf>
    <xf numFmtId="0" fontId="30" fillId="0" borderId="906" xfId="0" applyNumberFormat="1" applyFont="1" applyFill="1" applyBorder="1" applyAlignment="1" applyProtection="1">
      <alignment horizontal="center" vertical="center" wrapText="1"/>
    </xf>
    <xf numFmtId="14" fontId="30" fillId="0" borderId="904" xfId="0" applyNumberFormat="1" applyFont="1" applyFill="1" applyBorder="1" applyAlignment="1" applyProtection="1">
      <alignment horizontal="center" vertical="center" wrapText="1"/>
    </xf>
    <xf numFmtId="0" fontId="30" fillId="0" borderId="904" xfId="0" applyNumberFormat="1" applyFont="1" applyFill="1" applyBorder="1" applyAlignment="1" applyProtection="1">
      <alignment horizontal="center" vertical="center" wrapText="1"/>
    </xf>
    <xf numFmtId="10" fontId="11" fillId="0" borderId="904" xfId="0" applyNumberFormat="1" applyFont="1" applyFill="1" applyBorder="1" applyAlignment="1" applyProtection="1">
      <alignment horizontal="center" vertical="center" wrapText="1"/>
    </xf>
    <xf numFmtId="164" fontId="33" fillId="0" borderId="907" xfId="0" applyNumberFormat="1" applyFont="1" applyFill="1" applyBorder="1" applyAlignment="1" applyProtection="1">
      <alignment horizontal="center" vertical="center" wrapText="1"/>
    </xf>
    <xf numFmtId="0" fontId="4" fillId="0" borderId="908" xfId="0" applyFont="1" applyFill="1" applyBorder="1" applyAlignment="1" applyProtection="1">
      <alignment vertical="center" wrapText="1"/>
    </xf>
    <xf numFmtId="0" fontId="4" fillId="0" borderId="905" xfId="0" applyFont="1" applyFill="1" applyBorder="1" applyAlignment="1" applyProtection="1">
      <alignment horizontal="center" vertical="center" wrapText="1"/>
    </xf>
    <xf numFmtId="164" fontId="4" fillId="0" borderId="905" xfId="0" applyNumberFormat="1" applyFont="1" applyFill="1" applyBorder="1" applyAlignment="1" applyProtection="1">
      <alignment horizontal="center" vertical="center" wrapText="1"/>
    </xf>
    <xf numFmtId="164" fontId="4" fillId="0" borderId="909" xfId="0" applyNumberFormat="1" applyFont="1" applyFill="1" applyBorder="1" applyAlignment="1" applyProtection="1">
      <alignment horizontal="center" vertical="center" wrapText="1"/>
    </xf>
    <xf numFmtId="0" fontId="2" fillId="0" borderId="910" xfId="0" applyFont="1" applyFill="1" applyBorder="1" applyAlignment="1" applyProtection="1">
      <alignment horizontal="left" vertical="center" shrinkToFit="1"/>
    </xf>
    <xf numFmtId="0" fontId="2" fillId="0" borderId="905" xfId="0" applyFont="1" applyFill="1" applyBorder="1" applyAlignment="1" applyProtection="1">
      <alignment horizontal="center" vertical="center"/>
    </xf>
    <xf numFmtId="0" fontId="15" fillId="0" borderId="911" xfId="0" applyFont="1" applyFill="1" applyBorder="1" applyAlignment="1" applyProtection="1">
      <alignment horizontal="center" vertical="center"/>
    </xf>
    <xf numFmtId="0" fontId="4" fillId="0" borderId="905" xfId="0" applyNumberFormat="1" applyFont="1" applyFill="1" applyBorder="1" applyAlignment="1" applyProtection="1">
      <alignment horizontal="center" vertical="center" wrapText="1"/>
    </xf>
    <xf numFmtId="0" fontId="2" fillId="0" borderId="912" xfId="0" applyNumberFormat="1" applyFont="1" applyFill="1" applyBorder="1" applyAlignment="1" applyProtection="1">
      <alignment horizontal="center" vertical="center"/>
    </xf>
    <xf numFmtId="14" fontId="16" fillId="0" borderId="913" xfId="0" applyNumberFormat="1" applyFont="1" applyFill="1" applyBorder="1" applyAlignment="1" applyProtection="1">
      <alignment horizontal="center" vertical="center" wrapText="1"/>
    </xf>
    <xf numFmtId="0" fontId="30" fillId="0" borderId="914" xfId="0" applyNumberFormat="1" applyFont="1" applyFill="1" applyBorder="1" applyAlignment="1" applyProtection="1">
      <alignment horizontal="center" vertical="center" wrapText="1"/>
    </xf>
    <xf numFmtId="0" fontId="30" fillId="0" borderId="915" xfId="0" applyNumberFormat="1" applyFont="1" applyFill="1" applyBorder="1" applyAlignment="1" applyProtection="1">
      <alignment horizontal="center" vertical="center" wrapText="1"/>
    </xf>
    <xf numFmtId="14" fontId="30" fillId="0" borderId="913" xfId="0" applyNumberFormat="1" applyFont="1" applyFill="1" applyBorder="1" applyAlignment="1" applyProtection="1">
      <alignment horizontal="center" vertical="center" wrapText="1"/>
    </xf>
    <xf numFmtId="0" fontId="30" fillId="0" borderId="916" xfId="0" applyNumberFormat="1" applyFont="1" applyFill="1" applyBorder="1" applyAlignment="1" applyProtection="1">
      <alignment horizontal="center" vertical="center" wrapText="1"/>
    </xf>
    <xf numFmtId="10" fontId="11" fillId="0" borderId="913" xfId="0" applyNumberFormat="1" applyFont="1" applyFill="1" applyBorder="1" applyAlignment="1" applyProtection="1">
      <alignment horizontal="center" vertical="center" wrapText="1"/>
    </xf>
    <xf numFmtId="164" fontId="33" fillId="0" borderId="917" xfId="0" applyNumberFormat="1" applyFont="1" applyFill="1" applyBorder="1" applyAlignment="1" applyProtection="1">
      <alignment horizontal="center" vertical="center" wrapText="1"/>
    </xf>
    <xf numFmtId="0" fontId="4" fillId="0" borderId="916" xfId="0" applyFont="1" applyFill="1" applyBorder="1" applyAlignment="1" applyProtection="1">
      <alignment vertical="center" wrapText="1"/>
    </xf>
    <xf numFmtId="0" fontId="4" fillId="0" borderId="914" xfId="0" applyFont="1" applyFill="1" applyBorder="1" applyAlignment="1" applyProtection="1">
      <alignment horizontal="center" vertical="center" wrapText="1"/>
    </xf>
    <xf numFmtId="164" fontId="4" fillId="0" borderId="914" xfId="0" applyNumberFormat="1" applyFont="1" applyFill="1" applyBorder="1" applyAlignment="1" applyProtection="1">
      <alignment horizontal="center" vertical="center" wrapText="1"/>
    </xf>
    <xf numFmtId="164" fontId="4" fillId="0" borderId="918" xfId="0" applyNumberFormat="1" applyFont="1" applyFill="1" applyBorder="1" applyAlignment="1" applyProtection="1">
      <alignment horizontal="center" vertical="center" wrapText="1"/>
    </xf>
    <xf numFmtId="0" fontId="2" fillId="0" borderId="919" xfId="0" applyFont="1" applyFill="1" applyBorder="1" applyAlignment="1" applyProtection="1">
      <alignment horizontal="left" vertical="center" wrapText="1"/>
    </xf>
    <xf numFmtId="0" fontId="2" fillId="0" borderId="914" xfId="0" applyFont="1" applyFill="1" applyBorder="1" applyAlignment="1" applyProtection="1">
      <alignment horizontal="center" vertical="center"/>
    </xf>
    <xf numFmtId="14" fontId="2" fillId="0" borderId="914" xfId="0" applyNumberFormat="1" applyFont="1" applyFill="1" applyBorder="1" applyAlignment="1" applyProtection="1">
      <alignment horizontal="center" vertical="center"/>
    </xf>
    <xf numFmtId="14" fontId="2" fillId="0" borderId="920" xfId="0" applyNumberFormat="1" applyFont="1" applyFill="1" applyBorder="1" applyAlignment="1" applyProtection="1">
      <alignment horizontal="center" vertical="center"/>
    </xf>
    <xf numFmtId="14" fontId="4" fillId="0" borderId="921" xfId="0" applyNumberFormat="1" applyFont="1" applyFill="1" applyBorder="1" applyAlignment="1" applyProtection="1">
      <alignment horizontal="center" vertical="center" wrapText="1"/>
    </xf>
    <xf numFmtId="0" fontId="2" fillId="0" borderId="922" xfId="0" applyNumberFormat="1" applyFont="1" applyFill="1" applyBorder="1" applyAlignment="1" applyProtection="1">
      <alignment horizontal="center" vertical="center"/>
    </xf>
    <xf numFmtId="0" fontId="2" fillId="0" borderId="921" xfId="0" applyNumberFormat="1" applyFont="1" applyFill="1" applyBorder="1" applyAlignment="1" applyProtection="1">
      <alignment horizontal="center" vertical="center"/>
    </xf>
    <xf numFmtId="14" fontId="16" fillId="0" borderId="923" xfId="0" applyNumberFormat="1" applyFont="1" applyFill="1" applyBorder="1" applyAlignment="1" applyProtection="1">
      <alignment horizontal="center" vertical="center" wrapText="1"/>
    </xf>
    <xf numFmtId="0" fontId="30" fillId="0" borderId="924" xfId="0" applyNumberFormat="1" applyFont="1" applyFill="1" applyBorder="1" applyAlignment="1" applyProtection="1">
      <alignment vertical="center" wrapText="1"/>
    </xf>
    <xf numFmtId="0" fontId="30" fillId="0" borderId="925" xfId="0" applyNumberFormat="1" applyFont="1" applyFill="1" applyBorder="1" applyAlignment="1" applyProtection="1">
      <alignment vertical="center" wrapText="1"/>
    </xf>
    <xf numFmtId="14" fontId="30" fillId="0" borderId="923" xfId="0" applyNumberFormat="1" applyFont="1" applyFill="1" applyBorder="1" applyAlignment="1" applyProtection="1">
      <alignment vertical="center" wrapText="1"/>
    </xf>
    <xf numFmtId="0" fontId="30" fillId="0" borderId="926" xfId="0" applyNumberFormat="1" applyFont="1" applyFill="1" applyBorder="1" applyAlignment="1" applyProtection="1">
      <alignment vertical="center" wrapText="1"/>
    </xf>
    <xf numFmtId="10" fontId="11" fillId="0" borderId="923" xfId="0" applyNumberFormat="1" applyFont="1" applyFill="1" applyBorder="1" applyAlignment="1" applyProtection="1">
      <alignment horizontal="center" vertical="center" wrapText="1"/>
    </xf>
    <xf numFmtId="164" fontId="33" fillId="0" borderId="927" xfId="0" applyNumberFormat="1" applyFont="1" applyFill="1" applyBorder="1" applyAlignment="1" applyProtection="1">
      <alignment horizontal="center" vertical="center" wrapText="1"/>
    </xf>
    <xf numFmtId="0" fontId="2" fillId="0" borderId="926" xfId="0" applyFont="1" applyFill="1" applyBorder="1" applyAlignment="1" applyProtection="1">
      <alignment horizontal="center" vertical="center" wrapText="1"/>
    </xf>
    <xf numFmtId="0" fontId="4" fillId="0" borderId="924" xfId="0" applyFont="1" applyFill="1" applyBorder="1" applyAlignment="1" applyProtection="1">
      <alignment horizontal="center" vertical="center" wrapText="1"/>
    </xf>
    <xf numFmtId="164" fontId="4" fillId="0" borderId="924" xfId="0" applyNumberFormat="1" applyFont="1" applyFill="1" applyBorder="1" applyAlignment="1" applyProtection="1">
      <alignment horizontal="center" vertical="center" wrapText="1"/>
    </xf>
    <xf numFmtId="164" fontId="4" fillId="0" borderId="928" xfId="0" applyNumberFormat="1" applyFont="1" applyFill="1" applyBorder="1" applyAlignment="1" applyProtection="1">
      <alignment horizontal="center" vertical="center" wrapText="1"/>
    </xf>
    <xf numFmtId="0" fontId="2" fillId="0" borderId="929" xfId="0" applyFont="1" applyFill="1" applyBorder="1" applyAlignment="1" applyProtection="1">
      <alignment horizontal="left" vertical="center" wrapText="1"/>
    </xf>
    <xf numFmtId="0" fontId="2" fillId="0" borderId="924" xfId="0" applyFont="1" applyFill="1" applyBorder="1" applyAlignment="1" applyProtection="1">
      <alignment horizontal="center" vertical="center"/>
    </xf>
    <xf numFmtId="14" fontId="2" fillId="0" borderId="930" xfId="0" applyNumberFormat="1" applyFont="1" applyFill="1" applyBorder="1" applyAlignment="1" applyProtection="1">
      <alignment horizontal="center" vertical="center"/>
    </xf>
    <xf numFmtId="14" fontId="4" fillId="0" borderId="924" xfId="0" applyNumberFormat="1" applyFont="1" applyFill="1" applyBorder="1" applyAlignment="1" applyProtection="1">
      <alignment horizontal="center" vertical="center" wrapText="1"/>
    </xf>
    <xf numFmtId="0" fontId="2" fillId="0" borderId="931" xfId="0" applyNumberFormat="1" applyFont="1" applyFill="1" applyBorder="1" applyAlignment="1" applyProtection="1">
      <alignment horizontal="center" vertical="center"/>
    </xf>
    <xf numFmtId="0" fontId="2" fillId="0" borderId="932" xfId="0" applyNumberFormat="1" applyFont="1" applyFill="1" applyBorder="1" applyAlignment="1" applyProtection="1">
      <alignment horizontal="center" vertical="center"/>
    </xf>
    <xf numFmtId="14" fontId="16" fillId="0" borderId="933" xfId="0" applyNumberFormat="1" applyFont="1" applyFill="1" applyBorder="1" applyAlignment="1" applyProtection="1">
      <alignment horizontal="center" vertical="center" wrapText="1"/>
    </xf>
    <xf numFmtId="0" fontId="30" fillId="0" borderId="934" xfId="0" applyNumberFormat="1" applyFont="1" applyFill="1" applyBorder="1" applyAlignment="1" applyProtection="1">
      <alignment vertical="center" wrapText="1"/>
    </xf>
    <xf numFmtId="0" fontId="30" fillId="0" borderId="935" xfId="0" applyNumberFormat="1" applyFont="1" applyFill="1" applyBorder="1" applyAlignment="1" applyProtection="1">
      <alignment vertical="center" wrapText="1"/>
    </xf>
    <xf numFmtId="14" fontId="30" fillId="0" borderId="933" xfId="0" applyNumberFormat="1" applyFont="1" applyFill="1" applyBorder="1" applyAlignment="1" applyProtection="1">
      <alignment vertical="center" wrapText="1"/>
    </xf>
    <xf numFmtId="0" fontId="30" fillId="0" borderId="936" xfId="0" applyNumberFormat="1" applyFont="1" applyFill="1" applyBorder="1" applyAlignment="1" applyProtection="1">
      <alignment vertical="center" wrapText="1"/>
    </xf>
    <xf numFmtId="10" fontId="11" fillId="0" borderId="933" xfId="0" applyNumberFormat="1" applyFont="1" applyFill="1" applyBorder="1" applyAlignment="1" applyProtection="1">
      <alignment horizontal="center" vertical="center" wrapText="1"/>
    </xf>
    <xf numFmtId="164" fontId="33" fillId="0" borderId="937" xfId="0" applyNumberFormat="1" applyFont="1" applyFill="1" applyBorder="1" applyAlignment="1" applyProtection="1">
      <alignment horizontal="center" vertical="center" wrapText="1"/>
    </xf>
    <xf numFmtId="0" fontId="2" fillId="0" borderId="936" xfId="0" applyFont="1" applyFill="1" applyBorder="1" applyAlignment="1" applyProtection="1">
      <alignment horizontal="center" vertical="center" wrapText="1"/>
    </xf>
    <xf numFmtId="0" fontId="4" fillId="0" borderId="934" xfId="0" applyFont="1" applyFill="1" applyBorder="1" applyAlignment="1" applyProtection="1">
      <alignment horizontal="center" vertical="center" wrapText="1"/>
    </xf>
    <xf numFmtId="164" fontId="4" fillId="0" borderId="934" xfId="0" applyNumberFormat="1" applyFont="1" applyFill="1" applyBorder="1" applyAlignment="1" applyProtection="1">
      <alignment horizontal="center" vertical="center" wrapText="1"/>
    </xf>
    <xf numFmtId="164" fontId="4" fillId="0" borderId="938" xfId="0" applyNumberFormat="1" applyFont="1" applyFill="1" applyBorder="1" applyAlignment="1" applyProtection="1">
      <alignment horizontal="center" vertical="center" wrapText="1"/>
    </xf>
    <xf numFmtId="0" fontId="2" fillId="0" borderId="939" xfId="0" applyFont="1" applyFill="1" applyBorder="1" applyAlignment="1" applyProtection="1">
      <alignment horizontal="left" vertical="center" wrapText="1"/>
    </xf>
    <xf numFmtId="0" fontId="2" fillId="0" borderId="934" xfId="0" applyFont="1" applyFill="1" applyBorder="1" applyAlignment="1" applyProtection="1">
      <alignment horizontal="center" vertical="center"/>
    </xf>
    <xf numFmtId="14" fontId="2" fillId="0" borderId="934" xfId="0" applyNumberFormat="1" applyFont="1" applyFill="1" applyBorder="1" applyAlignment="1" applyProtection="1">
      <alignment horizontal="center" vertical="center"/>
    </xf>
    <xf numFmtId="14" fontId="2" fillId="0" borderId="940" xfId="0" applyNumberFormat="1" applyFont="1" applyFill="1" applyBorder="1" applyAlignment="1" applyProtection="1">
      <alignment horizontal="center" vertical="center"/>
    </xf>
    <xf numFmtId="14" fontId="4" fillId="0" borderId="934" xfId="0" applyNumberFormat="1" applyFont="1" applyFill="1" applyBorder="1" applyAlignment="1" applyProtection="1">
      <alignment horizontal="center" vertical="center" wrapText="1"/>
    </xf>
    <xf numFmtId="0" fontId="2" fillId="0" borderId="941" xfId="0" applyNumberFormat="1" applyFont="1" applyFill="1" applyBorder="1" applyAlignment="1" applyProtection="1">
      <alignment horizontal="center" vertical="center"/>
    </xf>
    <xf numFmtId="0" fontId="2" fillId="0" borderId="942" xfId="0" applyNumberFormat="1" applyFont="1" applyFill="1" applyBorder="1" applyAlignment="1" applyProtection="1">
      <alignment horizontal="center" vertical="center"/>
    </xf>
    <xf numFmtId="14" fontId="16" fillId="0" borderId="943" xfId="0" applyNumberFormat="1" applyFont="1" applyFill="1" applyBorder="1" applyAlignment="1" applyProtection="1">
      <alignment horizontal="center" vertical="center" wrapText="1"/>
    </xf>
    <xf numFmtId="0" fontId="30" fillId="0" borderId="944" xfId="0" applyNumberFormat="1" applyFont="1" applyFill="1" applyBorder="1" applyAlignment="1" applyProtection="1">
      <alignment horizontal="center" vertical="center" wrapText="1"/>
    </xf>
    <xf numFmtId="0" fontId="30" fillId="0" borderId="934" xfId="0" applyNumberFormat="1" applyFont="1" applyFill="1" applyBorder="1" applyAlignment="1" applyProtection="1">
      <alignment horizontal="center" vertical="center" wrapText="1"/>
    </xf>
    <xf numFmtId="0" fontId="30" fillId="0" borderId="935" xfId="0" applyNumberFormat="1" applyFont="1" applyFill="1" applyBorder="1" applyAlignment="1" applyProtection="1">
      <alignment horizontal="center" vertical="center" wrapText="1"/>
    </xf>
    <xf numFmtId="14" fontId="30" fillId="0" borderId="933" xfId="0" applyNumberFormat="1" applyFont="1" applyFill="1" applyBorder="1" applyAlignment="1" applyProtection="1">
      <alignment horizontal="center" vertical="center" wrapText="1"/>
    </xf>
    <xf numFmtId="0" fontId="30" fillId="0" borderId="936" xfId="0" applyNumberFormat="1" applyFont="1" applyFill="1" applyBorder="1" applyAlignment="1" applyProtection="1">
      <alignment horizontal="center" vertical="center" wrapText="1"/>
    </xf>
    <xf numFmtId="0" fontId="26" fillId="0" borderId="945" xfId="0" applyNumberFormat="1" applyFont="1" applyFill="1" applyBorder="1" applyAlignment="1" applyProtection="1">
      <alignment horizontal="center" vertical="center"/>
    </xf>
    <xf numFmtId="0" fontId="11" fillId="0" borderId="933" xfId="0" applyFont="1" applyFill="1" applyBorder="1" applyAlignment="1" applyProtection="1">
      <alignment horizontal="center" vertical="center" wrapText="1"/>
    </xf>
    <xf numFmtId="0" fontId="4" fillId="0" borderId="945" xfId="0" applyFont="1" applyFill="1" applyBorder="1" applyAlignment="1" applyProtection="1">
      <alignment horizontal="center" vertical="center" wrapText="1"/>
    </xf>
    <xf numFmtId="0" fontId="4" fillId="0" borderId="936" xfId="0" applyFont="1" applyFill="1" applyBorder="1" applyAlignment="1" applyProtection="1">
      <alignment horizontal="center" vertical="center" wrapText="1"/>
    </xf>
    <xf numFmtId="14" fontId="2" fillId="8" borderId="55" xfId="0" applyNumberFormat="1" applyFont="1" applyFill="1" applyBorder="1" applyAlignment="1" applyProtection="1">
      <alignment vertical="center" wrapText="1"/>
    </xf>
    <xf numFmtId="165" fontId="35" fillId="8" borderId="648" xfId="0" applyNumberFormat="1" applyFont="1" applyFill="1" applyBorder="1" applyAlignment="1" applyProtection="1">
      <alignment horizontal="center" vertical="center"/>
    </xf>
    <xf numFmtId="0" fontId="55" fillId="8" borderId="606" xfId="0" applyFont="1" applyFill="1" applyBorder="1" applyAlignment="1" applyProtection="1">
      <alignment horizontal="center" vertical="center" wrapText="1"/>
    </xf>
    <xf numFmtId="0" fontId="55" fillId="8" borderId="630" xfId="0" applyFont="1" applyFill="1" applyBorder="1" applyAlignment="1" applyProtection="1">
      <alignment horizontal="center" vertical="center" wrapText="1"/>
    </xf>
    <xf numFmtId="0" fontId="55" fillId="8" borderId="628" xfId="0" applyFont="1" applyFill="1" applyBorder="1" applyAlignment="1" applyProtection="1">
      <alignment horizontal="center" vertical="center" wrapText="1"/>
    </xf>
    <xf numFmtId="0" fontId="51" fillId="8" borderId="0" xfId="0" applyFont="1" applyFill="1" applyAlignment="1" applyProtection="1">
      <alignment horizontal="center" vertical="center" wrapText="1"/>
    </xf>
    <xf numFmtId="0" fontId="2" fillId="8" borderId="946" xfId="0" applyFont="1" applyFill="1" applyBorder="1" applyAlignment="1" applyProtection="1">
      <alignment horizontal="left" vertical="center" wrapText="1"/>
    </xf>
    <xf numFmtId="0" fontId="2" fillId="8" borderId="934" xfId="0" applyFont="1" applyFill="1" applyBorder="1" applyAlignment="1" applyProtection="1">
      <alignment horizontal="center" vertical="center"/>
    </xf>
    <xf numFmtId="14" fontId="2" fillId="8" borderId="934" xfId="0" applyNumberFormat="1" applyFont="1" applyFill="1" applyBorder="1" applyAlignment="1" applyProtection="1">
      <alignment horizontal="center" vertical="center"/>
    </xf>
    <xf numFmtId="14" fontId="4" fillId="8" borderId="942" xfId="0" applyNumberFormat="1" applyFont="1" applyFill="1" applyBorder="1" applyAlignment="1" applyProtection="1">
      <alignment horizontal="center" vertical="center"/>
    </xf>
    <xf numFmtId="0" fontId="2" fillId="8" borderId="942" xfId="0" applyNumberFormat="1" applyFont="1" applyFill="1" applyBorder="1" applyAlignment="1" applyProtection="1">
      <alignment horizontal="center" vertical="center" wrapText="1"/>
    </xf>
    <xf numFmtId="0" fontId="30" fillId="8" borderId="944" xfId="0" applyNumberFormat="1" applyFont="1" applyFill="1" applyBorder="1" applyAlignment="1" applyProtection="1">
      <alignment horizontal="center" vertical="center" wrapText="1"/>
    </xf>
    <xf numFmtId="0" fontId="30" fillId="8" borderId="934" xfId="0" applyNumberFormat="1" applyFont="1" applyFill="1" applyBorder="1" applyAlignment="1" applyProtection="1">
      <alignment horizontal="center" vertical="center" wrapText="1"/>
    </xf>
    <xf numFmtId="0" fontId="30" fillId="8" borderId="935" xfId="0" applyNumberFormat="1" applyFont="1" applyFill="1" applyBorder="1" applyAlignment="1" applyProtection="1">
      <alignment horizontal="center" vertical="center" wrapText="1"/>
    </xf>
    <xf numFmtId="14" fontId="30" fillId="8" borderId="904" xfId="0" applyNumberFormat="1" applyFont="1" applyFill="1" applyBorder="1" applyAlignment="1" applyProtection="1">
      <alignment horizontal="center" vertical="center" wrapText="1"/>
    </xf>
    <xf numFmtId="0" fontId="30" fillId="8" borderId="945" xfId="0" applyNumberFormat="1" applyFont="1" applyFill="1" applyBorder="1" applyAlignment="1" applyProtection="1">
      <alignment horizontal="center" vertical="center" wrapText="1"/>
    </xf>
    <xf numFmtId="0" fontId="30" fillId="8" borderId="904" xfId="0" applyNumberFormat="1" applyFont="1" applyFill="1" applyBorder="1" applyAlignment="1" applyProtection="1">
      <alignment horizontal="center" vertical="center" wrapText="1"/>
    </xf>
    <xf numFmtId="0" fontId="32" fillId="8" borderId="945" xfId="0" applyNumberFormat="1" applyFont="1" applyFill="1" applyBorder="1" applyAlignment="1" applyProtection="1">
      <alignment horizontal="center" vertical="center" wrapText="1"/>
    </xf>
    <xf numFmtId="166" fontId="33" fillId="8" borderId="937" xfId="0" applyNumberFormat="1" applyFont="1" applyFill="1" applyBorder="1" applyAlignment="1" applyProtection="1">
      <alignment horizontal="center" vertical="center" wrapText="1"/>
    </xf>
    <xf numFmtId="0" fontId="2" fillId="8" borderId="947" xfId="0" applyFont="1" applyFill="1" applyBorder="1" applyAlignment="1" applyProtection="1">
      <alignment vertical="center"/>
    </xf>
    <xf numFmtId="0" fontId="39" fillId="8" borderId="948" xfId="0" applyFont="1" applyFill="1" applyBorder="1" applyAlignment="1" applyProtection="1">
      <alignment horizontal="center" vertical="center"/>
    </xf>
    <xf numFmtId="0" fontId="2" fillId="8" borderId="949" xfId="0" applyFont="1" applyFill="1" applyBorder="1" applyAlignment="1" applyProtection="1">
      <alignment horizontal="center" vertical="center"/>
    </xf>
    <xf numFmtId="0" fontId="15" fillId="8" borderId="949" xfId="0" applyFont="1" applyFill="1" applyBorder="1" applyAlignment="1" applyProtection="1">
      <alignment horizontal="center" vertical="center"/>
    </xf>
    <xf numFmtId="0" fontId="4" fillId="8" borderId="949" xfId="0" applyNumberFormat="1" applyFont="1" applyFill="1" applyBorder="1" applyAlignment="1" applyProtection="1">
      <alignment horizontal="center" vertical="center"/>
    </xf>
    <xf numFmtId="14" fontId="16" fillId="8" borderId="950" xfId="0" applyNumberFormat="1" applyFont="1" applyFill="1" applyBorder="1" applyAlignment="1" applyProtection="1">
      <alignment horizontal="center" vertical="center" wrapText="1"/>
    </xf>
    <xf numFmtId="0" fontId="30" fillId="8" borderId="951" xfId="0" applyNumberFormat="1" applyFont="1" applyFill="1" applyBorder="1" applyAlignment="1" applyProtection="1">
      <alignment horizontal="center" vertical="center" wrapText="1"/>
    </xf>
    <xf numFmtId="0" fontId="30" fillId="8" borderId="949" xfId="0" applyNumberFormat="1" applyFont="1" applyFill="1" applyBorder="1" applyAlignment="1" applyProtection="1">
      <alignment horizontal="center" vertical="center" wrapText="1"/>
    </xf>
    <xf numFmtId="0" fontId="30" fillId="8" borderId="952" xfId="0" applyNumberFormat="1" applyFont="1" applyFill="1" applyBorder="1" applyAlignment="1" applyProtection="1">
      <alignment horizontal="center" vertical="center" wrapText="1"/>
    </xf>
    <xf numFmtId="0" fontId="30" fillId="8" borderId="948" xfId="0" applyNumberFormat="1" applyFont="1" applyFill="1" applyBorder="1" applyAlignment="1" applyProtection="1">
      <alignment horizontal="center" vertical="center" wrapText="1"/>
    </xf>
    <xf numFmtId="0" fontId="32" fillId="8" borderId="948" xfId="0" applyNumberFormat="1" applyFont="1" applyFill="1" applyBorder="1" applyAlignment="1" applyProtection="1">
      <alignment horizontal="center" vertical="center" wrapText="1"/>
    </xf>
    <xf numFmtId="166" fontId="33" fillId="8" borderId="953" xfId="0" applyNumberFormat="1" applyFont="1" applyFill="1" applyBorder="1" applyAlignment="1" applyProtection="1">
      <alignment horizontal="center" vertical="center" wrapText="1"/>
    </xf>
    <xf numFmtId="0" fontId="2" fillId="0" borderId="954" xfId="0" applyFont="1" applyFill="1" applyBorder="1" applyAlignment="1" applyProtection="1">
      <alignment horizontal="left" vertical="center" wrapText="1"/>
    </xf>
    <xf numFmtId="0" fontId="2" fillId="0" borderId="955" xfId="0" applyFont="1" applyFill="1" applyBorder="1" applyAlignment="1" applyProtection="1">
      <alignment horizontal="center" vertical="center"/>
    </xf>
    <xf numFmtId="14" fontId="4" fillId="0" borderId="955" xfId="0" applyNumberFormat="1" applyFont="1" applyFill="1" applyBorder="1" applyAlignment="1" applyProtection="1">
      <alignment horizontal="center" vertical="center"/>
    </xf>
    <xf numFmtId="14" fontId="4" fillId="0" borderId="956" xfId="0" applyNumberFormat="1" applyFont="1" applyFill="1" applyBorder="1" applyAlignment="1" applyProtection="1">
      <alignment horizontal="center" vertical="center" wrapText="1"/>
    </xf>
    <xf numFmtId="0" fontId="2" fillId="0" borderId="957" xfId="0" applyNumberFormat="1" applyFont="1" applyFill="1" applyBorder="1" applyAlignment="1" applyProtection="1">
      <alignment horizontal="center" vertical="center"/>
    </xf>
    <xf numFmtId="14" fontId="16" fillId="0" borderId="950" xfId="0" applyNumberFormat="1" applyFont="1" applyFill="1" applyBorder="1" applyAlignment="1" applyProtection="1">
      <alignment horizontal="center" vertical="center" wrapText="1"/>
    </xf>
    <xf numFmtId="0" fontId="30" fillId="0" borderId="958" xfId="0" applyNumberFormat="1" applyFont="1" applyFill="1" applyBorder="1" applyAlignment="1" applyProtection="1">
      <alignment horizontal="center" vertical="center" wrapText="1"/>
    </xf>
    <xf numFmtId="0" fontId="30" fillId="0" borderId="959" xfId="0" applyNumberFormat="1" applyFont="1" applyFill="1" applyBorder="1" applyAlignment="1" applyProtection="1">
      <alignment horizontal="center" vertical="center" wrapText="1"/>
    </xf>
    <xf numFmtId="14" fontId="30" fillId="0" borderId="960" xfId="0" applyNumberFormat="1" applyFont="1" applyFill="1" applyBorder="1" applyAlignment="1" applyProtection="1">
      <alignment horizontal="center" vertical="center" wrapText="1"/>
    </xf>
    <xf numFmtId="0" fontId="30" fillId="0" borderId="961" xfId="0" applyNumberFormat="1" applyFont="1" applyFill="1" applyBorder="1" applyAlignment="1" applyProtection="1">
      <alignment horizontal="center" vertical="center" wrapText="1"/>
    </xf>
    <xf numFmtId="10" fontId="11" fillId="0" borderId="60" xfId="0" applyNumberFormat="1" applyFont="1" applyFill="1" applyBorder="1" applyAlignment="1" applyProtection="1">
      <alignment horizontal="center" vertical="center" wrapText="1"/>
    </xf>
    <xf numFmtId="164" fontId="4" fillId="0" borderId="960" xfId="0" applyNumberFormat="1" applyFont="1" applyFill="1" applyBorder="1" applyAlignment="1" applyProtection="1">
      <alignment horizontal="center" vertical="center" wrapText="1"/>
    </xf>
    <xf numFmtId="0" fontId="2" fillId="0" borderId="962" xfId="0" applyFont="1" applyFill="1" applyBorder="1" applyAlignment="1" applyProtection="1">
      <alignment horizontal="left" vertical="center" wrapText="1"/>
    </xf>
    <xf numFmtId="0" fontId="2" fillId="0" borderId="958" xfId="0" applyFont="1" applyFill="1" applyBorder="1" applyAlignment="1" applyProtection="1">
      <alignment horizontal="center" vertical="center"/>
    </xf>
    <xf numFmtId="14" fontId="2" fillId="0" borderId="958" xfId="0" applyNumberFormat="1" applyFont="1" applyFill="1" applyBorder="1" applyAlignment="1" applyProtection="1">
      <alignment horizontal="center" vertical="center"/>
    </xf>
    <xf numFmtId="14" fontId="4" fillId="0" borderId="963" xfId="0" applyNumberFormat="1" applyFont="1" applyFill="1" applyBorder="1" applyAlignment="1" applyProtection="1">
      <alignment horizontal="center" vertical="center" wrapText="1"/>
    </xf>
    <xf numFmtId="0" fontId="2" fillId="0" borderId="964" xfId="0" applyNumberFormat="1" applyFont="1" applyFill="1" applyBorder="1" applyAlignment="1" applyProtection="1">
      <alignment horizontal="center" vertical="center"/>
    </xf>
    <xf numFmtId="14" fontId="16" fillId="0" borderId="965" xfId="0" applyNumberFormat="1" applyFont="1" applyFill="1" applyBorder="1" applyAlignment="1" applyProtection="1">
      <alignment horizontal="center" vertical="center" wrapText="1"/>
    </xf>
    <xf numFmtId="0" fontId="30" fillId="0" borderId="966" xfId="0" applyNumberFormat="1" applyFont="1" applyFill="1" applyBorder="1" applyAlignment="1" applyProtection="1">
      <alignment horizontal="center" vertical="center" wrapText="1"/>
    </xf>
    <xf numFmtId="0" fontId="30" fillId="0" borderId="967" xfId="0" applyNumberFormat="1" applyFont="1" applyFill="1" applyBorder="1" applyAlignment="1" applyProtection="1">
      <alignment horizontal="center" vertical="center" wrapText="1"/>
    </xf>
    <xf numFmtId="14" fontId="36" fillId="0" borderId="968" xfId="0" applyNumberFormat="1" applyFont="1" applyFill="1" applyBorder="1" applyAlignment="1" applyProtection="1">
      <alignment horizontal="center" vertical="center" wrapText="1"/>
    </xf>
    <xf numFmtId="0" fontId="30" fillId="0" borderId="969" xfId="0" applyNumberFormat="1" applyFont="1" applyFill="1" applyBorder="1" applyAlignment="1" applyProtection="1">
      <alignment horizontal="center" vertical="center" wrapText="1"/>
    </xf>
    <xf numFmtId="0" fontId="2" fillId="0" borderId="665" xfId="0" applyNumberFormat="1" applyFont="1" applyFill="1" applyBorder="1" applyAlignment="1" applyProtection="1">
      <alignment horizontal="center" vertical="center"/>
    </xf>
    <xf numFmtId="10" fontId="33" fillId="0" borderId="19" xfId="0" applyNumberFormat="1" applyFont="1" applyFill="1" applyBorder="1" applyAlignment="1" applyProtection="1">
      <alignment horizontal="center" vertical="center" wrapText="1"/>
    </xf>
    <xf numFmtId="164" fontId="33" fillId="0" borderId="970" xfId="0" applyNumberFormat="1" applyFont="1" applyFill="1" applyBorder="1" applyAlignment="1" applyProtection="1">
      <alignment horizontal="center" vertical="center" wrapText="1"/>
    </xf>
    <xf numFmtId="0" fontId="4" fillId="0" borderId="971" xfId="0" applyFont="1" applyFill="1" applyBorder="1" applyAlignment="1" applyProtection="1">
      <alignment horizontal="center" vertical="center" wrapText="1"/>
    </xf>
    <xf numFmtId="0" fontId="4" fillId="0" borderId="62" xfId="0" applyFont="1" applyFill="1" applyBorder="1" applyAlignment="1" applyProtection="1">
      <alignment horizontal="center" vertical="center" wrapText="1"/>
    </xf>
    <xf numFmtId="164" fontId="4" fillId="0" borderId="62" xfId="0" applyNumberFormat="1" applyFont="1" applyFill="1" applyBorder="1" applyAlignment="1" applyProtection="1">
      <alignment horizontal="center" vertical="center" wrapText="1"/>
    </xf>
    <xf numFmtId="164" fontId="4" fillId="0" borderId="63" xfId="0" applyNumberFormat="1" applyFont="1" applyFill="1" applyBorder="1" applyAlignment="1" applyProtection="1">
      <alignment horizontal="center" vertical="center" wrapText="1"/>
    </xf>
    <xf numFmtId="0" fontId="2" fillId="0" borderId="972" xfId="0" applyFont="1" applyFill="1" applyBorder="1" applyAlignment="1" applyProtection="1">
      <alignment horizontal="left" vertical="center" wrapText="1"/>
    </xf>
    <xf numFmtId="0" fontId="2" fillId="0" borderId="966" xfId="0" applyFont="1" applyFill="1" applyBorder="1" applyAlignment="1" applyProtection="1">
      <alignment horizontal="center" vertical="center"/>
    </xf>
    <xf numFmtId="14" fontId="2" fillId="0" borderId="966" xfId="0" applyNumberFormat="1" applyFont="1" applyFill="1" applyBorder="1" applyAlignment="1" applyProtection="1">
      <alignment horizontal="center" vertical="center"/>
    </xf>
    <xf numFmtId="14" fontId="4" fillId="0" borderId="973" xfId="0" applyNumberFormat="1" applyFont="1" applyFill="1" applyBorder="1" applyAlignment="1" applyProtection="1">
      <alignment horizontal="center" vertical="center" wrapText="1"/>
    </xf>
    <xf numFmtId="0" fontId="2" fillId="0" borderId="974" xfId="0" applyNumberFormat="1" applyFont="1" applyFill="1" applyBorder="1" applyAlignment="1" applyProtection="1">
      <alignment horizontal="center" vertical="center"/>
    </xf>
    <xf numFmtId="14" fontId="16" fillId="0" borderId="975" xfId="0" applyNumberFormat="1" applyFont="1" applyFill="1" applyBorder="1" applyAlignment="1" applyProtection="1">
      <alignment horizontal="center" vertical="center" wrapText="1"/>
    </xf>
    <xf numFmtId="0" fontId="30" fillId="0" borderId="976" xfId="0" applyNumberFormat="1" applyFont="1" applyFill="1" applyBorder="1" applyAlignment="1" applyProtection="1">
      <alignment horizontal="center" vertical="center" wrapText="1"/>
    </xf>
    <xf numFmtId="0" fontId="30" fillId="0" borderId="977" xfId="0" applyNumberFormat="1" applyFont="1" applyFill="1" applyBorder="1" applyAlignment="1" applyProtection="1">
      <alignment horizontal="center" vertical="center" wrapText="1"/>
    </xf>
    <xf numFmtId="14" fontId="36" fillId="0" borderId="978" xfId="0" applyNumberFormat="1" applyFont="1" applyFill="1" applyBorder="1" applyAlignment="1" applyProtection="1">
      <alignment horizontal="center" vertical="center" wrapText="1"/>
    </xf>
    <xf numFmtId="0" fontId="30" fillId="0" borderId="979" xfId="0" applyNumberFormat="1" applyFont="1" applyFill="1" applyBorder="1" applyAlignment="1" applyProtection="1">
      <alignment horizontal="center" vertical="center" wrapText="1"/>
    </xf>
    <xf numFmtId="166" fontId="33" fillId="0" borderId="980" xfId="0" applyNumberFormat="1" applyFont="1" applyFill="1" applyBorder="1" applyAlignment="1" applyProtection="1">
      <alignment horizontal="center" vertical="center" wrapText="1"/>
    </xf>
    <xf numFmtId="0" fontId="44" fillId="0" borderId="981" xfId="0" applyFont="1" applyFill="1" applyBorder="1" applyAlignment="1" applyProtection="1">
      <alignment horizontal="center" vertical="center" wrapText="1"/>
    </xf>
    <xf numFmtId="0" fontId="4" fillId="0" borderId="976" xfId="0" applyFont="1" applyFill="1" applyBorder="1" applyAlignment="1" applyProtection="1">
      <alignment horizontal="center" vertical="center" wrapText="1"/>
    </xf>
    <xf numFmtId="0" fontId="2" fillId="0" borderId="982" xfId="0" applyFont="1" applyFill="1" applyBorder="1" applyAlignment="1" applyProtection="1">
      <alignment horizontal="left" vertical="center" wrapText="1"/>
    </xf>
    <xf numFmtId="0" fontId="2" fillId="0" borderId="976" xfId="0" applyFont="1" applyFill="1" applyBorder="1" applyAlignment="1" applyProtection="1">
      <alignment horizontal="center" vertical="center"/>
    </xf>
    <xf numFmtId="14" fontId="2" fillId="0" borderId="976" xfId="0" applyNumberFormat="1" applyFont="1" applyFill="1" applyBorder="1" applyAlignment="1" applyProtection="1">
      <alignment horizontal="center" vertical="center"/>
    </xf>
    <xf numFmtId="14" fontId="4" fillId="0" borderId="983" xfId="0" applyNumberFormat="1" applyFont="1" applyFill="1" applyBorder="1" applyAlignment="1" applyProtection="1">
      <alignment horizontal="center" vertical="center" wrapText="1"/>
    </xf>
    <xf numFmtId="0" fontId="2" fillId="0" borderId="984" xfId="0" applyNumberFormat="1" applyFont="1" applyFill="1" applyBorder="1" applyAlignment="1" applyProtection="1">
      <alignment horizontal="center" vertical="center"/>
    </xf>
    <xf numFmtId="14" fontId="16" fillId="0" borderId="985" xfId="0" applyNumberFormat="1" applyFont="1" applyFill="1" applyBorder="1" applyAlignment="1" applyProtection="1">
      <alignment horizontal="center" vertical="center" wrapText="1"/>
    </xf>
    <xf numFmtId="0" fontId="30" fillId="0" borderId="986" xfId="0" applyNumberFormat="1" applyFont="1" applyFill="1" applyBorder="1" applyAlignment="1" applyProtection="1">
      <alignment horizontal="center" vertical="center" wrapText="1"/>
    </xf>
    <xf numFmtId="0" fontId="30" fillId="0" borderId="987" xfId="0" applyNumberFormat="1" applyFont="1" applyFill="1" applyBorder="1" applyAlignment="1" applyProtection="1">
      <alignment horizontal="center" vertical="center" wrapText="1"/>
    </xf>
    <xf numFmtId="14" fontId="36" fillId="0" borderId="988" xfId="0" applyNumberFormat="1" applyFont="1" applyFill="1" applyBorder="1" applyAlignment="1" applyProtection="1">
      <alignment horizontal="center" vertical="center" wrapText="1"/>
    </xf>
    <xf numFmtId="0" fontId="30" fillId="0" borderId="989" xfId="0" applyNumberFormat="1" applyFont="1" applyFill="1" applyBorder="1" applyAlignment="1" applyProtection="1">
      <alignment horizontal="center" vertical="center" wrapText="1"/>
    </xf>
    <xf numFmtId="0" fontId="44" fillId="0" borderId="19" xfId="0" applyFont="1" applyFill="1" applyBorder="1" applyAlignment="1" applyProtection="1">
      <alignment horizontal="center" vertical="center" wrapText="1"/>
    </xf>
    <xf numFmtId="166" fontId="33" fillId="0" borderId="990" xfId="0" applyNumberFormat="1" applyFont="1" applyFill="1" applyBorder="1" applyAlignment="1" applyProtection="1">
      <alignment horizontal="center" vertical="center" wrapText="1"/>
    </xf>
    <xf numFmtId="0" fontId="44" fillId="0" borderId="991" xfId="0" applyFont="1" applyFill="1" applyBorder="1" applyAlignment="1" applyProtection="1">
      <alignment horizontal="center" vertical="center" wrapText="1"/>
    </xf>
    <xf numFmtId="0" fontId="2" fillId="0" borderId="992" xfId="0" applyFont="1" applyFill="1" applyBorder="1" applyAlignment="1" applyProtection="1">
      <alignment horizontal="left" vertical="center" wrapText="1"/>
    </xf>
    <xf numFmtId="0" fontId="2" fillId="0" borderId="986" xfId="0" applyFont="1" applyFill="1" applyBorder="1" applyAlignment="1" applyProtection="1">
      <alignment horizontal="center" vertical="center"/>
    </xf>
    <xf numFmtId="14" fontId="2" fillId="0" borderId="986" xfId="0" applyNumberFormat="1" applyFont="1" applyFill="1" applyBorder="1" applyAlignment="1" applyProtection="1">
      <alignment horizontal="center" vertical="center"/>
    </xf>
    <xf numFmtId="14" fontId="4" fillId="0" borderId="993" xfId="0" applyNumberFormat="1" applyFont="1" applyFill="1" applyBorder="1" applyAlignment="1" applyProtection="1">
      <alignment horizontal="center" vertical="center" wrapText="1"/>
    </xf>
    <xf numFmtId="0" fontId="2" fillId="0" borderId="994" xfId="0" applyNumberFormat="1" applyFont="1" applyFill="1" applyBorder="1" applyAlignment="1" applyProtection="1">
      <alignment horizontal="center" vertical="center"/>
    </xf>
    <xf numFmtId="14" fontId="16" fillId="0" borderId="995" xfId="0" applyNumberFormat="1" applyFont="1" applyFill="1" applyBorder="1" applyAlignment="1" applyProtection="1">
      <alignment horizontal="center" vertical="center" wrapText="1"/>
    </xf>
    <xf numFmtId="0" fontId="30" fillId="0" borderId="996" xfId="0" applyNumberFormat="1" applyFont="1" applyFill="1" applyBorder="1" applyAlignment="1" applyProtection="1">
      <alignment horizontal="center" vertical="center" wrapText="1"/>
    </xf>
    <xf numFmtId="0" fontId="30" fillId="0" borderId="997" xfId="0" applyNumberFormat="1" applyFont="1" applyFill="1" applyBorder="1" applyAlignment="1" applyProtection="1">
      <alignment horizontal="center" vertical="center" wrapText="1"/>
    </xf>
    <xf numFmtId="14" fontId="36" fillId="0" borderId="998" xfId="0" applyNumberFormat="1" applyFont="1" applyFill="1" applyBorder="1" applyAlignment="1" applyProtection="1">
      <alignment horizontal="center" vertical="center" wrapText="1"/>
    </xf>
    <xf numFmtId="0" fontId="30" fillId="0" borderId="999" xfId="0" applyNumberFormat="1" applyFont="1" applyFill="1" applyBorder="1" applyAlignment="1" applyProtection="1">
      <alignment horizontal="center" vertical="center" wrapText="1"/>
    </xf>
    <xf numFmtId="166" fontId="33" fillId="0" borderId="1000" xfId="0" applyNumberFormat="1" applyFont="1" applyFill="1" applyBorder="1" applyAlignment="1" applyProtection="1">
      <alignment horizontal="center" vertical="center" wrapText="1"/>
    </xf>
    <xf numFmtId="0" fontId="44" fillId="0" borderId="1001" xfId="0" applyFont="1" applyFill="1" applyBorder="1" applyAlignment="1" applyProtection="1">
      <alignment horizontal="center" vertical="center" wrapText="1"/>
    </xf>
    <xf numFmtId="0" fontId="4" fillId="0" borderId="996" xfId="0" applyFont="1" applyFill="1" applyBorder="1" applyAlignment="1" applyProtection="1">
      <alignment horizontal="center" vertical="center" wrapText="1"/>
    </xf>
    <xf numFmtId="0" fontId="2" fillId="0" borderId="1002" xfId="0" applyFont="1" applyFill="1" applyBorder="1" applyAlignment="1" applyProtection="1">
      <alignment horizontal="left" vertical="center" wrapText="1"/>
    </xf>
    <xf numFmtId="0" fontId="2" fillId="0" borderId="996" xfId="0" applyFont="1" applyFill="1" applyBorder="1" applyAlignment="1" applyProtection="1">
      <alignment horizontal="center" vertical="center"/>
    </xf>
    <xf numFmtId="14" fontId="4" fillId="0" borderId="996" xfId="0" applyNumberFormat="1" applyFont="1" applyFill="1" applyBorder="1" applyAlignment="1" applyProtection="1">
      <alignment horizontal="center" vertical="center"/>
    </xf>
    <xf numFmtId="14" fontId="4" fillId="0" borderId="1003" xfId="0" applyNumberFormat="1" applyFont="1" applyFill="1" applyBorder="1" applyAlignment="1" applyProtection="1">
      <alignment horizontal="center" vertical="center" wrapText="1"/>
    </xf>
    <xf numFmtId="0" fontId="2" fillId="0" borderId="1004" xfId="0" applyNumberFormat="1" applyFont="1" applyFill="1" applyBorder="1" applyAlignment="1" applyProtection="1">
      <alignment horizontal="center" vertical="center"/>
    </xf>
    <xf numFmtId="14" fontId="16" fillId="0" borderId="1005" xfId="0" applyNumberFormat="1" applyFont="1" applyFill="1" applyBorder="1" applyAlignment="1" applyProtection="1">
      <alignment horizontal="center" vertical="center" wrapText="1"/>
    </xf>
    <xf numFmtId="0" fontId="30" fillId="0" borderId="1006" xfId="0" applyNumberFormat="1" applyFont="1" applyFill="1" applyBorder="1" applyAlignment="1" applyProtection="1">
      <alignment horizontal="center" vertical="center" wrapText="1"/>
    </xf>
    <xf numFmtId="0" fontId="30" fillId="0" borderId="1007" xfId="0" applyNumberFormat="1" applyFont="1" applyFill="1" applyBorder="1" applyAlignment="1" applyProtection="1">
      <alignment horizontal="center" vertical="center" wrapText="1"/>
    </xf>
    <xf numFmtId="14" fontId="36" fillId="0" borderId="1008" xfId="0" applyNumberFormat="1" applyFont="1" applyFill="1" applyBorder="1" applyAlignment="1" applyProtection="1">
      <alignment horizontal="center" vertical="center" wrapText="1"/>
    </xf>
    <xf numFmtId="0" fontId="30" fillId="0" borderId="1009" xfId="0" applyNumberFormat="1" applyFont="1" applyFill="1" applyBorder="1" applyAlignment="1" applyProtection="1">
      <alignment horizontal="center" vertical="center" wrapText="1"/>
    </xf>
    <xf numFmtId="166" fontId="33" fillId="0" borderId="1010" xfId="0" applyNumberFormat="1" applyFont="1" applyFill="1" applyBorder="1" applyAlignment="1" applyProtection="1">
      <alignment horizontal="center" vertical="center" wrapText="1"/>
    </xf>
    <xf numFmtId="0" fontId="44" fillId="0" borderId="1011" xfId="0" applyFont="1" applyFill="1" applyBorder="1" applyAlignment="1" applyProtection="1">
      <alignment horizontal="center" vertical="center" wrapText="1"/>
    </xf>
    <xf numFmtId="0" fontId="2" fillId="0" borderId="1012" xfId="0" applyFont="1" applyFill="1" applyBorder="1" applyAlignment="1" applyProtection="1">
      <alignment horizontal="left" vertical="center" wrapText="1"/>
    </xf>
    <xf numFmtId="0" fontId="2" fillId="0" borderId="1006" xfId="0" applyFont="1" applyFill="1" applyBorder="1" applyAlignment="1" applyProtection="1">
      <alignment horizontal="center" vertical="center"/>
    </xf>
    <xf numFmtId="14" fontId="4" fillId="0" borderId="1006" xfId="0" applyNumberFormat="1" applyFont="1" applyFill="1" applyBorder="1" applyAlignment="1" applyProtection="1">
      <alignment horizontal="center" vertical="center"/>
    </xf>
    <xf numFmtId="14" fontId="4" fillId="0" borderId="1013" xfId="0" applyNumberFormat="1" applyFont="1" applyFill="1" applyBorder="1" applyAlignment="1" applyProtection="1">
      <alignment horizontal="center" vertical="center" wrapText="1"/>
    </xf>
    <xf numFmtId="0" fontId="2" fillId="0" borderId="1014" xfId="0" applyNumberFormat="1" applyFont="1" applyFill="1" applyBorder="1" applyAlignment="1" applyProtection="1">
      <alignment horizontal="center" vertical="center"/>
    </xf>
    <xf numFmtId="14" fontId="16" fillId="0" borderId="1015" xfId="0" applyNumberFormat="1" applyFont="1" applyFill="1" applyBorder="1" applyAlignment="1" applyProtection="1">
      <alignment horizontal="center" vertical="center" wrapText="1"/>
    </xf>
    <xf numFmtId="0" fontId="30" fillId="0" borderId="1016" xfId="0" applyNumberFormat="1" applyFont="1" applyFill="1" applyBorder="1" applyAlignment="1" applyProtection="1">
      <alignment horizontal="center" vertical="center" wrapText="1"/>
    </xf>
    <xf numFmtId="0" fontId="30" fillId="0" borderId="1017" xfId="0" applyNumberFormat="1" applyFont="1" applyFill="1" applyBorder="1" applyAlignment="1" applyProtection="1">
      <alignment horizontal="center" vertical="center" wrapText="1"/>
    </xf>
    <xf numFmtId="14" fontId="36" fillId="0" borderId="1018" xfId="0" applyNumberFormat="1" applyFont="1" applyFill="1" applyBorder="1" applyAlignment="1" applyProtection="1">
      <alignment horizontal="center" vertical="center" wrapText="1"/>
    </xf>
    <xf numFmtId="0" fontId="30" fillId="0" borderId="1019" xfId="0" applyNumberFormat="1" applyFont="1" applyFill="1" applyBorder="1" applyAlignment="1" applyProtection="1">
      <alignment horizontal="center" vertical="center" wrapText="1"/>
    </xf>
    <xf numFmtId="164" fontId="33" fillId="0" borderId="1020" xfId="0" applyNumberFormat="1" applyFont="1" applyFill="1" applyBorder="1" applyAlignment="1" applyProtection="1">
      <alignment horizontal="center" vertical="center" wrapText="1"/>
    </xf>
    <xf numFmtId="0" fontId="4" fillId="0" borderId="1021" xfId="0" applyFont="1" applyFill="1" applyBorder="1" applyAlignment="1" applyProtection="1">
      <alignment horizontal="center" vertical="center" wrapText="1"/>
    </xf>
    <xf numFmtId="0" fontId="4" fillId="0" borderId="1016" xfId="0" applyFont="1" applyFill="1" applyBorder="1" applyAlignment="1" applyProtection="1">
      <alignment horizontal="center" vertical="center" wrapText="1"/>
    </xf>
    <xf numFmtId="0" fontId="2" fillId="0" borderId="1022" xfId="0" applyFont="1" applyFill="1" applyBorder="1" applyAlignment="1" applyProtection="1">
      <alignment horizontal="left" vertical="center" wrapText="1"/>
    </xf>
    <xf numFmtId="0" fontId="2" fillId="0" borderId="1016" xfId="0" applyFont="1" applyFill="1" applyBorder="1" applyAlignment="1" applyProtection="1">
      <alignment horizontal="center" vertical="center"/>
    </xf>
    <xf numFmtId="14" fontId="2" fillId="0" borderId="1016" xfId="0" applyNumberFormat="1" applyFont="1" applyFill="1" applyBorder="1" applyAlignment="1" applyProtection="1">
      <alignment horizontal="center" vertical="center"/>
    </xf>
    <xf numFmtId="14" fontId="4" fillId="0" borderId="1023" xfId="0" applyNumberFormat="1" applyFont="1" applyFill="1" applyBorder="1" applyAlignment="1" applyProtection="1">
      <alignment horizontal="center" vertical="center" wrapText="1"/>
    </xf>
    <xf numFmtId="0" fontId="2" fillId="0" borderId="1024" xfId="0" applyNumberFormat="1" applyFont="1" applyFill="1" applyBorder="1" applyAlignment="1" applyProtection="1">
      <alignment horizontal="center" vertical="center"/>
    </xf>
    <xf numFmtId="14" fontId="16" fillId="0" borderId="1025" xfId="0" applyNumberFormat="1" applyFont="1" applyFill="1" applyBorder="1" applyAlignment="1" applyProtection="1">
      <alignment horizontal="center" vertical="center" wrapText="1"/>
    </xf>
    <xf numFmtId="0" fontId="30" fillId="0" borderId="1026" xfId="0" applyNumberFormat="1" applyFont="1" applyFill="1" applyBorder="1" applyAlignment="1" applyProtection="1">
      <alignment horizontal="center" vertical="center" wrapText="1"/>
    </xf>
    <xf numFmtId="0" fontId="30" fillId="0" borderId="1027" xfId="0" applyNumberFormat="1" applyFont="1" applyFill="1" applyBorder="1" applyAlignment="1" applyProtection="1">
      <alignment horizontal="center" vertical="center" wrapText="1"/>
    </xf>
    <xf numFmtId="14" fontId="36" fillId="0" borderId="1028" xfId="0" applyNumberFormat="1" applyFont="1" applyFill="1" applyBorder="1" applyAlignment="1" applyProtection="1">
      <alignment horizontal="center" vertical="center" wrapText="1"/>
    </xf>
    <xf numFmtId="0" fontId="30" fillId="0" borderId="1029" xfId="0" applyNumberFormat="1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 wrapText="1"/>
    </xf>
    <xf numFmtId="166" fontId="33" fillId="0" borderId="1030" xfId="0" applyNumberFormat="1" applyFont="1" applyFill="1" applyBorder="1" applyAlignment="1" applyProtection="1">
      <alignment horizontal="center" vertical="center" wrapText="1"/>
    </xf>
    <xf numFmtId="0" fontId="2" fillId="0" borderId="1031" xfId="0" applyFont="1" applyFill="1" applyBorder="1" applyAlignment="1" applyProtection="1">
      <alignment horizontal="center" vertical="center" wrapText="1"/>
    </xf>
    <xf numFmtId="0" fontId="2" fillId="0" borderId="1034" xfId="0" applyFont="1" applyFill="1" applyBorder="1" applyAlignment="1" applyProtection="1">
      <alignment vertical="center" wrapText="1"/>
    </xf>
    <xf numFmtId="0" fontId="2" fillId="0" borderId="1035" xfId="0" applyFont="1" applyFill="1" applyBorder="1" applyAlignment="1" applyProtection="1">
      <alignment horizontal="left" vertical="center" wrapText="1"/>
    </xf>
    <xf numFmtId="0" fontId="2" fillId="0" borderId="1032" xfId="0" applyFont="1" applyFill="1" applyBorder="1" applyAlignment="1" applyProtection="1">
      <alignment horizontal="center" vertical="center"/>
    </xf>
    <xf numFmtId="0" fontId="70" fillId="0" borderId="1032" xfId="0" applyFont="1" applyFill="1" applyBorder="1" applyAlignment="1" applyProtection="1">
      <alignment horizontal="center" vertical="center"/>
    </xf>
    <xf numFmtId="14" fontId="4" fillId="0" borderId="1032" xfId="0" applyNumberFormat="1" applyFont="1" applyFill="1" applyBorder="1" applyAlignment="1" applyProtection="1">
      <alignment horizontal="center" vertical="center"/>
    </xf>
    <xf numFmtId="14" fontId="4" fillId="0" borderId="1036" xfId="0" applyNumberFormat="1" applyFont="1" applyFill="1" applyBorder="1" applyAlignment="1" applyProtection="1">
      <alignment horizontal="center" vertical="center" wrapText="1"/>
    </xf>
    <xf numFmtId="0" fontId="2" fillId="0" borderId="1037" xfId="0" applyNumberFormat="1" applyFont="1" applyFill="1" applyBorder="1" applyAlignment="1" applyProtection="1">
      <alignment horizontal="center" vertical="center"/>
    </xf>
    <xf numFmtId="14" fontId="16" fillId="0" borderId="1038" xfId="0" applyNumberFormat="1" applyFont="1" applyFill="1" applyBorder="1" applyAlignment="1" applyProtection="1">
      <alignment horizontal="center" vertical="center" wrapText="1"/>
    </xf>
    <xf numFmtId="0" fontId="30" fillId="0" borderId="1039" xfId="0" applyNumberFormat="1" applyFont="1" applyFill="1" applyBorder="1" applyAlignment="1" applyProtection="1">
      <alignment vertical="center" wrapText="1"/>
    </xf>
    <xf numFmtId="0" fontId="30" fillId="0" borderId="1040" xfId="0" applyNumberFormat="1" applyFont="1" applyFill="1" applyBorder="1" applyAlignment="1" applyProtection="1">
      <alignment vertical="center" wrapText="1"/>
    </xf>
    <xf numFmtId="14" fontId="36" fillId="0" borderId="1041" xfId="0" applyNumberFormat="1" applyFont="1" applyFill="1" applyBorder="1" applyAlignment="1" applyProtection="1">
      <alignment horizontal="center" vertical="center" wrapText="1"/>
    </xf>
    <xf numFmtId="0" fontId="30" fillId="0" borderId="1042" xfId="0" applyNumberFormat="1" applyFont="1" applyFill="1" applyBorder="1" applyAlignment="1" applyProtection="1">
      <alignment horizontal="center" vertical="center" wrapText="1"/>
    </xf>
    <xf numFmtId="10" fontId="22" fillId="0" borderId="1038" xfId="0" applyNumberFormat="1" applyFont="1" applyFill="1" applyBorder="1" applyAlignment="1" applyProtection="1">
      <alignment horizontal="center" vertical="center" wrapText="1"/>
    </xf>
    <xf numFmtId="164" fontId="33" fillId="0" borderId="1043" xfId="0" applyNumberFormat="1" applyFont="1" applyFill="1" applyBorder="1" applyAlignment="1" applyProtection="1">
      <alignment horizontal="center" vertical="center" wrapText="1"/>
    </xf>
    <xf numFmtId="0" fontId="4" fillId="0" borderId="1038" xfId="0" applyFont="1" applyFill="1" applyBorder="1" applyAlignment="1" applyProtection="1">
      <alignment horizontal="center" vertical="center" wrapText="1"/>
    </xf>
    <xf numFmtId="0" fontId="22" fillId="0" borderId="1044" xfId="0" applyFont="1" applyFill="1" applyBorder="1" applyAlignment="1" applyProtection="1">
      <alignment horizontal="center" vertical="center" wrapText="1"/>
    </xf>
    <xf numFmtId="0" fontId="4" fillId="0" borderId="1032" xfId="0" applyFont="1" applyFill="1" applyBorder="1" applyAlignment="1" applyProtection="1">
      <alignment horizontal="center" vertical="center" wrapText="1"/>
    </xf>
    <xf numFmtId="14" fontId="4" fillId="0" borderId="1032" xfId="0" applyNumberFormat="1" applyFont="1" applyFill="1" applyBorder="1" applyAlignment="1" applyProtection="1">
      <alignment horizontal="center" vertical="center" wrapText="1"/>
    </xf>
    <xf numFmtId="164" fontId="4" fillId="0" borderId="1033" xfId="0" applyNumberFormat="1" applyFont="1" applyFill="1" applyBorder="1" applyAlignment="1" applyProtection="1">
      <alignment horizontal="center" vertical="center" wrapText="1"/>
    </xf>
    <xf numFmtId="0" fontId="2" fillId="0" borderId="1045" xfId="0" applyFont="1" applyFill="1" applyBorder="1" applyAlignment="1" applyProtection="1">
      <alignment horizontal="left" vertical="center" wrapText="1"/>
    </xf>
    <xf numFmtId="14" fontId="2" fillId="0" borderId="1032" xfId="0" applyNumberFormat="1" applyFont="1" applyFill="1" applyBorder="1" applyAlignment="1" applyProtection="1">
      <alignment horizontal="center" vertical="center"/>
    </xf>
    <xf numFmtId="0" fontId="4" fillId="0" borderId="1046" xfId="0" applyFont="1" applyFill="1" applyBorder="1" applyAlignment="1" applyProtection="1">
      <alignment horizontal="center" vertical="center" wrapText="1"/>
    </xf>
    <xf numFmtId="0" fontId="2" fillId="0" borderId="1047" xfId="0" applyFont="1" applyFill="1" applyBorder="1" applyAlignment="1" applyProtection="1">
      <alignment horizontal="left" vertical="center" wrapText="1"/>
    </xf>
    <xf numFmtId="0" fontId="2" fillId="0" borderId="1039" xfId="0" applyFont="1" applyFill="1" applyBorder="1" applyAlignment="1" applyProtection="1">
      <alignment horizontal="center" vertical="center"/>
    </xf>
    <xf numFmtId="14" fontId="2" fillId="0" borderId="1048" xfId="0" applyNumberFormat="1" applyFont="1" applyFill="1" applyBorder="1" applyAlignment="1" applyProtection="1">
      <alignment horizontal="center" vertical="center"/>
    </xf>
    <xf numFmtId="14" fontId="4" fillId="0" borderId="1039" xfId="0" applyNumberFormat="1" applyFont="1" applyFill="1" applyBorder="1" applyAlignment="1" applyProtection="1">
      <alignment horizontal="center" vertical="center" wrapText="1"/>
    </xf>
    <xf numFmtId="0" fontId="2" fillId="0" borderId="1049" xfId="0" applyNumberFormat="1" applyFont="1" applyFill="1" applyBorder="1" applyAlignment="1" applyProtection="1">
      <alignment horizontal="center" vertical="center"/>
    </xf>
    <xf numFmtId="14" fontId="16" fillId="0" borderId="1050" xfId="0" applyNumberFormat="1" applyFont="1" applyFill="1" applyBorder="1" applyAlignment="1" applyProtection="1">
      <alignment horizontal="center" vertical="center" wrapText="1"/>
    </xf>
    <xf numFmtId="0" fontId="30" fillId="0" borderId="1051" xfId="0" applyNumberFormat="1" applyFont="1" applyFill="1" applyBorder="1" applyAlignment="1" applyProtection="1">
      <alignment horizontal="center" vertical="center" wrapText="1"/>
    </xf>
    <xf numFmtId="0" fontId="30" fillId="0" borderId="1052" xfId="0" applyNumberFormat="1" applyFont="1" applyFill="1" applyBorder="1" applyAlignment="1" applyProtection="1">
      <alignment horizontal="center" vertical="center" wrapText="1"/>
    </xf>
    <xf numFmtId="14" fontId="36" fillId="0" borderId="1053" xfId="0" applyNumberFormat="1" applyFont="1" applyFill="1" applyBorder="1" applyAlignment="1" applyProtection="1">
      <alignment horizontal="center" vertical="center" wrapText="1"/>
    </xf>
    <xf numFmtId="0" fontId="30" fillId="0" borderId="1054" xfId="0" applyNumberFormat="1" applyFont="1" applyFill="1" applyBorder="1" applyAlignment="1" applyProtection="1">
      <alignment horizontal="center" vertical="center" wrapText="1"/>
    </xf>
    <xf numFmtId="10" fontId="11" fillId="0" borderId="1050" xfId="0" applyNumberFormat="1" applyFont="1" applyFill="1" applyBorder="1" applyAlignment="1" applyProtection="1">
      <alignment horizontal="center" vertical="center" wrapText="1"/>
    </xf>
    <xf numFmtId="164" fontId="33" fillId="0" borderId="1055" xfId="0" applyNumberFormat="1" applyFont="1" applyFill="1" applyBorder="1" applyAlignment="1" applyProtection="1">
      <alignment horizontal="center" vertical="center" wrapText="1"/>
    </xf>
    <xf numFmtId="0" fontId="4" fillId="0" borderId="1054" xfId="0" applyFont="1" applyFill="1" applyBorder="1" applyAlignment="1" applyProtection="1">
      <alignment vertical="center" wrapText="1"/>
    </xf>
    <xf numFmtId="0" fontId="4" fillId="0" borderId="1051" xfId="0" applyFont="1" applyFill="1" applyBorder="1" applyAlignment="1" applyProtection="1">
      <alignment horizontal="center" vertical="center" wrapText="1"/>
    </xf>
    <xf numFmtId="164" fontId="4" fillId="0" borderId="1051" xfId="0" applyNumberFormat="1" applyFont="1" applyFill="1" applyBorder="1" applyAlignment="1" applyProtection="1">
      <alignment horizontal="center" vertical="center" wrapText="1"/>
    </xf>
    <xf numFmtId="164" fontId="4" fillId="0" borderId="1053" xfId="0" applyNumberFormat="1" applyFont="1" applyFill="1" applyBorder="1" applyAlignment="1" applyProtection="1">
      <alignment horizontal="center" vertical="center" wrapText="1"/>
    </xf>
    <xf numFmtId="0" fontId="2" fillId="0" borderId="1056" xfId="0" applyFont="1" applyFill="1" applyBorder="1" applyAlignment="1" applyProtection="1">
      <alignment vertical="center" wrapText="1"/>
    </xf>
    <xf numFmtId="0" fontId="2" fillId="0" borderId="1051" xfId="0" applyFont="1" applyFill="1" applyBorder="1" applyAlignment="1" applyProtection="1">
      <alignment horizontal="center" vertical="center"/>
    </xf>
    <xf numFmtId="14" fontId="4" fillId="0" borderId="1051" xfId="0" applyNumberFormat="1" applyFont="1" applyFill="1" applyBorder="1" applyAlignment="1" applyProtection="1">
      <alignment horizontal="center" vertical="center"/>
    </xf>
    <xf numFmtId="14" fontId="4" fillId="0" borderId="1057" xfId="0" applyNumberFormat="1" applyFont="1" applyFill="1" applyBorder="1" applyAlignment="1" applyProtection="1">
      <alignment horizontal="center" vertical="center" wrapText="1"/>
    </xf>
    <xf numFmtId="0" fontId="2" fillId="0" borderId="1058" xfId="0" applyNumberFormat="1" applyFont="1" applyFill="1" applyBorder="1" applyAlignment="1" applyProtection="1">
      <alignment horizontal="center" vertical="center"/>
    </xf>
    <xf numFmtId="14" fontId="16" fillId="0" borderId="1059" xfId="0" applyNumberFormat="1" applyFont="1" applyFill="1" applyBorder="1" applyAlignment="1" applyProtection="1">
      <alignment horizontal="center" vertical="center" wrapText="1"/>
    </xf>
    <xf numFmtId="0" fontId="30" fillId="0" borderId="1060" xfId="0" applyNumberFormat="1" applyFont="1" applyFill="1" applyBorder="1" applyAlignment="1" applyProtection="1">
      <alignment horizontal="center" vertical="center" wrapText="1"/>
    </xf>
    <xf numFmtId="0" fontId="30" fillId="0" borderId="1061" xfId="0" applyNumberFormat="1" applyFont="1" applyFill="1" applyBorder="1" applyAlignment="1" applyProtection="1">
      <alignment horizontal="center" vertical="center" wrapText="1"/>
    </xf>
    <xf numFmtId="14" fontId="36" fillId="0" borderId="1062" xfId="0" applyNumberFormat="1" applyFont="1" applyFill="1" applyBorder="1" applyAlignment="1" applyProtection="1">
      <alignment horizontal="center" vertical="center" wrapText="1"/>
    </xf>
    <xf numFmtId="0" fontId="30" fillId="0" borderId="1063" xfId="0" applyNumberFormat="1" applyFont="1" applyFill="1" applyBorder="1" applyAlignment="1" applyProtection="1">
      <alignment horizontal="center" vertical="center" wrapText="1"/>
    </xf>
    <xf numFmtId="164" fontId="33" fillId="0" borderId="1064" xfId="0" applyNumberFormat="1" applyFont="1" applyFill="1" applyBorder="1" applyAlignment="1" applyProtection="1">
      <alignment horizontal="center" vertical="center" wrapText="1"/>
    </xf>
    <xf numFmtId="0" fontId="4" fillId="0" borderId="1065" xfId="0" applyFont="1" applyFill="1" applyBorder="1" applyAlignment="1" applyProtection="1">
      <alignment vertical="center" wrapText="1"/>
    </xf>
    <xf numFmtId="0" fontId="2" fillId="0" borderId="1066" xfId="0" applyFont="1" applyFill="1" applyBorder="1" applyAlignment="1" applyProtection="1">
      <alignment horizontal="left" vertical="center" wrapText="1"/>
    </xf>
    <xf numFmtId="0" fontId="2" fillId="0" borderId="1067" xfId="0" applyFont="1" applyFill="1" applyBorder="1" applyAlignment="1" applyProtection="1">
      <alignment horizontal="left" vertical="center" wrapText="1"/>
    </xf>
    <xf numFmtId="0" fontId="2" fillId="0" borderId="1060" xfId="0" applyFont="1" applyFill="1" applyBorder="1" applyAlignment="1" applyProtection="1">
      <alignment horizontal="center" vertical="center"/>
    </xf>
    <xf numFmtId="14" fontId="2" fillId="0" borderId="1060" xfId="0" applyNumberFormat="1" applyFont="1" applyFill="1" applyBorder="1" applyAlignment="1" applyProtection="1">
      <alignment horizontal="center" vertical="center"/>
    </xf>
    <xf numFmtId="14" fontId="15" fillId="0" borderId="1068" xfId="0" applyNumberFormat="1" applyFont="1" applyFill="1" applyBorder="1" applyAlignment="1" applyProtection="1">
      <alignment horizontal="center" vertical="center" wrapText="1"/>
    </xf>
    <xf numFmtId="0" fontId="2" fillId="0" borderId="1069" xfId="0" applyNumberFormat="1" applyFont="1" applyFill="1" applyBorder="1" applyAlignment="1" applyProtection="1">
      <alignment horizontal="center" vertical="center"/>
    </xf>
    <xf numFmtId="0" fontId="2" fillId="0" borderId="1060" xfId="0" applyNumberFormat="1" applyFont="1" applyFill="1" applyBorder="1" applyAlignment="1" applyProtection="1">
      <alignment horizontal="center" vertical="center"/>
    </xf>
    <xf numFmtId="0" fontId="2" fillId="0" borderId="1061" xfId="0" applyNumberFormat="1" applyFont="1" applyFill="1" applyBorder="1" applyAlignment="1" applyProtection="1">
      <alignment horizontal="center" vertical="center"/>
    </xf>
    <xf numFmtId="0" fontId="30" fillId="0" borderId="1070" xfId="0" applyNumberFormat="1" applyFont="1" applyFill="1" applyBorder="1" applyAlignment="1" applyProtection="1">
      <alignment vertical="center" wrapText="1"/>
    </xf>
    <xf numFmtId="0" fontId="30" fillId="0" borderId="1060" xfId="0" applyNumberFormat="1" applyFont="1" applyFill="1" applyBorder="1" applyAlignment="1" applyProtection="1">
      <alignment vertical="center" wrapText="1"/>
    </xf>
    <xf numFmtId="0" fontId="30" fillId="0" borderId="1061" xfId="0" applyNumberFormat="1" applyFont="1" applyFill="1" applyBorder="1" applyAlignment="1" applyProtection="1">
      <alignment vertical="center" wrapText="1"/>
    </xf>
    <xf numFmtId="0" fontId="32" fillId="0" borderId="1071" xfId="0" applyNumberFormat="1" applyFont="1" applyFill="1" applyBorder="1" applyAlignment="1" applyProtection="1">
      <alignment vertical="center" wrapText="1"/>
    </xf>
    <xf numFmtId="10" fontId="11" fillId="0" borderId="1059" xfId="0" applyNumberFormat="1" applyFont="1" applyFill="1" applyBorder="1" applyAlignment="1" applyProtection="1">
      <alignment horizontal="center" vertical="center" wrapText="1"/>
    </xf>
    <xf numFmtId="0" fontId="4" fillId="0" borderId="1059" xfId="0" applyFont="1" applyFill="1" applyBorder="1" applyAlignment="1" applyProtection="1">
      <alignment horizontal="center" vertical="center" wrapText="1"/>
    </xf>
    <xf numFmtId="0" fontId="2" fillId="0" borderId="1072" xfId="0" applyFont="1" applyFill="1" applyBorder="1" applyAlignment="1" applyProtection="1">
      <alignment horizontal="center" vertical="center" wrapText="1"/>
    </xf>
    <xf numFmtId="0" fontId="2" fillId="0" borderId="1073" xfId="0" applyFont="1" applyFill="1" applyBorder="1" applyAlignment="1" applyProtection="1">
      <alignment horizontal="left" vertical="center" wrapText="1"/>
    </xf>
    <xf numFmtId="0" fontId="2" fillId="0" borderId="1074" xfId="0" applyFont="1" applyFill="1" applyBorder="1" applyAlignment="1" applyProtection="1">
      <alignment horizontal="left" vertical="center" wrapText="1"/>
    </xf>
    <xf numFmtId="14" fontId="15" fillId="0" borderId="1051" xfId="0" applyNumberFormat="1" applyFont="1" applyFill="1" applyBorder="1" applyAlignment="1" applyProtection="1">
      <alignment horizontal="center" vertical="center"/>
    </xf>
    <xf numFmtId="14" fontId="15" fillId="0" borderId="1057" xfId="0" applyNumberFormat="1" applyFont="1" applyFill="1" applyBorder="1" applyAlignment="1" applyProtection="1">
      <alignment horizontal="center" vertical="center" wrapText="1"/>
    </xf>
    <xf numFmtId="0" fontId="30" fillId="0" borderId="1070" xfId="0" applyNumberFormat="1" applyFont="1" applyFill="1" applyBorder="1" applyAlignment="1" applyProtection="1">
      <alignment horizontal="center" vertical="center" wrapText="1"/>
    </xf>
    <xf numFmtId="0" fontId="36" fillId="0" borderId="1062" xfId="0" applyNumberFormat="1" applyFont="1" applyFill="1" applyBorder="1" applyAlignment="1" applyProtection="1">
      <alignment horizontal="center" vertical="center" wrapText="1"/>
    </xf>
    <xf numFmtId="0" fontId="30" fillId="0" borderId="1075" xfId="0" applyNumberFormat="1" applyFont="1" applyFill="1" applyBorder="1" applyAlignment="1" applyProtection="1">
      <alignment horizontal="center" vertical="center" wrapText="1"/>
    </xf>
    <xf numFmtId="0" fontId="30" fillId="0" borderId="1059" xfId="0" applyNumberFormat="1" applyFont="1" applyFill="1" applyBorder="1" applyAlignment="1" applyProtection="1">
      <alignment horizontal="center" vertical="center" wrapText="1"/>
    </xf>
    <xf numFmtId="0" fontId="32" fillId="0" borderId="1064" xfId="0" applyNumberFormat="1" applyFont="1" applyFill="1" applyBorder="1" applyAlignment="1" applyProtection="1">
      <alignment horizontal="center" vertical="center" wrapText="1"/>
    </xf>
    <xf numFmtId="166" fontId="33" fillId="0" borderId="1064" xfId="0" applyNumberFormat="1" applyFont="1" applyFill="1" applyBorder="1" applyAlignment="1" applyProtection="1">
      <alignment horizontal="center" vertical="center" wrapText="1"/>
    </xf>
    <xf numFmtId="0" fontId="4" fillId="0" borderId="1071" xfId="0" applyFont="1" applyFill="1" applyBorder="1" applyAlignment="1" applyProtection="1">
      <alignment horizontal="center" vertical="center" wrapText="1"/>
    </xf>
    <xf numFmtId="0" fontId="44" fillId="0" borderId="1065" xfId="0" applyFont="1" applyFill="1" applyBorder="1" applyAlignment="1" applyProtection="1">
      <alignment horizontal="center" vertical="center" wrapText="1"/>
    </xf>
    <xf numFmtId="0" fontId="2" fillId="0" borderId="1076" xfId="0" applyFont="1" applyFill="1" applyBorder="1" applyAlignment="1" applyProtection="1">
      <alignment horizontal="left" vertical="center" wrapText="1"/>
    </xf>
    <xf numFmtId="0" fontId="2" fillId="0" borderId="1070" xfId="0" applyFont="1" applyFill="1" applyBorder="1" applyAlignment="1" applyProtection="1">
      <alignment horizontal="left" vertical="center" wrapText="1"/>
    </xf>
    <xf numFmtId="14" fontId="30" fillId="0" borderId="1059" xfId="0" applyNumberFormat="1" applyFont="1" applyFill="1" applyBorder="1" applyAlignment="1" applyProtection="1">
      <alignment horizontal="center" vertical="center" wrapText="1"/>
    </xf>
    <xf numFmtId="0" fontId="32" fillId="0" borderId="1071" xfId="0" applyNumberFormat="1" applyFont="1" applyFill="1" applyBorder="1" applyAlignment="1" applyProtection="1">
      <alignment horizontal="center" vertical="center" wrapText="1"/>
    </xf>
    <xf numFmtId="0" fontId="11" fillId="0" borderId="1059" xfId="0" applyFont="1" applyFill="1" applyBorder="1" applyAlignment="1" applyProtection="1">
      <alignment horizontal="center" vertical="center" wrapText="1"/>
    </xf>
    <xf numFmtId="0" fontId="2" fillId="0" borderId="1063" xfId="0" applyFont="1" applyFill="1" applyBorder="1" applyAlignment="1" applyProtection="1">
      <alignment horizontal="center" vertical="center" wrapText="1"/>
    </xf>
    <xf numFmtId="0" fontId="4" fillId="0" borderId="1060" xfId="0" applyFont="1" applyFill="1" applyBorder="1" applyAlignment="1" applyProtection="1">
      <alignment horizontal="center" vertical="center" wrapText="1"/>
    </xf>
    <xf numFmtId="164" fontId="4" fillId="0" borderId="1060" xfId="0" applyNumberFormat="1" applyFont="1" applyFill="1" applyBorder="1" applyAlignment="1" applyProtection="1">
      <alignment horizontal="center" vertical="center" wrapText="1"/>
    </xf>
    <xf numFmtId="164" fontId="4" fillId="0" borderId="1062" xfId="0" applyNumberFormat="1" applyFont="1" applyFill="1" applyBorder="1" applyAlignment="1" applyProtection="1">
      <alignment horizontal="center" vertical="center" wrapText="1"/>
    </xf>
    <xf numFmtId="0" fontId="2" fillId="0" borderId="1070" xfId="0" applyFont="1" applyFill="1" applyBorder="1" applyAlignment="1" applyProtection="1">
      <alignment vertical="center" wrapText="1"/>
    </xf>
    <xf numFmtId="14" fontId="2" fillId="0" borderId="1067" xfId="0" applyNumberFormat="1" applyFont="1" applyFill="1" applyBorder="1" applyAlignment="1" applyProtection="1">
      <alignment horizontal="center" vertical="center"/>
    </xf>
    <xf numFmtId="14" fontId="15" fillId="0" borderId="1060" xfId="0" applyNumberFormat="1" applyFont="1" applyFill="1" applyBorder="1" applyAlignment="1" applyProtection="1">
      <alignment horizontal="center" vertical="center" wrapText="1"/>
    </xf>
    <xf numFmtId="0" fontId="2" fillId="0" borderId="1068" xfId="0" applyNumberFormat="1" applyFont="1" applyFill="1" applyBorder="1" applyAlignment="1" applyProtection="1">
      <alignment horizontal="center" vertical="center"/>
    </xf>
    <xf numFmtId="14" fontId="16" fillId="0" borderId="1077" xfId="0" applyNumberFormat="1" applyFont="1" applyFill="1" applyBorder="1" applyAlignment="1" applyProtection="1">
      <alignment horizontal="center" vertical="center" wrapText="1"/>
    </xf>
    <xf numFmtId="0" fontId="30" fillId="0" borderId="1078" xfId="0" applyNumberFormat="1" applyFont="1" applyFill="1" applyBorder="1" applyAlignment="1" applyProtection="1">
      <alignment vertical="center" wrapText="1"/>
    </xf>
    <xf numFmtId="0" fontId="30" fillId="0" borderId="1079" xfId="0" applyNumberFormat="1" applyFont="1" applyFill="1" applyBorder="1" applyAlignment="1" applyProtection="1">
      <alignment vertical="center" wrapText="1"/>
    </xf>
    <xf numFmtId="14" fontId="36" fillId="0" borderId="1080" xfId="0" applyNumberFormat="1" applyFont="1" applyFill="1" applyBorder="1" applyAlignment="1" applyProtection="1">
      <alignment horizontal="center" vertical="center" wrapText="1"/>
    </xf>
    <xf numFmtId="0" fontId="30" fillId="0" borderId="1081" xfId="0" applyNumberFormat="1" applyFont="1" applyFill="1" applyBorder="1" applyAlignment="1" applyProtection="1">
      <alignment horizontal="center" vertical="center" wrapText="1"/>
    </xf>
    <xf numFmtId="10" fontId="22" fillId="0" borderId="1077" xfId="0" applyNumberFormat="1" applyFont="1" applyFill="1" applyBorder="1" applyAlignment="1" applyProtection="1">
      <alignment horizontal="center" vertical="center" wrapText="1"/>
    </xf>
    <xf numFmtId="164" fontId="33" fillId="0" borderId="1082" xfId="0" applyNumberFormat="1" applyFont="1" applyFill="1" applyBorder="1" applyAlignment="1" applyProtection="1">
      <alignment horizontal="center" vertical="center" wrapText="1"/>
    </xf>
    <xf numFmtId="0" fontId="4" fillId="0" borderId="1077" xfId="0" applyFont="1" applyFill="1" applyBorder="1" applyAlignment="1" applyProtection="1">
      <alignment horizontal="center" vertical="center" wrapText="1"/>
    </xf>
    <xf numFmtId="0" fontId="22" fillId="0" borderId="1083" xfId="0" applyFont="1" applyFill="1" applyBorder="1" applyAlignment="1" applyProtection="1">
      <alignment horizontal="center" vertical="center" wrapText="1"/>
    </xf>
    <xf numFmtId="14" fontId="4" fillId="0" borderId="1068" xfId="0" applyNumberFormat="1" applyFont="1" applyFill="1" applyBorder="1" applyAlignment="1" applyProtection="1">
      <alignment horizontal="center" vertical="center" wrapText="1"/>
    </xf>
    <xf numFmtId="10" fontId="11" fillId="0" borderId="1077" xfId="0" applyNumberFormat="1" applyFont="1" applyFill="1" applyBorder="1" applyAlignment="1" applyProtection="1">
      <alignment horizontal="center" vertical="center" wrapText="1"/>
    </xf>
    <xf numFmtId="0" fontId="2" fillId="0" borderId="1083" xfId="0" applyFont="1" applyFill="1" applyBorder="1" applyAlignment="1" applyProtection="1">
      <alignment horizontal="center" vertical="center" wrapText="1"/>
    </xf>
    <xf numFmtId="0" fontId="30" fillId="0" borderId="1078" xfId="0" applyNumberFormat="1" applyFont="1" applyFill="1" applyBorder="1" applyAlignment="1" applyProtection="1">
      <alignment horizontal="center" vertical="center" wrapText="1"/>
    </xf>
    <xf numFmtId="0" fontId="30" fillId="0" borderId="1079" xfId="0" applyNumberFormat="1" applyFont="1" applyFill="1" applyBorder="1" applyAlignment="1" applyProtection="1">
      <alignment horizontal="center" vertical="center" wrapText="1"/>
    </xf>
    <xf numFmtId="0" fontId="33" fillId="0" borderId="1077" xfId="0" applyFont="1" applyFill="1" applyBorder="1" applyAlignment="1" applyProtection="1">
      <alignment horizontal="center" vertical="center" wrapText="1"/>
    </xf>
    <xf numFmtId="166" fontId="33" fillId="0" borderId="1082" xfId="0" applyNumberFormat="1" applyFont="1" applyFill="1" applyBorder="1" applyAlignment="1" applyProtection="1">
      <alignment horizontal="center" vertical="center" wrapText="1"/>
    </xf>
    <xf numFmtId="0" fontId="44" fillId="0" borderId="1083" xfId="0" applyFont="1" applyFill="1" applyBorder="1" applyAlignment="1" applyProtection="1">
      <alignment horizontal="center" vertical="center" wrapText="1"/>
    </xf>
    <xf numFmtId="165" fontId="35" fillId="8" borderId="1084" xfId="0" applyNumberFormat="1" applyFont="1" applyFill="1" applyBorder="1" applyAlignment="1" applyProtection="1">
      <alignment horizontal="center" vertical="center"/>
    </xf>
    <xf numFmtId="0" fontId="12" fillId="8" borderId="0" xfId="0" applyFont="1" applyFill="1" applyBorder="1" applyAlignment="1" applyProtection="1">
      <alignment horizontal="center" vertical="center" wrapText="1"/>
    </xf>
    <xf numFmtId="0" fontId="4" fillId="8" borderId="665" xfId="0" applyFont="1" applyFill="1" applyBorder="1" applyAlignment="1" applyProtection="1">
      <alignment horizontal="center" vertical="center" wrapText="1"/>
    </xf>
    <xf numFmtId="0" fontId="2" fillId="8" borderId="1086" xfId="0" applyFont="1" applyFill="1" applyBorder="1" applyAlignment="1" applyProtection="1">
      <alignment horizontal="center" vertical="center"/>
    </xf>
    <xf numFmtId="0" fontId="2" fillId="8" borderId="1087" xfId="0" applyFont="1" applyFill="1" applyBorder="1" applyAlignment="1" applyProtection="1">
      <alignment horizontal="left" vertical="center" wrapText="1"/>
    </xf>
    <xf numFmtId="0" fontId="2" fillId="8" borderId="1085" xfId="0" applyFont="1" applyFill="1" applyBorder="1" applyAlignment="1" applyProtection="1">
      <alignment horizontal="center" vertical="center"/>
    </xf>
    <xf numFmtId="14" fontId="2" fillId="8" borderId="1085" xfId="0" applyNumberFormat="1" applyFont="1" applyFill="1" applyBorder="1" applyAlignment="1" applyProtection="1">
      <alignment horizontal="center" vertical="center"/>
    </xf>
    <xf numFmtId="14" fontId="4" fillId="8" borderId="1088" xfId="0" applyNumberFormat="1" applyFont="1" applyFill="1" applyBorder="1" applyAlignment="1" applyProtection="1">
      <alignment horizontal="center" vertical="center"/>
    </xf>
    <xf numFmtId="0" fontId="2" fillId="8" borderId="1088" xfId="0" applyNumberFormat="1" applyFont="1" applyFill="1" applyBorder="1" applyAlignment="1" applyProtection="1">
      <alignment horizontal="center" vertical="center" wrapText="1"/>
    </xf>
    <xf numFmtId="14" fontId="16" fillId="8" borderId="1089" xfId="0" applyNumberFormat="1" applyFont="1" applyFill="1" applyBorder="1" applyAlignment="1" applyProtection="1">
      <alignment horizontal="center" vertical="center"/>
    </xf>
    <xf numFmtId="0" fontId="30" fillId="8" borderId="668" xfId="0" applyNumberFormat="1" applyFont="1" applyFill="1" applyBorder="1" applyAlignment="1" applyProtection="1">
      <alignment horizontal="center" vertical="center" wrapText="1"/>
    </xf>
    <xf numFmtId="0" fontId="30" fillId="8" borderId="1090" xfId="0" applyNumberFormat="1" applyFont="1" applyFill="1" applyBorder="1" applyAlignment="1" applyProtection="1">
      <alignment horizontal="center" vertical="center" wrapText="1"/>
    </xf>
    <xf numFmtId="0" fontId="30" fillId="8" borderId="1091" xfId="0" applyNumberFormat="1" applyFont="1" applyFill="1" applyBorder="1" applyAlignment="1" applyProtection="1">
      <alignment horizontal="center" vertical="center" wrapText="1"/>
    </xf>
    <xf numFmtId="14" fontId="30" fillId="8" borderId="1089" xfId="0" applyNumberFormat="1" applyFont="1" applyFill="1" applyBorder="1" applyAlignment="1" applyProtection="1">
      <alignment horizontal="center" vertical="center" wrapText="1"/>
    </xf>
    <xf numFmtId="0" fontId="30" fillId="8" borderId="1089" xfId="0" applyNumberFormat="1" applyFont="1" applyFill="1" applyBorder="1" applyAlignment="1" applyProtection="1">
      <alignment horizontal="center" vertical="center" wrapText="1"/>
    </xf>
    <xf numFmtId="166" fontId="33" fillId="8" borderId="1092" xfId="0" applyNumberFormat="1" applyFont="1" applyFill="1" applyBorder="1" applyAlignment="1" applyProtection="1">
      <alignment horizontal="center" vertical="center" wrapText="1"/>
    </xf>
    <xf numFmtId="0" fontId="2" fillId="8" borderId="1093" xfId="0" applyFont="1" applyFill="1" applyBorder="1" applyAlignment="1" applyProtection="1">
      <alignment vertical="center"/>
    </xf>
    <xf numFmtId="0" fontId="39" fillId="8" borderId="1094" xfId="0" applyFont="1" applyFill="1" applyBorder="1" applyAlignment="1" applyProtection="1">
      <alignment horizontal="center" vertical="center"/>
    </xf>
    <xf numFmtId="0" fontId="2" fillId="8" borderId="1095" xfId="0" applyFont="1" applyFill="1" applyBorder="1" applyAlignment="1" applyProtection="1">
      <alignment horizontal="center" vertical="center"/>
    </xf>
    <xf numFmtId="0" fontId="15" fillId="8" borderId="1095" xfId="0" applyFont="1" applyFill="1" applyBorder="1" applyAlignment="1" applyProtection="1">
      <alignment horizontal="center" vertical="center"/>
    </xf>
    <xf numFmtId="0" fontId="4" fillId="8" borderId="1095" xfId="0" applyNumberFormat="1" applyFont="1" applyFill="1" applyBorder="1" applyAlignment="1" applyProtection="1">
      <alignment horizontal="center" vertical="center"/>
    </xf>
    <xf numFmtId="14" fontId="16" fillId="8" borderId="1096" xfId="0" applyNumberFormat="1" applyFont="1" applyFill="1" applyBorder="1" applyAlignment="1" applyProtection="1">
      <alignment horizontal="center" vertical="center" wrapText="1"/>
    </xf>
    <xf numFmtId="0" fontId="30" fillId="8" borderId="1097" xfId="0" applyNumberFormat="1" applyFont="1" applyFill="1" applyBorder="1" applyAlignment="1" applyProtection="1">
      <alignment horizontal="center" vertical="center" wrapText="1"/>
    </xf>
    <xf numFmtId="0" fontId="30" fillId="8" borderId="1095" xfId="0" applyNumberFormat="1" applyFont="1" applyFill="1" applyBorder="1" applyAlignment="1" applyProtection="1">
      <alignment horizontal="center" vertical="center" wrapText="1"/>
    </xf>
    <xf numFmtId="0" fontId="30" fillId="8" borderId="1098" xfId="0" applyNumberFormat="1" applyFont="1" applyFill="1" applyBorder="1" applyAlignment="1" applyProtection="1">
      <alignment horizontal="center" vertical="center" wrapText="1"/>
    </xf>
    <xf numFmtId="0" fontId="30" fillId="8" borderId="1094" xfId="0" applyNumberFormat="1" applyFont="1" applyFill="1" applyBorder="1" applyAlignment="1" applyProtection="1">
      <alignment horizontal="center" vertical="center" wrapText="1"/>
    </xf>
    <xf numFmtId="0" fontId="32" fillId="8" borderId="1094" xfId="0" applyNumberFormat="1" applyFont="1" applyFill="1" applyBorder="1" applyAlignment="1" applyProtection="1">
      <alignment horizontal="center" vertical="center" wrapText="1"/>
    </xf>
    <xf numFmtId="166" fontId="33" fillId="8" borderId="1099" xfId="0" applyNumberFormat="1" applyFont="1" applyFill="1" applyBorder="1" applyAlignment="1" applyProtection="1">
      <alignment horizontal="center" vertical="center" wrapText="1"/>
    </xf>
    <xf numFmtId="0" fontId="17" fillId="3" borderId="707" xfId="0" applyFont="1" applyFill="1" applyBorder="1" applyAlignment="1" applyProtection="1">
      <alignment horizontal="center" vertical="center" wrapText="1"/>
    </xf>
    <xf numFmtId="0" fontId="8" fillId="4" borderId="707" xfId="0" applyFont="1" applyFill="1" applyBorder="1" applyAlignment="1" applyProtection="1">
      <alignment horizontal="center" vertical="center" wrapText="1"/>
    </xf>
    <xf numFmtId="0" fontId="55" fillId="16" borderId="1096" xfId="0" applyFont="1" applyFill="1" applyBorder="1" applyAlignment="1" applyProtection="1">
      <alignment horizontal="center" vertical="center" wrapText="1"/>
    </xf>
    <xf numFmtId="0" fontId="55" fillId="16" borderId="0" xfId="0" applyFont="1" applyFill="1" applyBorder="1" applyAlignment="1" applyProtection="1">
      <alignment horizontal="center" vertical="center" wrapText="1"/>
    </xf>
    <xf numFmtId="0" fontId="11" fillId="16" borderId="0" xfId="0" applyFont="1" applyFill="1" applyBorder="1" applyAlignment="1" applyProtection="1">
      <alignment horizontal="center" vertical="center" wrapText="1"/>
    </xf>
    <xf numFmtId="0" fontId="12" fillId="16" borderId="0" xfId="0" applyFont="1" applyFill="1" applyBorder="1" applyAlignment="1" applyProtection="1">
      <alignment horizontal="center" vertical="center" wrapText="1"/>
    </xf>
    <xf numFmtId="164" fontId="33" fillId="16" borderId="0" xfId="0" applyNumberFormat="1" applyFont="1" applyFill="1" applyBorder="1" applyAlignment="1" applyProtection="1">
      <alignment horizontal="center" vertical="center" wrapText="1"/>
    </xf>
    <xf numFmtId="0" fontId="17" fillId="16" borderId="710" xfId="0" applyFont="1" applyFill="1" applyBorder="1" applyAlignment="1" applyProtection="1">
      <alignment horizontal="center" vertical="center" wrapText="1"/>
    </xf>
    <xf numFmtId="0" fontId="17" fillId="16" borderId="0" xfId="0" applyFont="1" applyFill="1" applyBorder="1" applyAlignment="1" applyProtection="1">
      <alignment horizontal="center" vertical="center" wrapText="1"/>
    </xf>
    <xf numFmtId="0" fontId="47" fillId="16" borderId="0" xfId="0" applyFont="1" applyFill="1" applyBorder="1" applyAlignment="1" applyProtection="1">
      <alignment horizontal="center" vertical="center" wrapText="1"/>
    </xf>
    <xf numFmtId="164" fontId="47" fillId="16" borderId="0" xfId="0" applyNumberFormat="1" applyFont="1" applyFill="1" applyBorder="1" applyAlignment="1" applyProtection="1">
      <alignment horizontal="center" vertical="center" wrapText="1"/>
    </xf>
    <xf numFmtId="0" fontId="47" fillId="3" borderId="665" xfId="0" applyFont="1" applyFill="1" applyBorder="1" applyAlignment="1" applyProtection="1">
      <alignment horizontal="center" vertical="center" wrapText="1"/>
    </xf>
    <xf numFmtId="0" fontId="4" fillId="0" borderId="1102" xfId="0" applyFont="1" applyBorder="1" applyAlignment="1" applyProtection="1">
      <alignment horizontal="center" vertical="center" wrapText="1"/>
    </xf>
    <xf numFmtId="0" fontId="4" fillId="0" borderId="1103" xfId="0" applyFont="1" applyBorder="1" applyAlignment="1" applyProtection="1">
      <alignment horizontal="center" vertical="center" wrapText="1"/>
    </xf>
    <xf numFmtId="164" fontId="4" fillId="0" borderId="1103" xfId="0" applyNumberFormat="1" applyFont="1" applyBorder="1" applyAlignment="1" applyProtection="1">
      <alignment horizontal="center" vertical="center" wrapText="1"/>
    </xf>
    <xf numFmtId="164" fontId="4" fillId="0" borderId="1104" xfId="0" applyNumberFormat="1" applyFont="1" applyBorder="1" applyAlignment="1" applyProtection="1">
      <alignment horizontal="center" vertical="center" wrapText="1"/>
    </xf>
    <xf numFmtId="0" fontId="48" fillId="3" borderId="711" xfId="0" applyFont="1" applyFill="1" applyBorder="1" applyAlignment="1" applyProtection="1">
      <alignment horizontal="center" vertical="center" wrapText="1"/>
    </xf>
    <xf numFmtId="0" fontId="8" fillId="3" borderId="707" xfId="0" applyFont="1" applyFill="1" applyBorder="1" applyAlignment="1" applyProtection="1">
      <alignment horizontal="center" vertical="center" wrapText="1"/>
    </xf>
    <xf numFmtId="168" fontId="71" fillId="3" borderId="711" xfId="0" applyNumberFormat="1" applyFont="1" applyFill="1" applyBorder="1" applyAlignment="1" applyProtection="1">
      <alignment horizontal="center" vertical="center" wrapText="1"/>
    </xf>
    <xf numFmtId="0" fontId="12" fillId="16" borderId="55" xfId="0" applyFont="1" applyFill="1" applyBorder="1" applyAlignment="1" applyProtection="1">
      <alignment horizontal="center" vertical="center" wrapText="1"/>
    </xf>
    <xf numFmtId="164" fontId="50" fillId="16" borderId="0" xfId="0" applyNumberFormat="1" applyFont="1" applyFill="1" applyBorder="1" applyAlignment="1" applyProtection="1">
      <alignment horizontal="center" vertical="center" wrapText="1"/>
    </xf>
    <xf numFmtId="0" fontId="12" fillId="0" borderId="710" xfId="0" applyFont="1" applyFill="1" applyBorder="1" applyAlignment="1" applyProtection="1">
      <alignment horizontal="center" vertical="center" wrapText="1"/>
    </xf>
    <xf numFmtId="164" fontId="50" fillId="0" borderId="1106" xfId="0" applyNumberFormat="1" applyFont="1" applyFill="1" applyBorder="1" applyAlignment="1" applyProtection="1">
      <alignment horizontal="center" vertical="center" wrapText="1"/>
    </xf>
    <xf numFmtId="0" fontId="51" fillId="0" borderId="177" xfId="0" applyFont="1" applyBorder="1" applyAlignment="1" applyProtection="1">
      <alignment horizontal="center" vertical="center" wrapText="1"/>
    </xf>
    <xf numFmtId="164" fontId="4" fillId="0" borderId="674" xfId="0" applyNumberFormat="1" applyFont="1" applyBorder="1" applyAlignment="1" applyProtection="1">
      <alignment horizontal="center" vertical="center" wrapText="1"/>
    </xf>
    <xf numFmtId="164" fontId="4" fillId="0" borderId="1107" xfId="0" applyNumberFormat="1" applyFont="1" applyBorder="1" applyAlignment="1" applyProtection="1">
      <alignment horizontal="center" vertical="center" wrapText="1"/>
    </xf>
    <xf numFmtId="0" fontId="23" fillId="3" borderId="228" xfId="0" applyFont="1" applyFill="1" applyBorder="1" applyAlignment="1" applyProtection="1">
      <alignment horizontal="center" vertical="center" wrapText="1"/>
    </xf>
    <xf numFmtId="0" fontId="48" fillId="3" borderId="0" xfId="0" applyFont="1" applyFill="1" applyBorder="1" applyAlignment="1" applyProtection="1">
      <alignment horizontal="center" vertical="center" wrapText="1"/>
    </xf>
    <xf numFmtId="0" fontId="8" fillId="3" borderId="59" xfId="0" applyFont="1" applyFill="1" applyBorder="1" applyAlignment="1" applyProtection="1">
      <alignment horizontal="center" vertical="center" wrapText="1"/>
    </xf>
    <xf numFmtId="168" fontId="71" fillId="3" borderId="0" xfId="0" applyNumberFormat="1" applyFont="1" applyFill="1" applyBorder="1" applyAlignment="1" applyProtection="1">
      <alignment horizontal="center" vertical="center" wrapText="1"/>
    </xf>
    <xf numFmtId="0" fontId="12" fillId="16" borderId="19" xfId="0" applyFont="1" applyFill="1" applyBorder="1" applyAlignment="1" applyProtection="1">
      <alignment horizontal="center" vertical="center" wrapText="1"/>
    </xf>
    <xf numFmtId="0" fontId="51" fillId="0" borderId="0" xfId="0" applyFont="1" applyBorder="1" applyAlignment="1" applyProtection="1">
      <alignment horizontal="center" vertical="center" wrapText="1"/>
    </xf>
    <xf numFmtId="164" fontId="4" fillId="0" borderId="0" xfId="0" applyNumberFormat="1" applyFont="1" applyBorder="1" applyAlignment="1" applyProtection="1">
      <alignment horizontal="center" vertical="center" wrapText="1"/>
    </xf>
    <xf numFmtId="0" fontId="12" fillId="16" borderId="710" xfId="0" applyFont="1" applyFill="1" applyBorder="1" applyAlignment="1" applyProtection="1">
      <alignment horizontal="center" vertical="center" wrapText="1"/>
    </xf>
    <xf numFmtId="0" fontId="23" fillId="14" borderId="1108" xfId="0" applyFont="1" applyFill="1" applyBorder="1" applyAlignment="1" applyProtection="1">
      <alignment horizontal="center" vertical="center" wrapText="1"/>
    </xf>
    <xf numFmtId="0" fontId="23" fillId="14" borderId="582" xfId="0" applyFont="1" applyFill="1" applyBorder="1" applyAlignment="1" applyProtection="1">
      <alignment horizontal="center" vertical="center" wrapText="1"/>
    </xf>
    <xf numFmtId="0" fontId="48" fillId="14" borderId="582" xfId="0" applyFont="1" applyFill="1" applyBorder="1" applyAlignment="1" applyProtection="1">
      <alignment horizontal="center" vertical="center" wrapText="1"/>
    </xf>
    <xf numFmtId="0" fontId="8" fillId="3" borderId="711" xfId="0" applyFont="1" applyFill="1" applyBorder="1" applyAlignment="1" applyProtection="1">
      <alignment horizontal="center" vertical="center" wrapText="1"/>
    </xf>
    <xf numFmtId="165" fontId="12" fillId="14" borderId="582" xfId="0" applyNumberFormat="1" applyFont="1" applyFill="1" applyBorder="1" applyAlignment="1" applyProtection="1">
      <alignment horizontal="center" vertical="center" wrapText="1"/>
    </xf>
    <xf numFmtId="0" fontId="2" fillId="0" borderId="213" xfId="0" applyFont="1" applyFill="1" applyBorder="1" applyAlignment="1" applyProtection="1">
      <alignment vertical="center"/>
    </xf>
    <xf numFmtId="0" fontId="52" fillId="3" borderId="224" xfId="0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0" fillId="16" borderId="0" xfId="0" applyNumberFormat="1" applyFont="1" applyFill="1" applyBorder="1" applyAlignment="1" applyProtection="1">
      <alignment horizontal="center" vertical="center" wrapText="1"/>
    </xf>
    <xf numFmtId="0" fontId="0" fillId="16" borderId="0" xfId="0" applyFill="1" applyBorder="1" applyAlignment="1" applyProtection="1">
      <alignment vertical="center"/>
    </xf>
    <xf numFmtId="0" fontId="2" fillId="0" borderId="625" xfId="0" applyFont="1" applyFill="1" applyBorder="1" applyAlignment="1" applyProtection="1">
      <alignment vertical="center"/>
    </xf>
    <xf numFmtId="0" fontId="0" fillId="0" borderId="283" xfId="0" applyFill="1" applyBorder="1" applyAlignment="1" applyProtection="1">
      <alignment vertical="center"/>
    </xf>
    <xf numFmtId="0" fontId="4" fillId="0" borderId="283" xfId="0" applyFont="1" applyFill="1" applyBorder="1" applyAlignment="1" applyProtection="1">
      <alignment horizontal="center" vertical="center"/>
    </xf>
    <xf numFmtId="165" fontId="0" fillId="0" borderId="283" xfId="0" applyNumberFormat="1" applyFill="1" applyBorder="1" applyAlignment="1" applyProtection="1">
      <alignment vertical="center"/>
    </xf>
    <xf numFmtId="0" fontId="16" fillId="0" borderId="283" xfId="0" applyFont="1" applyFill="1" applyBorder="1" applyAlignment="1" applyProtection="1">
      <alignment horizontal="center" vertical="center"/>
    </xf>
    <xf numFmtId="0" fontId="30" fillId="0" borderId="283" xfId="0" applyNumberFormat="1" applyFont="1" applyFill="1" applyBorder="1" applyAlignment="1" applyProtection="1">
      <alignment horizontal="center" vertical="center" wrapText="1"/>
    </xf>
    <xf numFmtId="0" fontId="30" fillId="0" borderId="1109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30" fillId="0" borderId="584" xfId="0" applyNumberFormat="1" applyFont="1" applyFill="1" applyBorder="1" applyAlignment="1" applyProtection="1">
      <alignment horizontal="center" vertical="center" wrapText="1"/>
    </xf>
    <xf numFmtId="0" fontId="66" fillId="0" borderId="0" xfId="0" applyFont="1" applyBorder="1" applyAlignment="1" applyProtection="1">
      <alignment horizontal="center" vertical="center"/>
    </xf>
    <xf numFmtId="0" fontId="0" fillId="0" borderId="584" xfId="0" applyBorder="1" applyAlignment="1" applyProtection="1">
      <alignment vertical="center"/>
    </xf>
    <xf numFmtId="165" fontId="63" fillId="0" borderId="1110" xfId="0" applyNumberFormat="1" applyFont="1" applyBorder="1" applyAlignment="1" applyProtection="1">
      <alignment horizontal="center" vertical="center"/>
    </xf>
    <xf numFmtId="165" fontId="63" fillId="0" borderId="1111" xfId="0" applyNumberFormat="1" applyFont="1" applyBorder="1" applyAlignment="1" applyProtection="1">
      <alignment horizontal="center" vertical="center"/>
    </xf>
    <xf numFmtId="0" fontId="62" fillId="0" borderId="648" xfId="0" applyFont="1" applyBorder="1" applyAlignment="1" applyProtection="1">
      <alignment horizontal="center" vertical="center"/>
    </xf>
    <xf numFmtId="0" fontId="0" fillId="0" borderId="648" xfId="0" applyBorder="1" applyAlignment="1" applyProtection="1">
      <alignment horizontal="center" vertical="center"/>
    </xf>
    <xf numFmtId="0" fontId="4" fillId="0" borderId="648" xfId="0" applyFont="1" applyBorder="1" applyAlignment="1" applyProtection="1">
      <alignment horizontal="center" vertical="center"/>
    </xf>
    <xf numFmtId="165" fontId="63" fillId="0" borderId="648" xfId="0" applyNumberFormat="1" applyFont="1" applyBorder="1" applyAlignment="1" applyProtection="1">
      <alignment horizontal="center" vertical="center"/>
    </xf>
    <xf numFmtId="168" fontId="39" fillId="0" borderId="1103" xfId="0" applyNumberFormat="1" applyFont="1" applyBorder="1" applyAlignment="1" applyProtection="1">
      <alignment horizontal="center" vertical="center"/>
    </xf>
    <xf numFmtId="168" fontId="39" fillId="0" borderId="0" xfId="0" applyNumberFormat="1" applyFont="1" applyBorder="1" applyAlignment="1" applyProtection="1">
      <alignment horizontal="center" vertical="center"/>
    </xf>
    <xf numFmtId="1" fontId="0" fillId="0" borderId="648" xfId="0" applyNumberFormat="1" applyBorder="1" applyAlignment="1" applyProtection="1">
      <alignment horizontal="center" vertical="center"/>
    </xf>
    <xf numFmtId="0" fontId="0" fillId="0" borderId="588" xfId="0" applyBorder="1" applyAlignment="1" applyProtection="1">
      <alignment vertical="center"/>
    </xf>
    <xf numFmtId="0" fontId="59" fillId="5" borderId="1112" xfId="0" applyFont="1" applyFill="1" applyBorder="1" applyAlignment="1" applyProtection="1">
      <alignment horizontal="center" vertical="center"/>
    </xf>
    <xf numFmtId="165" fontId="8" fillId="4" borderId="1113" xfId="0" applyNumberFormat="1" applyFont="1" applyFill="1" applyBorder="1" applyAlignment="1" applyProtection="1">
      <alignment horizontal="center" vertical="center" wrapText="1"/>
    </xf>
    <xf numFmtId="165" fontId="6" fillId="4" borderId="53" xfId="0" applyNumberFormat="1" applyFont="1" applyFill="1" applyBorder="1" applyAlignment="1" applyProtection="1">
      <alignment horizontal="center" vertical="center" wrapText="1"/>
    </xf>
    <xf numFmtId="165" fontId="6" fillId="4" borderId="700" xfId="0" applyNumberFormat="1" applyFont="1" applyFill="1" applyBorder="1" applyAlignment="1" applyProtection="1">
      <alignment horizontal="center" vertical="center" wrapText="1"/>
    </xf>
    <xf numFmtId="0" fontId="65" fillId="0" borderId="1114" xfId="0" applyFont="1" applyBorder="1" applyAlignment="1" applyProtection="1">
      <alignment horizontal="center" vertical="center"/>
    </xf>
    <xf numFmtId="0" fontId="65" fillId="0" borderId="1115" xfId="0" applyFont="1" applyBorder="1" applyAlignment="1" applyProtection="1">
      <alignment horizontal="center" vertical="center"/>
    </xf>
    <xf numFmtId="0" fontId="65" fillId="0" borderId="1116" xfId="0" applyFont="1" applyBorder="1" applyAlignment="1" applyProtection="1">
      <alignment horizontal="center" vertical="center"/>
    </xf>
    <xf numFmtId="0" fontId="65" fillId="4" borderId="1117" xfId="0" applyFont="1" applyFill="1" applyBorder="1" applyAlignment="1" applyProtection="1">
      <alignment horizontal="center" vertical="center"/>
    </xf>
    <xf numFmtId="165" fontId="6" fillId="4" borderId="622" xfId="0" applyNumberFormat="1" applyFont="1" applyFill="1" applyBorder="1" applyAlignment="1" applyProtection="1">
      <alignment horizontal="center" vertical="center" wrapText="1"/>
    </xf>
    <xf numFmtId="165" fontId="6" fillId="4" borderId="623" xfId="0" applyNumberFormat="1" applyFont="1" applyFill="1" applyBorder="1" applyAlignment="1" applyProtection="1">
      <alignment horizontal="center" vertical="center" wrapText="1"/>
    </xf>
    <xf numFmtId="0" fontId="65" fillId="0" borderId="1118" xfId="0" applyFont="1" applyBorder="1" applyAlignment="1" applyProtection="1">
      <alignment horizontal="center" vertical="center"/>
    </xf>
    <xf numFmtId="0" fontId="2" fillId="0" borderId="1119" xfId="0" applyFont="1" applyBorder="1" applyAlignment="1" applyProtection="1">
      <alignment vertical="center"/>
    </xf>
    <xf numFmtId="0" fontId="0" fillId="0" borderId="1120" xfId="0" applyBorder="1" applyAlignment="1" applyProtection="1">
      <alignment vertical="center"/>
    </xf>
    <xf numFmtId="0" fontId="65" fillId="0" borderId="1122" xfId="0" applyFont="1" applyBorder="1" applyAlignment="1" applyProtection="1">
      <alignment horizontal="center" vertical="center"/>
    </xf>
    <xf numFmtId="165" fontId="8" fillId="4" borderId="605" xfId="0" applyNumberFormat="1" applyFont="1" applyFill="1" applyBorder="1" applyAlignment="1" applyProtection="1">
      <alignment horizontal="center" vertical="center" wrapText="1"/>
    </xf>
    <xf numFmtId="0" fontId="39" fillId="0" borderId="1115" xfId="0" applyFont="1" applyBorder="1" applyAlignment="1" applyProtection="1">
      <alignment horizontal="center" vertical="center"/>
    </xf>
    <xf numFmtId="0" fontId="39" fillId="0" borderId="1103" xfId="0" applyFont="1" applyBorder="1" applyAlignment="1" applyProtection="1">
      <alignment horizontal="center" vertical="center"/>
    </xf>
    <xf numFmtId="0" fontId="39" fillId="0" borderId="1123" xfId="0" applyFont="1" applyBorder="1" applyAlignment="1" applyProtection="1">
      <alignment horizontal="center" vertical="center"/>
    </xf>
    <xf numFmtId="0" fontId="39" fillId="0" borderId="1124" xfId="0" applyFont="1" applyBorder="1" applyAlignment="1" applyProtection="1">
      <alignment horizontal="center" vertical="center"/>
    </xf>
    <xf numFmtId="0" fontId="4" fillId="12" borderId="178" xfId="0" applyNumberFormat="1" applyFont="1" applyFill="1" applyBorder="1" applyAlignment="1" applyProtection="1">
      <alignment horizontal="center" vertical="center"/>
    </xf>
    <xf numFmtId="0" fontId="0" fillId="0" borderId="228" xfId="0" applyBorder="1" applyAlignment="1" applyProtection="1">
      <alignment horizontal="center" vertical="center"/>
    </xf>
    <xf numFmtId="0" fontId="59" fillId="5" borderId="0" xfId="0" applyFont="1" applyFill="1" applyBorder="1" applyAlignment="1" applyProtection="1">
      <alignment horizontal="center" vertical="center"/>
    </xf>
    <xf numFmtId="0" fontId="3" fillId="2" borderId="1152" xfId="0" applyFont="1" applyFill="1" applyBorder="1" applyAlignment="1" applyProtection="1">
      <alignment horizontal="center" vertical="center" wrapText="1"/>
    </xf>
    <xf numFmtId="14" fontId="3" fillId="2" borderId="1152" xfId="0" applyNumberFormat="1" applyFont="1" applyFill="1" applyBorder="1" applyAlignment="1" applyProtection="1">
      <alignment horizontal="center" vertical="center" wrapText="1"/>
    </xf>
    <xf numFmtId="14" fontId="3" fillId="2" borderId="1153" xfId="0" applyNumberFormat="1" applyFont="1" applyFill="1" applyBorder="1" applyAlignment="1" applyProtection="1">
      <alignment horizontal="center" vertical="center" wrapText="1"/>
    </xf>
    <xf numFmtId="0" fontId="3" fillId="2" borderId="1154" xfId="0" applyFont="1" applyFill="1" applyBorder="1" applyAlignment="1" applyProtection="1">
      <alignment horizontal="center" vertical="center" wrapText="1"/>
    </xf>
    <xf numFmtId="14" fontId="3" fillId="2" borderId="1154" xfId="0" applyNumberFormat="1" applyFont="1" applyFill="1" applyBorder="1" applyAlignment="1" applyProtection="1">
      <alignment horizontal="center" vertical="center" wrapText="1"/>
    </xf>
    <xf numFmtId="14" fontId="3" fillId="2" borderId="6" xfId="0" applyNumberFormat="1" applyFont="1" applyFill="1" applyBorder="1" applyAlignment="1" applyProtection="1">
      <alignment horizontal="center" vertical="center" wrapText="1"/>
    </xf>
    <xf numFmtId="0" fontId="5" fillId="3" borderId="1153" xfId="0" applyFont="1" applyFill="1" applyBorder="1" applyAlignment="1" applyProtection="1">
      <alignment horizontal="center" vertical="center"/>
    </xf>
    <xf numFmtId="0" fontId="17" fillId="0" borderId="1164" xfId="0" applyFont="1" applyBorder="1" applyAlignment="1" applyProtection="1">
      <alignment horizontal="center" vertical="center" wrapText="1"/>
    </xf>
    <xf numFmtId="164" fontId="17" fillId="0" borderId="1165" xfId="0" applyNumberFormat="1" applyFont="1" applyFill="1" applyBorder="1" applyAlignment="1" applyProtection="1">
      <alignment horizontal="center" vertical="center" wrapText="1"/>
    </xf>
    <xf numFmtId="0" fontId="17" fillId="0" borderId="1166" xfId="0" applyFont="1" applyFill="1" applyBorder="1" applyAlignment="1" applyProtection="1">
      <alignment horizontal="center" vertical="center" wrapText="1"/>
    </xf>
    <xf numFmtId="0" fontId="18" fillId="0" borderId="1135" xfId="0" applyFont="1" applyBorder="1" applyAlignment="1" applyProtection="1">
      <alignment horizontal="center" vertical="center" wrapText="1"/>
    </xf>
    <xf numFmtId="14" fontId="18" fillId="0" borderId="1132" xfId="0" applyNumberFormat="1" applyFont="1" applyBorder="1" applyAlignment="1" applyProtection="1">
      <alignment horizontal="center" vertical="center" wrapText="1"/>
    </xf>
    <xf numFmtId="14" fontId="18" fillId="0" borderId="1167" xfId="0" applyNumberFormat="1" applyFont="1" applyBorder="1" applyAlignment="1" applyProtection="1">
      <alignment horizontal="center" vertical="center" wrapText="1"/>
    </xf>
    <xf numFmtId="0" fontId="19" fillId="5" borderId="1168" xfId="0" applyFont="1" applyFill="1" applyBorder="1" applyAlignment="1" applyProtection="1">
      <alignment horizontal="center" vertical="center" wrapText="1"/>
    </xf>
    <xf numFmtId="0" fontId="19" fillId="5" borderId="1129" xfId="0" applyFont="1" applyFill="1" applyBorder="1" applyAlignment="1" applyProtection="1">
      <alignment horizontal="center" vertical="center" wrapText="1"/>
    </xf>
    <xf numFmtId="0" fontId="20" fillId="0" borderId="1161" xfId="0" applyFont="1" applyBorder="1" applyAlignment="1" applyProtection="1">
      <alignment horizontal="center" vertical="center" wrapText="1"/>
    </xf>
    <xf numFmtId="0" fontId="57" fillId="0" borderId="1161" xfId="0" applyFont="1" applyBorder="1" applyAlignment="1" applyProtection="1">
      <alignment horizontal="center" vertical="center" wrapText="1"/>
    </xf>
    <xf numFmtId="0" fontId="11" fillId="3" borderId="1130" xfId="0" applyFont="1" applyFill="1" applyBorder="1" applyAlignment="1" applyProtection="1">
      <alignment horizontal="center" vertical="center" wrapText="1"/>
    </xf>
    <xf numFmtId="165" fontId="2" fillId="0" borderId="1146" xfId="0" applyNumberFormat="1" applyFont="1" applyBorder="1" applyAlignment="1" applyProtection="1">
      <alignment horizontal="center" vertical="center"/>
    </xf>
    <xf numFmtId="165" fontId="2" fillId="0" borderId="1169" xfId="0" applyNumberFormat="1" applyFont="1" applyBorder="1" applyAlignment="1" applyProtection="1">
      <alignment horizontal="center" vertical="center"/>
    </xf>
    <xf numFmtId="0" fontId="11" fillId="3" borderId="1163" xfId="0" applyFont="1" applyFill="1" applyBorder="1" applyAlignment="1" applyProtection="1">
      <alignment horizontal="center" vertical="center" wrapText="1"/>
    </xf>
    <xf numFmtId="0" fontId="11" fillId="3" borderId="1161" xfId="0" applyFont="1" applyFill="1" applyBorder="1" applyAlignment="1" applyProtection="1">
      <alignment horizontal="center" vertical="center" wrapText="1"/>
    </xf>
    <xf numFmtId="0" fontId="11" fillId="3" borderId="1170" xfId="0" applyFont="1" applyFill="1" applyBorder="1" applyAlignment="1" applyProtection="1">
      <alignment horizontal="center" vertical="center" wrapText="1"/>
    </xf>
    <xf numFmtId="0" fontId="11" fillId="3" borderId="1162" xfId="0" applyFont="1" applyFill="1" applyBorder="1" applyAlignment="1" applyProtection="1">
      <alignment horizontal="center" vertical="center" wrapText="1"/>
    </xf>
    <xf numFmtId="0" fontId="11" fillId="3" borderId="707" xfId="0" applyFont="1" applyFill="1" applyBorder="1" applyAlignment="1" applyProtection="1">
      <alignment horizontal="center" vertical="center" wrapText="1"/>
    </xf>
    <xf numFmtId="0" fontId="11" fillId="3" borderId="1169" xfId="0" applyFont="1" applyFill="1" applyBorder="1" applyAlignment="1" applyProtection="1">
      <alignment horizontal="center" vertical="center" wrapText="1"/>
    </xf>
    <xf numFmtId="0" fontId="11" fillId="3" borderId="1129" xfId="0" applyFont="1" applyFill="1" applyBorder="1" applyAlignment="1" applyProtection="1">
      <alignment horizontal="center" vertical="center" wrapText="1"/>
    </xf>
    <xf numFmtId="0" fontId="11" fillId="0" borderId="1169" xfId="0" applyFont="1" applyBorder="1" applyAlignment="1" applyProtection="1">
      <alignment horizontal="center" vertical="center" wrapText="1"/>
    </xf>
    <xf numFmtId="164" fontId="11" fillId="0" borderId="1141" xfId="0" applyNumberFormat="1" applyFont="1" applyBorder="1" applyAlignment="1" applyProtection="1">
      <alignment horizontal="center" vertical="center" wrapText="1"/>
    </xf>
    <xf numFmtId="0" fontId="4" fillId="0" borderId="1140" xfId="0" applyFont="1" applyBorder="1" applyAlignment="1" applyProtection="1">
      <alignment horizontal="center" vertical="center" wrapText="1"/>
    </xf>
    <xf numFmtId="0" fontId="4" fillId="0" borderId="1134" xfId="0" applyFont="1" applyBorder="1" applyAlignment="1" applyProtection="1">
      <alignment horizontal="center" vertical="center" wrapText="1"/>
    </xf>
    <xf numFmtId="0" fontId="4" fillId="0" borderId="1161" xfId="0" applyFont="1" applyBorder="1" applyAlignment="1" applyProtection="1">
      <alignment horizontal="center" vertical="center" wrapText="1"/>
    </xf>
    <xf numFmtId="14" fontId="4" fillId="0" borderId="1161" xfId="0" applyNumberFormat="1" applyFont="1" applyBorder="1" applyAlignment="1" applyProtection="1">
      <alignment horizontal="center" vertical="center" wrapText="1"/>
    </xf>
    <xf numFmtId="14" fontId="4" fillId="0" borderId="1162" xfId="0" applyNumberFormat="1" applyFont="1" applyBorder="1" applyAlignment="1" applyProtection="1">
      <alignment horizontal="center" vertical="center" wrapText="1"/>
    </xf>
    <xf numFmtId="0" fontId="11" fillId="0" borderId="1171" xfId="0" applyFont="1" applyBorder="1" applyAlignment="1" applyProtection="1">
      <alignment horizontal="center" vertical="center" wrapText="1"/>
    </xf>
    <xf numFmtId="0" fontId="2" fillId="0" borderId="1146" xfId="0" applyNumberFormat="1" applyFont="1" applyBorder="1" applyAlignment="1" applyProtection="1">
      <alignment horizontal="center" vertical="center"/>
    </xf>
    <xf numFmtId="0" fontId="9" fillId="0" borderId="1140" xfId="0" applyFont="1" applyFill="1" applyBorder="1" applyAlignment="1" applyProtection="1">
      <alignment horizontal="center" vertical="center" wrapText="1"/>
    </xf>
    <xf numFmtId="0" fontId="2" fillId="0" borderId="1138" xfId="0" applyNumberFormat="1" applyFont="1" applyBorder="1" applyAlignment="1" applyProtection="1">
      <alignment horizontal="center" vertical="center"/>
    </xf>
    <xf numFmtId="0" fontId="2" fillId="0" borderId="1137" xfId="0" applyNumberFormat="1" applyFont="1" applyBorder="1" applyAlignment="1" applyProtection="1">
      <alignment horizontal="center" vertical="center"/>
    </xf>
    <xf numFmtId="0" fontId="2" fillId="0" borderId="1139" xfId="0" applyNumberFormat="1" applyFont="1" applyBorder="1" applyAlignment="1" applyProtection="1">
      <alignment horizontal="center" vertical="center"/>
    </xf>
    <xf numFmtId="0" fontId="4" fillId="0" borderId="1142" xfId="0" applyNumberFormat="1" applyFont="1" applyBorder="1" applyAlignment="1" applyProtection="1">
      <alignment horizontal="center" vertical="center"/>
    </xf>
    <xf numFmtId="0" fontId="2" fillId="0" borderId="1140" xfId="0" applyNumberFormat="1" applyFont="1" applyBorder="1" applyAlignment="1" applyProtection="1">
      <alignment horizontal="center" vertical="center"/>
    </xf>
    <xf numFmtId="0" fontId="4" fillId="0" borderId="1143" xfId="0" applyNumberFormat="1" applyFont="1" applyBorder="1" applyAlignment="1" applyProtection="1">
      <alignment horizontal="center" vertical="center"/>
    </xf>
    <xf numFmtId="0" fontId="11" fillId="0" borderId="1140" xfId="0" applyFont="1" applyBorder="1" applyAlignment="1" applyProtection="1">
      <alignment horizontal="center" vertical="center" wrapText="1"/>
    </xf>
    <xf numFmtId="0" fontId="4" fillId="0" borderId="1137" xfId="0" applyFont="1" applyBorder="1" applyAlignment="1" applyProtection="1">
      <alignment horizontal="center" vertical="center" wrapText="1"/>
    </xf>
    <xf numFmtId="14" fontId="4" fillId="0" borderId="1137" xfId="0" applyNumberFormat="1" applyFont="1" applyBorder="1" applyAlignment="1" applyProtection="1">
      <alignment horizontal="center" vertical="center" wrapText="1"/>
    </xf>
    <xf numFmtId="14" fontId="4" fillId="0" borderId="1142" xfId="0" applyNumberFormat="1" applyFont="1" applyBorder="1" applyAlignment="1" applyProtection="1">
      <alignment horizontal="center" vertical="center" wrapText="1"/>
    </xf>
    <xf numFmtId="0" fontId="4" fillId="0" borderId="1139" xfId="0" applyNumberFormat="1" applyFont="1" applyBorder="1" applyAlignment="1" applyProtection="1">
      <alignment horizontal="center" vertical="center"/>
    </xf>
    <xf numFmtId="0" fontId="2" fillId="0" borderId="1141" xfId="0" applyNumberFormat="1" applyFont="1" applyBorder="1" applyAlignment="1" applyProtection="1">
      <alignment horizontal="center" vertical="center"/>
    </xf>
    <xf numFmtId="0" fontId="20" fillId="0" borderId="62" xfId="0" applyFont="1" applyBorder="1" applyAlignment="1" applyProtection="1">
      <alignment horizontal="center" vertical="center" wrapText="1"/>
    </xf>
    <xf numFmtId="0" fontId="11" fillId="3" borderId="18" xfId="0" applyFont="1" applyFill="1" applyBorder="1" applyAlignment="1" applyProtection="1">
      <alignment horizontal="center" vertical="center" wrapText="1"/>
    </xf>
    <xf numFmtId="0" fontId="9" fillId="0" borderId="18" xfId="0" applyFont="1" applyFill="1" applyBorder="1" applyAlignment="1" applyProtection="1">
      <alignment horizontal="center" vertical="center" wrapText="1"/>
    </xf>
    <xf numFmtId="0" fontId="9" fillId="0" borderId="60" xfId="0" applyFont="1" applyFill="1" applyBorder="1" applyAlignment="1" applyProtection="1">
      <alignment horizontal="center" vertical="center" wrapText="1"/>
    </xf>
    <xf numFmtId="0" fontId="9" fillId="0" borderId="59" xfId="0" applyFont="1" applyFill="1" applyBorder="1" applyAlignment="1" applyProtection="1">
      <alignment horizontal="center" vertical="center" wrapText="1"/>
    </xf>
    <xf numFmtId="0" fontId="2" fillId="0" borderId="1143" xfId="0" applyNumberFormat="1" applyFont="1" applyBorder="1" applyAlignment="1" applyProtection="1">
      <alignment horizontal="center" vertical="center"/>
    </xf>
    <xf numFmtId="0" fontId="11" fillId="0" borderId="1143" xfId="0" applyFont="1" applyBorder="1" applyAlignment="1" applyProtection="1">
      <alignment horizontal="center" vertical="center" wrapText="1"/>
    </xf>
    <xf numFmtId="164" fontId="11" fillId="0" borderId="1143" xfId="0" applyNumberFormat="1" applyFont="1" applyBorder="1" applyAlignment="1" applyProtection="1">
      <alignment horizontal="center" vertical="center" wrapText="1"/>
    </xf>
    <xf numFmtId="0" fontId="4" fillId="0" borderId="1143" xfId="0" applyFont="1" applyBorder="1" applyAlignment="1" applyProtection="1">
      <alignment horizontal="center" vertical="center" wrapText="1"/>
    </xf>
    <xf numFmtId="14" fontId="4" fillId="0" borderId="1143" xfId="0" applyNumberFormat="1" applyFont="1" applyBorder="1" applyAlignment="1" applyProtection="1">
      <alignment horizontal="center" vertical="center" wrapText="1"/>
    </xf>
    <xf numFmtId="0" fontId="4" fillId="0" borderId="1148" xfId="0" applyNumberFormat="1" applyFont="1" applyBorder="1" applyAlignment="1" applyProtection="1">
      <alignment horizontal="center" vertical="center"/>
    </xf>
    <xf numFmtId="0" fontId="11" fillId="0" borderId="1172" xfId="0" applyFont="1" applyBorder="1" applyAlignment="1" applyProtection="1">
      <alignment horizontal="center" vertical="center" wrapText="1"/>
    </xf>
    <xf numFmtId="0" fontId="20" fillId="6" borderId="47" xfId="0" applyFont="1" applyFill="1" applyBorder="1" applyAlignment="1" applyProtection="1">
      <alignment horizontal="center" vertical="center" wrapText="1"/>
    </xf>
    <xf numFmtId="0" fontId="20" fillId="6" borderId="0" xfId="0" applyFont="1" applyFill="1" applyBorder="1" applyAlignment="1" applyProtection="1">
      <alignment horizontal="center" vertical="center" wrapText="1"/>
    </xf>
    <xf numFmtId="0" fontId="11" fillId="6" borderId="0" xfId="0" applyFont="1" applyFill="1" applyBorder="1" applyAlignment="1" applyProtection="1">
      <alignment horizontal="center" vertical="center" wrapText="1"/>
    </xf>
    <xf numFmtId="0" fontId="2" fillId="6" borderId="1173" xfId="0" applyNumberFormat="1" applyFont="1" applyFill="1" applyBorder="1" applyAlignment="1" applyProtection="1">
      <alignment horizontal="center" vertical="center"/>
    </xf>
    <xf numFmtId="0" fontId="2" fillId="6" borderId="1140" xfId="0" applyNumberFormat="1" applyFont="1" applyFill="1" applyBorder="1" applyAlignment="1" applyProtection="1">
      <alignment horizontal="center" vertical="center"/>
    </xf>
    <xf numFmtId="0" fontId="2" fillId="0" borderId="1140" xfId="0" applyNumberFormat="1" applyFont="1" applyBorder="1" applyAlignment="1" applyProtection="1">
      <alignment horizontal="center" vertical="center" wrapText="1"/>
    </xf>
    <xf numFmtId="0" fontId="2" fillId="0" borderId="1148" xfId="0" applyNumberFormat="1" applyFont="1" applyBorder="1" applyAlignment="1" applyProtection="1">
      <alignment horizontal="center" vertical="center" wrapText="1"/>
    </xf>
    <xf numFmtId="0" fontId="4" fillId="0" borderId="1148" xfId="0" applyNumberFormat="1" applyFont="1" applyBorder="1" applyAlignment="1" applyProtection="1">
      <alignment horizontal="center" vertical="center" wrapText="1"/>
    </xf>
    <xf numFmtId="14" fontId="4" fillId="0" borderId="1148" xfId="0" applyNumberFormat="1" applyFont="1" applyBorder="1" applyAlignment="1" applyProtection="1">
      <alignment horizontal="center" vertical="center" wrapText="1"/>
    </xf>
    <xf numFmtId="0" fontId="29" fillId="6" borderId="52" xfId="0" applyFont="1" applyFill="1" applyBorder="1" applyAlignment="1" applyProtection="1">
      <alignment horizontal="center" vertical="center" wrapText="1"/>
    </xf>
    <xf numFmtId="0" fontId="27" fillId="6" borderId="53" xfId="0" applyFont="1" applyFill="1" applyBorder="1" applyAlignment="1" applyProtection="1">
      <alignment horizontal="center" vertical="center" wrapText="1"/>
    </xf>
    <xf numFmtId="165" fontId="26" fillId="6" borderId="1174" xfId="0" applyNumberFormat="1" applyFont="1" applyFill="1" applyBorder="1" applyAlignment="1" applyProtection="1">
      <alignment horizontal="center" vertical="center" wrapText="1"/>
    </xf>
    <xf numFmtId="165" fontId="26" fillId="6" borderId="1140" xfId="0" applyNumberFormat="1" applyFont="1" applyFill="1" applyBorder="1" applyAlignment="1" applyProtection="1">
      <alignment horizontal="center" vertical="center" wrapText="1"/>
    </xf>
    <xf numFmtId="165" fontId="26" fillId="6" borderId="496" xfId="0" applyNumberFormat="1" applyFont="1" applyFill="1" applyBorder="1" applyAlignment="1" applyProtection="1">
      <alignment horizontal="center" vertical="center" wrapText="1"/>
    </xf>
    <xf numFmtId="165" fontId="26" fillId="6" borderId="55" xfId="0" applyNumberFormat="1" applyFont="1" applyFill="1" applyBorder="1" applyAlignment="1" applyProtection="1">
      <alignment horizontal="center" vertical="center" wrapText="1"/>
    </xf>
    <xf numFmtId="165" fontId="26" fillId="6" borderId="56" xfId="0" applyNumberFormat="1" applyFont="1" applyFill="1" applyBorder="1" applyAlignment="1" applyProtection="1">
      <alignment horizontal="center" vertical="center" wrapText="1"/>
    </xf>
    <xf numFmtId="0" fontId="27" fillId="6" borderId="1140" xfId="0" applyFont="1" applyFill="1" applyBorder="1" applyAlignment="1" applyProtection="1">
      <alignment horizontal="center" vertical="center" wrapText="1"/>
    </xf>
    <xf numFmtId="0" fontId="27" fillId="6" borderId="1141" xfId="0" applyFont="1" applyFill="1" applyBorder="1" applyAlignment="1" applyProtection="1">
      <alignment horizontal="center" vertical="center" wrapText="1"/>
    </xf>
    <xf numFmtId="0" fontId="27" fillId="6" borderId="1148" xfId="0" applyFont="1" applyFill="1" applyBorder="1" applyAlignment="1" applyProtection="1">
      <alignment horizontal="center" vertical="center" wrapText="1"/>
    </xf>
    <xf numFmtId="164" fontId="27" fillId="6" borderId="1141" xfId="0" applyNumberFormat="1" applyFont="1" applyFill="1" applyBorder="1" applyAlignment="1" applyProtection="1">
      <alignment horizontal="center" vertical="center" wrapText="1"/>
    </xf>
    <xf numFmtId="0" fontId="2" fillId="6" borderId="1140" xfId="0" applyFont="1" applyFill="1" applyBorder="1" applyAlignment="1" applyProtection="1">
      <alignment horizontal="center" vertical="center" wrapText="1"/>
    </xf>
    <xf numFmtId="0" fontId="2" fillId="6" borderId="1138" xfId="0" applyFont="1" applyFill="1" applyBorder="1" applyAlignment="1" applyProtection="1">
      <alignment horizontal="center" vertical="center" wrapText="1"/>
    </xf>
    <xf numFmtId="0" fontId="2" fillId="6" borderId="1137" xfId="0" applyFont="1" applyFill="1" applyBorder="1" applyAlignment="1" applyProtection="1">
      <alignment horizontal="center" vertical="center" wrapText="1"/>
    </xf>
    <xf numFmtId="14" fontId="2" fillId="6" borderId="1137" xfId="0" applyNumberFormat="1" applyFont="1" applyFill="1" applyBorder="1" applyAlignment="1" applyProtection="1">
      <alignment horizontal="center" vertical="center" wrapText="1"/>
    </xf>
    <xf numFmtId="14" fontId="2" fillId="6" borderId="1142" xfId="0" applyNumberFormat="1" applyFont="1" applyFill="1" applyBorder="1" applyAlignment="1" applyProtection="1">
      <alignment horizontal="center" vertical="center" wrapText="1"/>
    </xf>
    <xf numFmtId="0" fontId="29" fillId="6" borderId="213" xfId="0" applyFont="1" applyFill="1" applyBorder="1" applyAlignment="1" applyProtection="1">
      <alignment horizontal="center" vertical="center" wrapText="1"/>
    </xf>
    <xf numFmtId="0" fontId="29" fillId="6" borderId="0" xfId="0" applyFont="1" applyFill="1" applyBorder="1" applyAlignment="1" applyProtection="1">
      <alignment horizontal="center" vertical="center" wrapText="1"/>
    </xf>
    <xf numFmtId="0" fontId="24" fillId="6" borderId="22" xfId="0" applyFont="1" applyFill="1" applyBorder="1" applyAlignment="1" applyProtection="1">
      <alignment horizontal="center" vertical="center" wrapText="1"/>
    </xf>
    <xf numFmtId="0" fontId="27" fillId="6" borderId="47" xfId="0" applyFont="1" applyFill="1" applyBorder="1" applyAlignment="1" applyProtection="1">
      <alignment horizontal="center" vertical="center" wrapText="1"/>
    </xf>
    <xf numFmtId="165" fontId="27" fillId="6" borderId="22" xfId="0" applyNumberFormat="1" applyFont="1" applyFill="1" applyBorder="1" applyAlignment="1" applyProtection="1">
      <alignment horizontal="center" vertical="center" wrapText="1"/>
    </xf>
    <xf numFmtId="165" fontId="27" fillId="6" borderId="23" xfId="0" applyNumberFormat="1" applyFont="1" applyFill="1" applyBorder="1" applyAlignment="1" applyProtection="1">
      <alignment horizontal="center" vertical="center" wrapText="1"/>
    </xf>
    <xf numFmtId="0" fontId="27" fillId="6" borderId="39" xfId="0" applyFont="1" applyFill="1" applyBorder="1" applyAlignment="1" applyProtection="1">
      <alignment horizontal="center" vertical="center" wrapText="1"/>
    </xf>
    <xf numFmtId="0" fontId="27" fillId="6" borderId="1175" xfId="0" applyFont="1" applyFill="1" applyBorder="1" applyAlignment="1" applyProtection="1">
      <alignment horizontal="center" vertical="center" wrapText="1"/>
    </xf>
    <xf numFmtId="164" fontId="27" fillId="6" borderId="1148" xfId="0" applyNumberFormat="1" applyFont="1" applyFill="1" applyBorder="1" applyAlignment="1" applyProtection="1">
      <alignment horizontal="center" vertical="center" wrapText="1"/>
    </xf>
    <xf numFmtId="0" fontId="2" fillId="6" borderId="1148" xfId="0" applyFont="1" applyFill="1" applyBorder="1" applyAlignment="1" applyProtection="1">
      <alignment horizontal="center" vertical="center" wrapText="1"/>
    </xf>
    <xf numFmtId="14" fontId="2" fillId="6" borderId="1148" xfId="0" applyNumberFormat="1" applyFont="1" applyFill="1" applyBorder="1" applyAlignment="1" applyProtection="1">
      <alignment horizontal="center" vertical="center" wrapText="1"/>
    </xf>
    <xf numFmtId="0" fontId="29" fillId="6" borderId="1136" xfId="0" applyFont="1" applyFill="1" applyBorder="1" applyAlignment="1" applyProtection="1">
      <alignment horizontal="center" vertical="center" wrapText="1"/>
    </xf>
    <xf numFmtId="0" fontId="24" fillId="6" borderId="1136" xfId="0" applyFont="1" applyFill="1" applyBorder="1" applyAlignment="1" applyProtection="1">
      <alignment horizontal="center" vertical="center" wrapText="1"/>
    </xf>
    <xf numFmtId="0" fontId="27" fillId="6" borderId="228" xfId="0" applyFont="1" applyFill="1" applyBorder="1" applyAlignment="1" applyProtection="1">
      <alignment horizontal="center" vertical="center" wrapText="1"/>
    </xf>
    <xf numFmtId="165" fontId="28" fillId="6" borderId="1136" xfId="0" applyNumberFormat="1" applyFont="1" applyFill="1" applyBorder="1" applyAlignment="1" applyProtection="1">
      <alignment horizontal="center" vertical="center" wrapText="1"/>
    </xf>
    <xf numFmtId="0" fontId="27" fillId="6" borderId="1154" xfId="0" applyFont="1" applyFill="1" applyBorder="1" applyAlignment="1" applyProtection="1">
      <alignment horizontal="center" vertical="center" wrapText="1"/>
    </xf>
    <xf numFmtId="0" fontId="28" fillId="6" borderId="575" xfId="0" applyFont="1" applyFill="1" applyBorder="1" applyAlignment="1" applyProtection="1">
      <alignment horizontal="center" vertical="center" wrapText="1"/>
    </xf>
    <xf numFmtId="0" fontId="28" fillId="6" borderId="1136" xfId="0" applyFont="1" applyFill="1" applyBorder="1" applyAlignment="1" applyProtection="1">
      <alignment horizontal="center" vertical="center" wrapText="1"/>
    </xf>
    <xf numFmtId="0" fontId="27" fillId="6" borderId="1136" xfId="0" applyFont="1" applyFill="1" applyBorder="1" applyAlignment="1" applyProtection="1">
      <alignment horizontal="center" vertical="center" wrapText="1"/>
    </xf>
    <xf numFmtId="164" fontId="27" fillId="6" borderId="1136" xfId="0" applyNumberFormat="1" applyFont="1" applyFill="1" applyBorder="1" applyAlignment="1" applyProtection="1">
      <alignment horizontal="center" vertical="center" wrapText="1"/>
    </xf>
    <xf numFmtId="0" fontId="2" fillId="6" borderId="1136" xfId="0" applyFont="1" applyFill="1" applyBorder="1" applyAlignment="1" applyProtection="1">
      <alignment horizontal="center" vertical="center" wrapText="1"/>
    </xf>
    <xf numFmtId="14" fontId="2" fillId="6" borderId="1136" xfId="0" applyNumberFormat="1" applyFont="1" applyFill="1" applyBorder="1" applyAlignment="1" applyProtection="1">
      <alignment horizontal="center" vertical="center" wrapText="1"/>
    </xf>
    <xf numFmtId="0" fontId="2" fillId="6" borderId="228" xfId="0" applyFont="1" applyFill="1" applyBorder="1" applyAlignment="1" applyProtection="1">
      <alignment horizontal="center" vertical="center" wrapText="1"/>
    </xf>
    <xf numFmtId="0" fontId="19" fillId="5" borderId="66" xfId="0" applyFont="1" applyFill="1" applyBorder="1" applyAlignment="1" applyProtection="1">
      <alignment horizontal="center" vertical="center" wrapText="1"/>
    </xf>
    <xf numFmtId="0" fontId="39" fillId="6" borderId="213" xfId="0" applyFont="1" applyFill="1" applyBorder="1" applyAlignment="1" applyProtection="1">
      <alignment horizontal="center" vertical="center"/>
    </xf>
    <xf numFmtId="0" fontId="29" fillId="3" borderId="19" xfId="0" applyFont="1" applyFill="1" applyBorder="1" applyAlignment="1" applyProtection="1">
      <alignment horizontal="center" vertical="center" wrapText="1"/>
    </xf>
    <xf numFmtId="0" fontId="29" fillId="3" borderId="1175" xfId="0" applyFont="1" applyFill="1" applyBorder="1" applyAlignment="1" applyProtection="1">
      <alignment horizontal="center" vertical="center" wrapText="1"/>
    </xf>
    <xf numFmtId="0" fontId="27" fillId="3" borderId="1175" xfId="0" applyFont="1" applyFill="1" applyBorder="1" applyAlignment="1" applyProtection="1">
      <alignment horizontal="center" vertical="center" wrapText="1"/>
    </xf>
    <xf numFmtId="165" fontId="27" fillId="3" borderId="22" xfId="0" applyNumberFormat="1" applyFont="1" applyFill="1" applyBorder="1" applyAlignment="1" applyProtection="1">
      <alignment horizontal="center" vertical="center" wrapText="1"/>
    </xf>
    <xf numFmtId="165" fontId="27" fillId="3" borderId="23" xfId="0" applyNumberFormat="1" applyFont="1" applyFill="1" applyBorder="1" applyAlignment="1" applyProtection="1">
      <alignment horizontal="center" vertical="center" wrapText="1"/>
    </xf>
    <xf numFmtId="165" fontId="27" fillId="3" borderId="1140" xfId="0" applyNumberFormat="1" applyFont="1" applyFill="1" applyBorder="1" applyAlignment="1" applyProtection="1">
      <alignment horizontal="center" vertical="center" wrapText="1"/>
    </xf>
    <xf numFmtId="0" fontId="27" fillId="3" borderId="47" xfId="0" applyFont="1" applyFill="1" applyBorder="1" applyAlignment="1" applyProtection="1">
      <alignment horizontal="center" vertical="center" wrapText="1"/>
    </xf>
    <xf numFmtId="0" fontId="11" fillId="3" borderId="47" xfId="0" applyFont="1" applyFill="1" applyBorder="1" applyAlignment="1" applyProtection="1">
      <alignment horizontal="center" vertical="center" wrapText="1"/>
    </xf>
    <xf numFmtId="164" fontId="11" fillId="3" borderId="47" xfId="0" applyNumberFormat="1" applyFont="1" applyFill="1" applyBorder="1" applyAlignment="1" applyProtection="1">
      <alignment horizontal="center" vertical="center" wrapText="1"/>
    </xf>
    <xf numFmtId="14" fontId="4" fillId="3" borderId="47" xfId="0" applyNumberFormat="1" applyFont="1" applyFill="1" applyBorder="1" applyAlignment="1" applyProtection="1">
      <alignment horizontal="center" vertical="center" wrapText="1"/>
    </xf>
    <xf numFmtId="0" fontId="2" fillId="0" borderId="1176" xfId="0" applyFont="1" applyFill="1" applyBorder="1" applyAlignment="1" applyProtection="1">
      <alignment vertical="center"/>
    </xf>
    <xf numFmtId="0" fontId="2" fillId="0" borderId="1143" xfId="0" applyFont="1" applyFill="1" applyBorder="1" applyAlignment="1" applyProtection="1">
      <alignment vertical="center"/>
    </xf>
    <xf numFmtId="0" fontId="2" fillId="0" borderId="1137" xfId="0" applyFont="1" applyFill="1" applyBorder="1" applyAlignment="1" applyProtection="1">
      <alignment horizontal="center" vertical="center"/>
    </xf>
    <xf numFmtId="14" fontId="4" fillId="0" borderId="175" xfId="0" applyNumberFormat="1" applyFont="1" applyFill="1" applyBorder="1" applyAlignment="1" applyProtection="1">
      <alignment horizontal="center" vertical="center"/>
    </xf>
    <xf numFmtId="14" fontId="2" fillId="0" borderId="1137" xfId="0" applyNumberFormat="1" applyFont="1" applyFill="1" applyBorder="1" applyAlignment="1" applyProtection="1">
      <alignment horizontal="center" vertical="center"/>
    </xf>
    <xf numFmtId="0" fontId="2" fillId="0" borderId="1139" xfId="0" applyNumberFormat="1" applyFont="1" applyFill="1" applyBorder="1" applyAlignment="1" applyProtection="1">
      <alignment horizontal="center" vertical="center"/>
    </xf>
    <xf numFmtId="14" fontId="16" fillId="0" borderId="1140" xfId="0" applyNumberFormat="1" applyFont="1" applyFill="1" applyBorder="1" applyAlignment="1" applyProtection="1">
      <alignment horizontal="center" vertical="center"/>
    </xf>
    <xf numFmtId="0" fontId="30" fillId="0" borderId="1138" xfId="0" applyNumberFormat="1" applyFont="1" applyFill="1" applyBorder="1" applyAlignment="1" applyProtection="1">
      <alignment horizontal="center" vertical="center"/>
    </xf>
    <xf numFmtId="0" fontId="30" fillId="0" borderId="1137" xfId="0" applyNumberFormat="1" applyFont="1" applyFill="1" applyBorder="1" applyAlignment="1" applyProtection="1">
      <alignment horizontal="center" vertical="center"/>
    </xf>
    <xf numFmtId="0" fontId="30" fillId="0" borderId="1139" xfId="0" applyNumberFormat="1" applyFont="1" applyFill="1" applyBorder="1" applyAlignment="1" applyProtection="1">
      <alignment horizontal="center" vertical="center"/>
    </xf>
    <xf numFmtId="14" fontId="30" fillId="0" borderId="1139" xfId="0" applyNumberFormat="1" applyFont="1" applyFill="1" applyBorder="1" applyAlignment="1" applyProtection="1">
      <alignment horizontal="center" vertical="center"/>
    </xf>
    <xf numFmtId="0" fontId="32" fillId="0" borderId="1143" xfId="0" applyNumberFormat="1" applyFont="1" applyFill="1" applyBorder="1" applyAlignment="1" applyProtection="1">
      <alignment horizontal="center" vertical="center"/>
    </xf>
    <xf numFmtId="164" fontId="33" fillId="0" borderId="1141" xfId="0" applyNumberFormat="1" applyFont="1" applyFill="1" applyBorder="1" applyAlignment="1" applyProtection="1">
      <alignment horizontal="center" vertical="center" wrapText="1"/>
    </xf>
    <xf numFmtId="0" fontId="4" fillId="0" borderId="1143" xfId="0" applyFont="1" applyFill="1" applyBorder="1" applyAlignment="1" applyProtection="1">
      <alignment horizontal="center" vertical="center" wrapText="1"/>
    </xf>
    <xf numFmtId="0" fontId="2" fillId="0" borderId="1144" xfId="0" applyFont="1" applyFill="1" applyBorder="1" applyAlignment="1" applyProtection="1">
      <alignment horizontal="center" vertical="center"/>
    </xf>
    <xf numFmtId="14" fontId="4" fillId="0" borderId="82" xfId="0" applyNumberFormat="1" applyFont="1" applyFill="1" applyBorder="1" applyAlignment="1" applyProtection="1">
      <alignment horizontal="center" vertical="center" wrapText="1"/>
    </xf>
    <xf numFmtId="0" fontId="2" fillId="0" borderId="1145" xfId="0" applyFont="1" applyFill="1" applyBorder="1" applyAlignment="1" applyProtection="1">
      <alignment horizontal="left" vertical="center"/>
    </xf>
    <xf numFmtId="0" fontId="2" fillId="0" borderId="1138" xfId="0" applyFont="1" applyFill="1" applyBorder="1" applyAlignment="1" applyProtection="1">
      <alignment vertical="center"/>
    </xf>
    <xf numFmtId="0" fontId="2" fillId="0" borderId="1137" xfId="0" applyNumberFormat="1" applyFont="1" applyFill="1" applyBorder="1" applyAlignment="1" applyProtection="1">
      <alignment horizontal="center" vertical="center"/>
    </xf>
    <xf numFmtId="0" fontId="2" fillId="0" borderId="1177" xfId="0" applyFont="1" applyFill="1" applyBorder="1" applyAlignment="1" applyProtection="1">
      <alignment vertical="center"/>
    </xf>
    <xf numFmtId="0" fontId="2" fillId="0" borderId="1178" xfId="0" applyFont="1" applyFill="1" applyBorder="1" applyAlignment="1" applyProtection="1">
      <alignment horizontal="center" vertical="center"/>
    </xf>
    <xf numFmtId="14" fontId="4" fillId="0" borderId="1178" xfId="0" applyNumberFormat="1" applyFont="1" applyFill="1" applyBorder="1" applyAlignment="1" applyProtection="1">
      <alignment horizontal="center" vertical="center"/>
    </xf>
    <xf numFmtId="14" fontId="2" fillId="0" borderId="1178" xfId="0" applyNumberFormat="1" applyFont="1" applyFill="1" applyBorder="1" applyAlignment="1" applyProtection="1">
      <alignment horizontal="center" vertical="center"/>
    </xf>
    <xf numFmtId="0" fontId="2" fillId="0" borderId="1178" xfId="0" applyNumberFormat="1" applyFont="1" applyFill="1" applyBorder="1" applyAlignment="1" applyProtection="1">
      <alignment horizontal="center" vertical="center"/>
    </xf>
    <xf numFmtId="0" fontId="30" fillId="0" borderId="1140" xfId="0" applyNumberFormat="1" applyFont="1" applyFill="1" applyBorder="1" applyAlignment="1" applyProtection="1">
      <alignment horizontal="center" vertical="center"/>
    </xf>
    <xf numFmtId="0" fontId="4" fillId="9" borderId="1152" xfId="0" applyFont="1" applyFill="1" applyBorder="1" applyAlignment="1" applyProtection="1">
      <alignment horizontal="center" vertical="center" wrapText="1"/>
    </xf>
    <xf numFmtId="0" fontId="39" fillId="6" borderId="1159" xfId="0" applyFont="1" applyFill="1" applyBorder="1" applyAlignment="1" applyProtection="1">
      <alignment horizontal="center" vertical="center"/>
    </xf>
    <xf numFmtId="0" fontId="39" fillId="6" borderId="1152" xfId="0" applyFont="1" applyFill="1" applyBorder="1" applyAlignment="1" applyProtection="1">
      <alignment horizontal="center" vertical="center"/>
    </xf>
    <xf numFmtId="0" fontId="39" fillId="6" borderId="1161" xfId="0" applyFont="1" applyFill="1" applyBorder="1" applyAlignment="1" applyProtection="1">
      <alignment horizontal="center" vertical="center"/>
    </xf>
    <xf numFmtId="0" fontId="39" fillId="6" borderId="1170" xfId="0" applyFont="1" applyFill="1" applyBorder="1" applyAlignment="1" applyProtection="1">
      <alignment horizontal="center" vertical="center"/>
    </xf>
    <xf numFmtId="0" fontId="41" fillId="3" borderId="1179" xfId="0" applyNumberFormat="1" applyFont="1" applyFill="1" applyBorder="1" applyAlignment="1" applyProtection="1">
      <alignment horizontal="center" vertical="center"/>
    </xf>
    <xf numFmtId="0" fontId="41" fillId="3" borderId="1180" xfId="0" applyNumberFormat="1" applyFont="1" applyFill="1" applyBorder="1" applyAlignment="1" applyProtection="1">
      <alignment horizontal="center" vertical="center"/>
    </xf>
    <xf numFmtId="0" fontId="41" fillId="3" borderId="1181" xfId="0" applyNumberFormat="1" applyFont="1" applyFill="1" applyBorder="1" applyAlignment="1" applyProtection="1">
      <alignment horizontal="center" vertical="center"/>
    </xf>
    <xf numFmtId="0" fontId="41" fillId="3" borderId="1182" xfId="0" applyNumberFormat="1" applyFont="1" applyFill="1" applyBorder="1" applyAlignment="1" applyProtection="1">
      <alignment horizontal="center" vertical="center"/>
    </xf>
    <xf numFmtId="0" fontId="41" fillId="3" borderId="1183" xfId="0" applyNumberFormat="1" applyFont="1" applyFill="1" applyBorder="1" applyAlignment="1" applyProtection="1">
      <alignment horizontal="center" vertical="center"/>
    </xf>
    <xf numFmtId="14" fontId="41" fillId="3" borderId="1181" xfId="0" applyNumberFormat="1" applyFont="1" applyFill="1" applyBorder="1" applyAlignment="1" applyProtection="1">
      <alignment horizontal="center" vertical="center"/>
    </xf>
    <xf numFmtId="14" fontId="30" fillId="0" borderId="1137" xfId="0" applyNumberFormat="1" applyFont="1" applyFill="1" applyBorder="1" applyAlignment="1" applyProtection="1">
      <alignment horizontal="center" vertical="center"/>
    </xf>
    <xf numFmtId="0" fontId="2" fillId="0" borderId="1147" xfId="0" applyNumberFormat="1" applyFont="1" applyFill="1" applyBorder="1" applyAlignment="1" applyProtection="1">
      <alignment horizontal="center" vertical="center"/>
    </xf>
    <xf numFmtId="14" fontId="4" fillId="0" borderId="1137" xfId="0" applyNumberFormat="1" applyFont="1" applyFill="1" applyBorder="1" applyAlignment="1" applyProtection="1">
      <alignment horizontal="center" vertical="center"/>
    </xf>
    <xf numFmtId="14" fontId="16" fillId="0" borderId="1137" xfId="0" applyNumberFormat="1" applyFont="1" applyFill="1" applyBorder="1" applyAlignment="1" applyProtection="1">
      <alignment horizontal="center" vertical="center"/>
    </xf>
    <xf numFmtId="0" fontId="70" fillId="0" borderId="113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70" fillId="0" borderId="22" xfId="0" applyFont="1" applyFill="1" applyBorder="1" applyAlignment="1" applyProtection="1">
      <alignment horizontal="center" vertical="center"/>
    </xf>
    <xf numFmtId="14" fontId="2" fillId="0" borderId="22" xfId="0" applyNumberFormat="1" applyFont="1" applyFill="1" applyBorder="1" applyAlignment="1" applyProtection="1">
      <alignment horizontal="center" vertical="center"/>
    </xf>
    <xf numFmtId="0" fontId="2" fillId="0" borderId="22" xfId="0" applyNumberFormat="1" applyFont="1" applyFill="1" applyBorder="1" applyAlignment="1" applyProtection="1">
      <alignment horizontal="center" vertical="center"/>
    </xf>
    <xf numFmtId="0" fontId="2" fillId="0" borderId="23" xfId="0" applyNumberFormat="1" applyFont="1" applyFill="1" applyBorder="1" applyAlignment="1" applyProtection="1">
      <alignment horizontal="center" vertical="center"/>
    </xf>
    <xf numFmtId="14" fontId="16" fillId="0" borderId="0" xfId="0" applyNumberFormat="1" applyFont="1" applyFill="1" applyBorder="1" applyAlignment="1" applyProtection="1">
      <alignment horizontal="center" vertical="center"/>
    </xf>
    <xf numFmtId="0" fontId="30" fillId="0" borderId="61" xfId="0" applyNumberFormat="1" applyFont="1" applyFill="1" applyBorder="1" applyAlignment="1" applyProtection="1">
      <alignment horizontal="center" vertical="center"/>
    </xf>
    <xf numFmtId="0" fontId="30" fillId="0" borderId="62" xfId="0" applyNumberFormat="1" applyFont="1" applyFill="1" applyBorder="1" applyAlignment="1" applyProtection="1">
      <alignment horizontal="center" vertical="center"/>
    </xf>
    <xf numFmtId="0" fontId="30" fillId="0" borderId="175" xfId="0" applyNumberFormat="1" applyFont="1" applyFill="1" applyBorder="1" applyAlignment="1" applyProtection="1">
      <alignment horizontal="center" vertical="center"/>
    </xf>
    <xf numFmtId="0" fontId="30" fillId="0" borderId="0" xfId="0" applyNumberFormat="1" applyFont="1" applyFill="1" applyBorder="1" applyAlignment="1" applyProtection="1">
      <alignment horizontal="center" vertical="center"/>
    </xf>
    <xf numFmtId="14" fontId="30" fillId="0" borderId="62" xfId="0" applyNumberFormat="1" applyFont="1" applyFill="1" applyBorder="1" applyAlignment="1" applyProtection="1">
      <alignment horizontal="center" vertical="center"/>
    </xf>
    <xf numFmtId="0" fontId="2" fillId="0" borderId="1145" xfId="0" applyFont="1" applyFill="1" applyBorder="1" applyAlignment="1" applyProtection="1">
      <alignment vertical="center"/>
    </xf>
    <xf numFmtId="14" fontId="37" fillId="0" borderId="1137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22" xfId="0" applyFont="1" applyFill="1" applyBorder="1" applyAlignment="1" applyProtection="1">
      <alignment horizontal="center" vertical="center"/>
    </xf>
    <xf numFmtId="0" fontId="30" fillId="0" borderId="60" xfId="0" applyNumberFormat="1" applyFont="1" applyFill="1" applyBorder="1" applyAlignment="1" applyProtection="1">
      <alignment horizontal="center" vertical="center"/>
    </xf>
    <xf numFmtId="0" fontId="2" fillId="0" borderId="1140" xfId="0" applyNumberFormat="1" applyFont="1" applyFill="1" applyBorder="1" applyAlignment="1" applyProtection="1">
      <alignment horizontal="center" vertical="center"/>
    </xf>
    <xf numFmtId="0" fontId="2" fillId="0" borderId="1176" xfId="0" applyFont="1" applyFill="1" applyBorder="1" applyAlignment="1" applyProtection="1">
      <alignment horizontal="left" vertical="center" wrapText="1"/>
    </xf>
    <xf numFmtId="0" fontId="2" fillId="0" borderId="1143" xfId="0" applyFont="1" applyFill="1" applyBorder="1" applyAlignment="1" applyProtection="1">
      <alignment horizontal="left" vertical="center" wrapText="1"/>
    </xf>
    <xf numFmtId="14" fontId="2" fillId="0" borderId="1146" xfId="0" applyNumberFormat="1" applyFont="1" applyFill="1" applyBorder="1" applyAlignment="1" applyProtection="1">
      <alignment horizontal="center" vertical="center" wrapText="1"/>
    </xf>
    <xf numFmtId="0" fontId="2" fillId="0" borderId="1146" xfId="0" applyNumberFormat="1" applyFont="1" applyFill="1" applyBorder="1" applyAlignment="1" applyProtection="1">
      <alignment horizontal="center" vertical="center" wrapText="1"/>
    </xf>
    <xf numFmtId="0" fontId="2" fillId="0" borderId="1150" xfId="0" applyNumberFormat="1" applyFont="1" applyFill="1" applyBorder="1" applyAlignment="1" applyProtection="1">
      <alignment horizontal="center" vertical="center" wrapText="1"/>
    </xf>
    <xf numFmtId="0" fontId="2" fillId="0" borderId="1184" xfId="0" applyNumberFormat="1" applyFont="1" applyFill="1" applyBorder="1" applyAlignment="1" applyProtection="1">
      <alignment horizontal="center" vertical="center" wrapText="1"/>
    </xf>
    <xf numFmtId="0" fontId="2" fillId="0" borderId="1147" xfId="0" applyNumberFormat="1" applyFont="1" applyFill="1" applyBorder="1" applyAlignment="1" applyProtection="1">
      <alignment horizontal="center" vertical="center" wrapText="1"/>
    </xf>
    <xf numFmtId="0" fontId="2" fillId="0" borderId="1149" xfId="0" applyNumberFormat="1" applyFont="1" applyFill="1" applyBorder="1" applyAlignment="1" applyProtection="1">
      <alignment horizontal="center" vertical="center" wrapText="1"/>
    </xf>
    <xf numFmtId="0" fontId="2" fillId="0" borderId="1185" xfId="0" applyNumberFormat="1" applyFont="1" applyFill="1" applyBorder="1" applyAlignment="1" applyProtection="1">
      <alignment horizontal="center" vertical="center" wrapText="1"/>
    </xf>
    <xf numFmtId="0" fontId="30" fillId="0" borderId="1138" xfId="0" applyNumberFormat="1" applyFont="1" applyFill="1" applyBorder="1" applyAlignment="1" applyProtection="1">
      <alignment horizontal="center" vertical="center" wrapText="1"/>
    </xf>
    <xf numFmtId="0" fontId="30" fillId="0" borderId="1137" xfId="0" applyNumberFormat="1" applyFont="1" applyFill="1" applyBorder="1" applyAlignment="1" applyProtection="1">
      <alignment horizontal="center" vertical="center" wrapText="1"/>
    </xf>
    <xf numFmtId="0" fontId="39" fillId="6" borderId="1169" xfId="0" applyFont="1" applyFill="1" applyBorder="1" applyAlignment="1" applyProtection="1">
      <alignment horizontal="center" vertical="center"/>
    </xf>
    <xf numFmtId="0" fontId="55" fillId="3" borderId="1130" xfId="0" applyFont="1" applyFill="1" applyBorder="1" applyAlignment="1" applyProtection="1">
      <alignment horizontal="center" vertical="center" wrapText="1"/>
    </xf>
    <xf numFmtId="10" fontId="11" fillId="7" borderId="1141" xfId="0" applyNumberFormat="1" applyFont="1" applyFill="1" applyBorder="1" applyAlignment="1" applyProtection="1">
      <alignment horizontal="center" vertical="center" wrapText="1"/>
    </xf>
    <xf numFmtId="164" fontId="33" fillId="7" borderId="1141" xfId="0" applyNumberFormat="1" applyFont="1" applyFill="1" applyBorder="1" applyAlignment="1" applyProtection="1">
      <alignment horizontal="center" vertical="center" wrapText="1"/>
    </xf>
    <xf numFmtId="0" fontId="4" fillId="7" borderId="1140" xfId="0" applyFont="1" applyFill="1" applyBorder="1" applyAlignment="1" applyProtection="1">
      <alignment horizontal="center" vertical="center" wrapText="1"/>
    </xf>
    <xf numFmtId="0" fontId="2" fillId="7" borderId="1186" xfId="0" applyFont="1" applyFill="1" applyBorder="1" applyAlignment="1" applyProtection="1">
      <alignment horizontal="center" vertical="center" wrapText="1"/>
    </xf>
    <xf numFmtId="0" fontId="4" fillId="7" borderId="1137" xfId="0" applyFont="1" applyFill="1" applyBorder="1" applyAlignment="1" applyProtection="1">
      <alignment horizontal="center" vertical="center" wrapText="1"/>
    </xf>
    <xf numFmtId="14" fontId="4" fillId="7" borderId="1137" xfId="0" applyNumberFormat="1" applyFont="1" applyFill="1" applyBorder="1" applyAlignment="1" applyProtection="1">
      <alignment horizontal="center" vertical="center" wrapText="1"/>
    </xf>
    <xf numFmtId="14" fontId="4" fillId="7" borderId="1142" xfId="0" applyNumberFormat="1" applyFont="1" applyFill="1" applyBorder="1" applyAlignment="1" applyProtection="1">
      <alignment horizontal="center" vertical="center" wrapText="1"/>
    </xf>
    <xf numFmtId="14" fontId="2" fillId="0" borderId="1149" xfId="0" applyNumberFormat="1" applyFont="1" applyFill="1" applyBorder="1" applyAlignment="1" applyProtection="1">
      <alignment horizontal="center" vertical="center" wrapText="1"/>
    </xf>
    <xf numFmtId="0" fontId="30" fillId="0" borderId="1139" xfId="0" applyNumberFormat="1" applyFont="1" applyFill="1" applyBorder="1" applyAlignment="1" applyProtection="1">
      <alignment horizontal="center" vertical="center" wrapText="1"/>
    </xf>
    <xf numFmtId="0" fontId="32" fillId="0" borderId="1148" xfId="0" applyNumberFormat="1" applyFont="1" applyFill="1" applyBorder="1" applyAlignment="1" applyProtection="1">
      <alignment horizontal="center" vertical="center" wrapText="1"/>
    </xf>
    <xf numFmtId="166" fontId="33" fillId="0" borderId="1141" xfId="0" applyNumberFormat="1" applyFont="1" applyFill="1" applyBorder="1" applyAlignment="1" applyProtection="1">
      <alignment horizontal="center" vertical="center" wrapText="1"/>
    </xf>
    <xf numFmtId="0" fontId="4" fillId="0" borderId="1148" xfId="0" applyFont="1" applyFill="1" applyBorder="1" applyAlignment="1" applyProtection="1">
      <alignment horizontal="center" vertical="center" wrapText="1"/>
    </xf>
    <xf numFmtId="0" fontId="44" fillId="0" borderId="1144" xfId="0" applyFont="1" applyFill="1" applyBorder="1" applyAlignment="1" applyProtection="1">
      <alignment horizontal="center" vertical="center" wrapText="1"/>
    </xf>
    <xf numFmtId="0" fontId="32" fillId="17" borderId="1143" xfId="0" applyNumberFormat="1" applyFont="1" applyFill="1" applyBorder="1" applyAlignment="1" applyProtection="1">
      <alignment horizontal="center" vertical="center"/>
    </xf>
    <xf numFmtId="14" fontId="30" fillId="8" borderId="1139" xfId="0" applyNumberFormat="1" applyFont="1" applyFill="1" applyBorder="1" applyAlignment="1" applyProtection="1">
      <alignment horizontal="center" vertical="center" wrapText="1"/>
    </xf>
    <xf numFmtId="0" fontId="30" fillId="8" borderId="1187" xfId="0" applyNumberFormat="1" applyFont="1" applyFill="1" applyBorder="1" applyAlignment="1" applyProtection="1">
      <alignment horizontal="center" vertical="center" wrapText="1"/>
    </xf>
    <xf numFmtId="0" fontId="30" fillId="8" borderId="1140" xfId="0" applyNumberFormat="1" applyFont="1" applyFill="1" applyBorder="1" applyAlignment="1" applyProtection="1">
      <alignment horizontal="center" vertical="center" wrapText="1"/>
    </xf>
    <xf numFmtId="0" fontId="43" fillId="8" borderId="1141" xfId="0" applyNumberFormat="1" applyFont="1" applyFill="1" applyBorder="1" applyAlignment="1" applyProtection="1">
      <alignment horizontal="center" vertical="center" wrapText="1"/>
    </xf>
    <xf numFmtId="166" fontId="33" fillId="8" borderId="1141" xfId="0" applyNumberFormat="1" applyFont="1" applyFill="1" applyBorder="1" applyAlignment="1" applyProtection="1">
      <alignment horizontal="center" vertical="center" wrapText="1"/>
    </xf>
    <xf numFmtId="14" fontId="33" fillId="8" borderId="1141" xfId="0" applyNumberFormat="1" applyFont="1" applyFill="1" applyBorder="1" applyAlignment="1" applyProtection="1">
      <alignment horizontal="center" vertical="center" wrapText="1"/>
    </xf>
    <xf numFmtId="0" fontId="25" fillId="0" borderId="1139" xfId="0" applyNumberFormat="1" applyFont="1" applyFill="1" applyBorder="1" applyAlignment="1" applyProtection="1">
      <alignment horizontal="center" vertical="center"/>
    </xf>
    <xf numFmtId="0" fontId="30" fillId="0" borderId="1141" xfId="0" applyNumberFormat="1" applyFont="1" applyFill="1" applyBorder="1" applyAlignment="1" applyProtection="1">
      <alignment horizontal="center" vertical="center"/>
    </xf>
    <xf numFmtId="0" fontId="25" fillId="0" borderId="1188" xfId="0" applyNumberFormat="1" applyFont="1" applyFill="1" applyBorder="1" applyAlignment="1" applyProtection="1">
      <alignment horizontal="center" vertical="center"/>
    </xf>
    <xf numFmtId="0" fontId="30" fillId="0" borderId="1189" xfId="0" applyNumberFormat="1" applyFont="1" applyFill="1" applyBorder="1" applyAlignment="1" applyProtection="1">
      <alignment horizontal="center" vertical="center"/>
    </xf>
    <xf numFmtId="0" fontId="30" fillId="0" borderId="1190" xfId="0" applyNumberFormat="1" applyFont="1" applyFill="1" applyBorder="1" applyAlignment="1" applyProtection="1">
      <alignment horizontal="center" vertical="center"/>
    </xf>
    <xf numFmtId="0" fontId="32" fillId="0" borderId="1177" xfId="0" applyNumberFormat="1" applyFont="1" applyFill="1" applyBorder="1" applyAlignment="1" applyProtection="1">
      <alignment horizontal="center" vertical="center"/>
    </xf>
    <xf numFmtId="0" fontId="11" fillId="0" borderId="60" xfId="0" applyFont="1" applyFill="1" applyBorder="1" applyAlignment="1" applyProtection="1">
      <alignment horizontal="center" vertical="center" wrapText="1"/>
    </xf>
    <xf numFmtId="164" fontId="33" fillId="0" borderId="1190" xfId="0" applyNumberFormat="1" applyFont="1" applyFill="1" applyBorder="1" applyAlignment="1" applyProtection="1">
      <alignment horizontal="center" vertical="center" wrapText="1"/>
    </xf>
    <xf numFmtId="0" fontId="4" fillId="0" borderId="1177" xfId="0" applyFont="1" applyFill="1" applyBorder="1" applyAlignment="1" applyProtection="1">
      <alignment horizontal="center" vertical="center" wrapText="1"/>
    </xf>
    <xf numFmtId="0" fontId="2" fillId="0" borderId="1191" xfId="0" applyFont="1" applyFill="1" applyBorder="1" applyAlignment="1" applyProtection="1">
      <alignment horizontal="center" vertical="center"/>
    </xf>
    <xf numFmtId="14" fontId="4" fillId="0" borderId="62" xfId="0" applyNumberFormat="1" applyFont="1" applyFill="1" applyBorder="1" applyAlignment="1" applyProtection="1">
      <alignment horizontal="center" vertical="center" wrapText="1"/>
    </xf>
    <xf numFmtId="14" fontId="4" fillId="0" borderId="63" xfId="0" applyNumberFormat="1" applyFont="1" applyFill="1" applyBorder="1" applyAlignment="1" applyProtection="1">
      <alignment horizontal="center" vertical="center" wrapText="1"/>
    </xf>
    <xf numFmtId="14" fontId="41" fillId="8" borderId="1182" xfId="0" applyNumberFormat="1" applyFont="1" applyFill="1" applyBorder="1" applyAlignment="1" applyProtection="1">
      <alignment horizontal="center" vertical="center"/>
    </xf>
    <xf numFmtId="0" fontId="41" fillId="8" borderId="1192" xfId="0" applyNumberFormat="1" applyFont="1" applyFill="1" applyBorder="1" applyAlignment="1" applyProtection="1">
      <alignment horizontal="center" vertical="center"/>
    </xf>
    <xf numFmtId="0" fontId="41" fillId="8" borderId="1179" xfId="0" applyNumberFormat="1" applyFont="1" applyFill="1" applyBorder="1" applyAlignment="1" applyProtection="1">
      <alignment horizontal="center" vertical="center"/>
    </xf>
    <xf numFmtId="0" fontId="41" fillId="8" borderId="1183" xfId="0" applyNumberFormat="1" applyFont="1" applyFill="1" applyBorder="1" applyAlignment="1" applyProtection="1">
      <alignment horizontal="center" vertical="center"/>
    </xf>
    <xf numFmtId="14" fontId="41" fillId="8" borderId="1183" xfId="0" applyNumberFormat="1" applyFont="1" applyFill="1" applyBorder="1" applyAlignment="1" applyProtection="1">
      <alignment horizontal="center" vertical="center"/>
    </xf>
    <xf numFmtId="0" fontId="32" fillId="0" borderId="1131" xfId="0" applyNumberFormat="1" applyFont="1" applyFill="1" applyBorder="1" applyAlignment="1" applyProtection="1">
      <alignment horizontal="center" vertical="center"/>
    </xf>
    <xf numFmtId="0" fontId="2" fillId="0" borderId="1149" xfId="0" applyNumberFormat="1" applyFont="1" applyFill="1" applyBorder="1" applyAlignment="1" applyProtection="1">
      <alignment horizontal="center" vertical="center"/>
    </xf>
    <xf numFmtId="0" fontId="2" fillId="0" borderId="1150" xfId="0" applyNumberFormat="1" applyFont="1" applyFill="1" applyBorder="1" applyAlignment="1" applyProtection="1">
      <alignment horizontal="center" vertical="center"/>
    </xf>
    <xf numFmtId="0" fontId="32" fillId="0" borderId="1148" xfId="0" applyNumberFormat="1" applyFont="1" applyFill="1" applyBorder="1" applyAlignment="1" applyProtection="1">
      <alignment horizontal="center" vertical="center"/>
    </xf>
    <xf numFmtId="0" fontId="2" fillId="0" borderId="175" xfId="0" applyFont="1" applyFill="1" applyBorder="1" applyAlignment="1" applyProtection="1">
      <alignment horizontal="center" vertical="center"/>
    </xf>
    <xf numFmtId="165" fontId="2" fillId="0" borderId="1149" xfId="0" applyNumberFormat="1" applyFont="1" applyFill="1" applyBorder="1" applyAlignment="1" applyProtection="1">
      <alignment horizontal="center" vertical="center"/>
    </xf>
    <xf numFmtId="165" fontId="2" fillId="0" borderId="1150" xfId="0" applyNumberFormat="1" applyFont="1" applyFill="1" applyBorder="1" applyAlignment="1" applyProtection="1">
      <alignment horizontal="center" vertical="center"/>
    </xf>
    <xf numFmtId="165" fontId="2" fillId="0" borderId="1184" xfId="0" applyNumberFormat="1" applyFont="1" applyFill="1" applyBorder="1" applyAlignment="1" applyProtection="1">
      <alignment horizontal="center" vertical="center"/>
    </xf>
    <xf numFmtId="165" fontId="2" fillId="0" borderId="1147" xfId="0" applyNumberFormat="1" applyFont="1" applyFill="1" applyBorder="1" applyAlignment="1" applyProtection="1">
      <alignment horizontal="center" vertical="center"/>
    </xf>
    <xf numFmtId="0" fontId="30" fillId="0" borderId="1193" xfId="0" applyNumberFormat="1" applyFont="1" applyFill="1" applyBorder="1" applyAlignment="1" applyProtection="1">
      <alignment horizontal="center" vertical="center"/>
    </xf>
    <xf numFmtId="0" fontId="30" fillId="0" borderId="1178" xfId="0" applyNumberFormat="1" applyFont="1" applyFill="1" applyBorder="1" applyAlignment="1" applyProtection="1">
      <alignment horizontal="center" vertical="center"/>
    </xf>
    <xf numFmtId="0" fontId="30" fillId="0" borderId="1188" xfId="0" applyNumberFormat="1" applyFont="1" applyFill="1" applyBorder="1" applyAlignment="1" applyProtection="1">
      <alignment horizontal="center" vertical="center"/>
    </xf>
    <xf numFmtId="0" fontId="4" fillId="0" borderId="1131" xfId="0" applyFont="1" applyFill="1" applyBorder="1" applyAlignment="1" applyProtection="1">
      <alignment horizontal="center" vertical="center" wrapText="1"/>
    </xf>
    <xf numFmtId="0" fontId="39" fillId="8" borderId="1194" xfId="0" applyFont="1" applyFill="1" applyBorder="1" applyAlignment="1" applyProtection="1">
      <alignment horizontal="center" vertical="center"/>
    </xf>
    <xf numFmtId="0" fontId="39" fillId="8" borderId="1195" xfId="0" applyFont="1" applyFill="1" applyBorder="1" applyAlignment="1" applyProtection="1">
      <alignment horizontal="center" vertical="center"/>
    </xf>
    <xf numFmtId="14" fontId="35" fillId="8" borderId="1182" xfId="0" applyNumberFormat="1" applyFont="1" applyFill="1" applyBorder="1" applyAlignment="1" applyProtection="1">
      <alignment horizontal="center" vertical="center"/>
    </xf>
    <xf numFmtId="165" fontId="35" fillId="8" borderId="1182" xfId="0" applyNumberFormat="1" applyFont="1" applyFill="1" applyBorder="1" applyAlignment="1" applyProtection="1">
      <alignment horizontal="center" vertical="center"/>
    </xf>
    <xf numFmtId="165" fontId="35" fillId="8" borderId="1183" xfId="0" applyNumberFormat="1" applyFont="1" applyFill="1" applyBorder="1" applyAlignment="1" applyProtection="1">
      <alignment horizontal="center" vertical="center"/>
    </xf>
    <xf numFmtId="0" fontId="2" fillId="8" borderId="1176" xfId="0" applyFont="1" applyFill="1" applyBorder="1" applyAlignment="1" applyProtection="1">
      <alignment horizontal="left" vertical="center" wrapText="1"/>
    </xf>
    <xf numFmtId="0" fontId="39" fillId="8" borderId="1148" xfId="0" applyFont="1" applyFill="1" applyBorder="1" applyAlignment="1" applyProtection="1">
      <alignment horizontal="center" vertical="center" wrapText="1"/>
    </xf>
    <xf numFmtId="0" fontId="2" fillId="8" borderId="1137" xfId="0" applyFont="1" applyFill="1" applyBorder="1" applyAlignment="1" applyProtection="1">
      <alignment horizontal="center" vertical="center"/>
    </xf>
    <xf numFmtId="14" fontId="15" fillId="8" borderId="1137" xfId="0" applyNumberFormat="1" applyFont="1" applyFill="1" applyBorder="1" applyAlignment="1" applyProtection="1">
      <alignment horizontal="center" vertical="center"/>
    </xf>
    <xf numFmtId="0" fontId="2" fillId="8" borderId="1149" xfId="0" applyNumberFormat="1" applyFont="1" applyFill="1" applyBorder="1" applyAlignment="1" applyProtection="1">
      <alignment horizontal="center" vertical="center" wrapText="1"/>
    </xf>
    <xf numFmtId="0" fontId="30" fillId="8" borderId="1138" xfId="0" applyNumberFormat="1" applyFont="1" applyFill="1" applyBorder="1" applyAlignment="1" applyProtection="1">
      <alignment horizontal="center" vertical="center" wrapText="1"/>
    </xf>
    <xf numFmtId="0" fontId="30" fillId="8" borderId="1137" xfId="0" applyNumberFormat="1" applyFont="1" applyFill="1" applyBorder="1" applyAlignment="1" applyProtection="1">
      <alignment horizontal="center" vertical="center" wrapText="1"/>
    </xf>
    <xf numFmtId="0" fontId="30" fillId="8" borderId="1139" xfId="0" applyNumberFormat="1" applyFont="1" applyFill="1" applyBorder="1" applyAlignment="1" applyProtection="1">
      <alignment horizontal="center" vertical="center" wrapText="1"/>
    </xf>
    <xf numFmtId="0" fontId="2" fillId="8" borderId="1196" xfId="0" applyFont="1" applyFill="1" applyBorder="1" applyAlignment="1" applyProtection="1">
      <alignment vertical="center"/>
    </xf>
    <xf numFmtId="0" fontId="39" fillId="8" borderId="1197" xfId="0" applyFont="1" applyFill="1" applyBorder="1" applyAlignment="1" applyProtection="1">
      <alignment horizontal="center" vertical="center"/>
    </xf>
    <xf numFmtId="0" fontId="2" fillId="8" borderId="1198" xfId="0" applyFont="1" applyFill="1" applyBorder="1" applyAlignment="1" applyProtection="1">
      <alignment horizontal="center" vertical="center"/>
    </xf>
    <xf numFmtId="0" fontId="15" fillId="8" borderId="1198" xfId="0" applyFont="1" applyFill="1" applyBorder="1" applyAlignment="1" applyProtection="1">
      <alignment horizontal="center" vertical="center"/>
    </xf>
    <xf numFmtId="0" fontId="4" fillId="8" borderId="1198" xfId="0" applyNumberFormat="1" applyFont="1" applyFill="1" applyBorder="1" applyAlignment="1" applyProtection="1">
      <alignment horizontal="center" vertical="center"/>
    </xf>
    <xf numFmtId="165" fontId="2" fillId="8" borderId="1132" xfId="0" applyNumberFormat="1" applyFont="1" applyFill="1" applyBorder="1" applyAlignment="1" applyProtection="1">
      <alignment horizontal="center" vertical="center"/>
    </xf>
    <xf numFmtId="165" fontId="2" fillId="8" borderId="1133" xfId="0" applyNumberFormat="1" applyFont="1" applyFill="1" applyBorder="1" applyAlignment="1" applyProtection="1">
      <alignment horizontal="center" vertical="center"/>
    </xf>
    <xf numFmtId="0" fontId="30" fillId="8" borderId="1135" xfId="0" applyNumberFormat="1" applyFont="1" applyFill="1" applyBorder="1" applyAlignment="1" applyProtection="1">
      <alignment horizontal="center" vertical="center" wrapText="1"/>
    </xf>
    <xf numFmtId="0" fontId="30" fillId="8" borderId="1132" xfId="0" applyNumberFormat="1" applyFont="1" applyFill="1" applyBorder="1" applyAlignment="1" applyProtection="1">
      <alignment horizontal="center" vertical="center" wrapText="1"/>
    </xf>
    <xf numFmtId="0" fontId="30" fillId="8" borderId="1133" xfId="0" applyNumberFormat="1" applyFont="1" applyFill="1" applyBorder="1" applyAlignment="1" applyProtection="1">
      <alignment horizontal="center" vertical="center" wrapText="1"/>
    </xf>
    <xf numFmtId="14" fontId="30" fillId="8" borderId="1133" xfId="0" applyNumberFormat="1" applyFont="1" applyFill="1" applyBorder="1" applyAlignment="1" applyProtection="1">
      <alignment horizontal="center" vertical="center" wrapText="1"/>
    </xf>
    <xf numFmtId="0" fontId="30" fillId="8" borderId="1199" xfId="0" applyNumberFormat="1" applyFont="1" applyFill="1" applyBorder="1" applyAlignment="1" applyProtection="1">
      <alignment horizontal="center" vertical="center" wrapText="1"/>
    </xf>
    <xf numFmtId="166" fontId="33" fillId="8" borderId="1200" xfId="0" applyNumberFormat="1" applyFont="1" applyFill="1" applyBorder="1" applyAlignment="1" applyProtection="1">
      <alignment horizontal="center" vertical="center" wrapText="1"/>
    </xf>
    <xf numFmtId="14" fontId="33" fillId="8" borderId="1200" xfId="0" applyNumberFormat="1" applyFont="1" applyFill="1" applyBorder="1" applyAlignment="1" applyProtection="1">
      <alignment horizontal="center" vertical="center" wrapText="1"/>
    </xf>
    <xf numFmtId="0" fontId="39" fillId="6" borderId="1201" xfId="0" applyFont="1" applyFill="1" applyBorder="1" applyAlignment="1" applyProtection="1">
      <alignment horizontal="center" vertical="center"/>
    </xf>
    <xf numFmtId="0" fontId="39" fillId="6" borderId="1202" xfId="0" applyFont="1" applyFill="1" applyBorder="1" applyAlignment="1" applyProtection="1">
      <alignment horizontal="center" vertical="center"/>
    </xf>
    <xf numFmtId="0" fontId="39" fillId="6" borderId="1203" xfId="0" applyFont="1" applyFill="1" applyBorder="1" applyAlignment="1" applyProtection="1">
      <alignment horizontal="center" vertical="center"/>
    </xf>
    <xf numFmtId="0" fontId="41" fillId="3" borderId="1203" xfId="0" applyNumberFormat="1" applyFont="1" applyFill="1" applyBorder="1" applyAlignment="1" applyProtection="1">
      <alignment horizontal="center" vertical="center"/>
    </xf>
    <xf numFmtId="0" fontId="55" fillId="3" borderId="1129" xfId="0" applyFont="1" applyFill="1" applyBorder="1" applyAlignment="1" applyProtection="1">
      <alignment horizontal="center" vertical="center" wrapText="1"/>
    </xf>
    <xf numFmtId="0" fontId="55" fillId="3" borderId="1134" xfId="0" applyFont="1" applyFill="1" applyBorder="1" applyAlignment="1" applyProtection="1">
      <alignment horizontal="center" vertical="center" wrapText="1"/>
    </xf>
    <xf numFmtId="0" fontId="55" fillId="3" borderId="1161" xfId="0" applyFont="1" applyFill="1" applyBorder="1" applyAlignment="1" applyProtection="1">
      <alignment horizontal="center" vertical="center" wrapText="1"/>
    </xf>
    <xf numFmtId="14" fontId="55" fillId="3" borderId="1161" xfId="0" applyNumberFormat="1" applyFont="1" applyFill="1" applyBorder="1" applyAlignment="1" applyProtection="1">
      <alignment horizontal="center" vertical="center" wrapText="1"/>
    </xf>
    <xf numFmtId="14" fontId="55" fillId="3" borderId="1130" xfId="0" applyNumberFormat="1" applyFont="1" applyFill="1" applyBorder="1" applyAlignment="1" applyProtection="1">
      <alignment horizontal="center" vertical="center" wrapText="1"/>
    </xf>
    <xf numFmtId="0" fontId="2" fillId="0" borderId="1204" xfId="0" applyFont="1" applyFill="1" applyBorder="1" applyAlignment="1" applyProtection="1">
      <alignment vertical="center" wrapText="1"/>
    </xf>
    <xf numFmtId="0" fontId="2" fillId="0" borderId="1205" xfId="0" applyFont="1" applyFill="1" applyBorder="1" applyAlignment="1" applyProtection="1">
      <alignment horizontal="left" vertical="center" wrapText="1"/>
    </xf>
    <xf numFmtId="0" fontId="2" fillId="0" borderId="1203" xfId="0" applyFont="1" applyFill="1" applyBorder="1" applyAlignment="1" applyProtection="1">
      <alignment horizontal="center" vertical="center"/>
    </xf>
    <xf numFmtId="14" fontId="2" fillId="0" borderId="1203" xfId="0" applyNumberFormat="1" applyFont="1" applyFill="1" applyBorder="1" applyAlignment="1" applyProtection="1">
      <alignment horizontal="center" vertical="center"/>
    </xf>
    <xf numFmtId="14" fontId="2" fillId="0" borderId="1206" xfId="0" applyNumberFormat="1" applyFont="1" applyFill="1" applyBorder="1" applyAlignment="1" applyProtection="1">
      <alignment horizontal="center" vertical="center" wrapText="1"/>
    </xf>
    <xf numFmtId="0" fontId="2" fillId="0" borderId="1206" xfId="0" applyNumberFormat="1" applyFont="1" applyFill="1" applyBorder="1" applyAlignment="1" applyProtection="1">
      <alignment horizontal="center" vertical="center" wrapText="1"/>
    </xf>
    <xf numFmtId="0" fontId="2" fillId="0" borderId="1207" xfId="0" applyNumberFormat="1" applyFont="1" applyFill="1" applyBorder="1" applyAlignment="1" applyProtection="1">
      <alignment horizontal="center" vertical="center" wrapText="1"/>
    </xf>
    <xf numFmtId="0" fontId="2" fillId="0" borderId="1208" xfId="0" applyNumberFormat="1" applyFont="1" applyFill="1" applyBorder="1" applyAlignment="1" applyProtection="1">
      <alignment horizontal="center" vertical="center" wrapText="1"/>
    </xf>
    <xf numFmtId="0" fontId="2" fillId="0" borderId="1209" xfId="0" applyNumberFormat="1" applyFont="1" applyFill="1" applyBorder="1" applyAlignment="1" applyProtection="1">
      <alignment horizontal="center" vertical="center" wrapText="1"/>
    </xf>
    <xf numFmtId="14" fontId="16" fillId="0" borderId="1201" xfId="0" applyNumberFormat="1" applyFont="1" applyFill="1" applyBorder="1" applyAlignment="1" applyProtection="1">
      <alignment horizontal="center" vertical="center" wrapText="1"/>
    </xf>
    <xf numFmtId="0" fontId="30" fillId="0" borderId="1202" xfId="0" applyNumberFormat="1" applyFont="1" applyFill="1" applyBorder="1" applyAlignment="1" applyProtection="1">
      <alignment horizontal="center" vertical="center" wrapText="1"/>
    </xf>
    <xf numFmtId="0" fontId="30" fillId="0" borderId="1203" xfId="0" applyNumberFormat="1" applyFont="1" applyFill="1" applyBorder="1" applyAlignment="1" applyProtection="1">
      <alignment horizontal="center" vertical="center" wrapText="1"/>
    </xf>
    <xf numFmtId="0" fontId="25" fillId="0" borderId="1203" xfId="0" applyNumberFormat="1" applyFont="1" applyFill="1" applyBorder="1" applyAlignment="1" applyProtection="1">
      <alignment horizontal="center" vertical="center" wrapText="1"/>
    </xf>
    <xf numFmtId="0" fontId="32" fillId="0" borderId="1205" xfId="0" applyNumberFormat="1" applyFont="1" applyFill="1" applyBorder="1" applyAlignment="1" applyProtection="1">
      <alignment horizontal="center" vertical="center" wrapText="1"/>
    </xf>
    <xf numFmtId="166" fontId="33" fillId="0" borderId="1210" xfId="0" applyNumberFormat="1" applyFont="1" applyFill="1" applyBorder="1" applyAlignment="1" applyProtection="1">
      <alignment horizontal="center" vertical="center" wrapText="1"/>
    </xf>
    <xf numFmtId="0" fontId="4" fillId="0" borderId="1205" xfId="0" applyFont="1" applyFill="1" applyBorder="1" applyAlignment="1" applyProtection="1">
      <alignment horizontal="center" vertical="center" wrapText="1"/>
    </xf>
    <xf numFmtId="0" fontId="2" fillId="0" borderId="1211" xfId="0" applyFont="1" applyFill="1" applyBorder="1" applyAlignment="1" applyProtection="1">
      <alignment horizontal="center" vertical="center" wrapText="1"/>
    </xf>
    <xf numFmtId="0" fontId="2" fillId="0" borderId="1204" xfId="0" applyFont="1" applyFill="1" applyBorder="1" applyAlignment="1" applyProtection="1">
      <alignment horizontal="left" vertical="center" wrapText="1"/>
    </xf>
    <xf numFmtId="14" fontId="4" fillId="0" borderId="1203" xfId="0" applyNumberFormat="1" applyFont="1" applyFill="1" applyBorder="1" applyAlignment="1" applyProtection="1">
      <alignment horizontal="center" vertical="center"/>
    </xf>
    <xf numFmtId="14" fontId="4" fillId="0" borderId="1203" xfId="0" applyNumberFormat="1" applyFont="1" applyFill="1" applyBorder="1" applyAlignment="1" applyProtection="1">
      <alignment horizontal="center" vertical="center" wrapText="1"/>
    </xf>
    <xf numFmtId="0" fontId="2" fillId="0" borderId="1203" xfId="0" applyNumberFormat="1" applyFont="1" applyFill="1" applyBorder="1" applyAlignment="1" applyProtection="1">
      <alignment horizontal="center" vertical="center" wrapText="1"/>
    </xf>
    <xf numFmtId="0" fontId="30" fillId="7" borderId="1202" xfId="0" applyNumberFormat="1" applyFont="1" applyFill="1" applyBorder="1" applyAlignment="1" applyProtection="1">
      <alignment horizontal="center" vertical="center" wrapText="1"/>
    </xf>
    <xf numFmtId="0" fontId="30" fillId="7" borderId="1203" xfId="0" applyNumberFormat="1" applyFont="1" applyFill="1" applyBorder="1" applyAlignment="1" applyProtection="1">
      <alignment horizontal="center" vertical="center" wrapText="1"/>
    </xf>
    <xf numFmtId="0" fontId="25" fillId="7" borderId="1203" xfId="0" applyNumberFormat="1" applyFont="1" applyFill="1" applyBorder="1" applyAlignment="1" applyProtection="1">
      <alignment horizontal="center" vertical="center" wrapText="1"/>
    </xf>
    <xf numFmtId="14" fontId="25" fillId="7" borderId="1203" xfId="0" applyNumberFormat="1" applyFont="1" applyFill="1" applyBorder="1" applyAlignment="1" applyProtection="1">
      <alignment horizontal="center" vertical="center" wrapText="1"/>
    </xf>
    <xf numFmtId="14" fontId="30" fillId="7" borderId="1203" xfId="0" applyNumberFormat="1" applyFont="1" applyFill="1" applyBorder="1" applyAlignment="1" applyProtection="1">
      <alignment horizontal="center" vertical="center" wrapText="1"/>
    </xf>
    <xf numFmtId="14" fontId="16" fillId="0" borderId="1202" xfId="0" applyNumberFormat="1" applyFont="1" applyFill="1" applyBorder="1" applyAlignment="1" applyProtection="1">
      <alignment horizontal="center" vertical="center" wrapText="1"/>
    </xf>
    <xf numFmtId="14" fontId="16" fillId="0" borderId="1203" xfId="0" applyNumberFormat="1" applyFont="1" applyFill="1" applyBorder="1" applyAlignment="1" applyProtection="1">
      <alignment horizontal="center" vertical="center" wrapText="1"/>
    </xf>
    <xf numFmtId="14" fontId="30" fillId="0" borderId="1203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 wrapText="1"/>
    </xf>
    <xf numFmtId="14" fontId="4" fillId="0" borderId="22" xfId="0" applyNumberFormat="1" applyFont="1" applyFill="1" applyBorder="1" applyAlignment="1" applyProtection="1">
      <alignment horizontal="center" vertical="center"/>
    </xf>
    <xf numFmtId="14" fontId="2" fillId="0" borderId="175" xfId="0" applyNumberFormat="1" applyFont="1" applyFill="1" applyBorder="1" applyAlignment="1" applyProtection="1">
      <alignment horizontal="center" vertical="center" wrapText="1"/>
    </xf>
    <xf numFmtId="0" fontId="2" fillId="0" borderId="62" xfId="0" applyNumberFormat="1" applyFont="1" applyFill="1" applyBorder="1" applyAlignment="1" applyProtection="1">
      <alignment horizontal="center" vertical="center" wrapText="1"/>
    </xf>
    <xf numFmtId="0" fontId="2" fillId="0" borderId="175" xfId="0" applyNumberFormat="1" applyFont="1" applyFill="1" applyBorder="1" applyAlignment="1" applyProtection="1">
      <alignment horizontal="center" vertical="center" wrapText="1"/>
    </xf>
    <xf numFmtId="14" fontId="16" fillId="0" borderId="1212" xfId="0" applyNumberFormat="1" applyFont="1" applyFill="1" applyBorder="1" applyAlignment="1" applyProtection="1">
      <alignment horizontal="center" vertical="center" wrapText="1"/>
    </xf>
    <xf numFmtId="14" fontId="16" fillId="0" borderId="1213" xfId="0" applyNumberFormat="1" applyFont="1" applyFill="1" applyBorder="1" applyAlignment="1" applyProtection="1">
      <alignment horizontal="center" vertical="center" wrapText="1"/>
    </xf>
    <xf numFmtId="14" fontId="16" fillId="0" borderId="1214" xfId="0" applyNumberFormat="1" applyFont="1" applyFill="1" applyBorder="1" applyAlignment="1" applyProtection="1">
      <alignment horizontal="center" vertical="center" wrapText="1"/>
    </xf>
    <xf numFmtId="0" fontId="30" fillId="0" borderId="1214" xfId="0" applyNumberFormat="1" applyFont="1" applyFill="1" applyBorder="1" applyAlignment="1" applyProtection="1">
      <alignment horizontal="center" vertical="center" wrapText="1"/>
    </xf>
    <xf numFmtId="14" fontId="30" fillId="0" borderId="1214" xfId="0" applyNumberFormat="1" applyFont="1" applyFill="1" applyBorder="1" applyAlignment="1" applyProtection="1">
      <alignment horizontal="center" vertical="center" wrapText="1"/>
    </xf>
    <xf numFmtId="0" fontId="39" fillId="6" borderId="1213" xfId="0" applyFont="1" applyFill="1" applyBorder="1" applyAlignment="1" applyProtection="1">
      <alignment horizontal="center" vertical="center"/>
    </xf>
    <xf numFmtId="0" fontId="39" fillId="6" borderId="1214" xfId="0" applyFont="1" applyFill="1" applyBorder="1" applyAlignment="1" applyProtection="1">
      <alignment horizontal="center" vertical="center"/>
    </xf>
    <xf numFmtId="0" fontId="41" fillId="3" borderId="1214" xfId="0" applyNumberFormat="1" applyFont="1" applyFill="1" applyBorder="1" applyAlignment="1" applyProtection="1">
      <alignment horizontal="center" vertical="center"/>
    </xf>
    <xf numFmtId="14" fontId="39" fillId="6" borderId="1214" xfId="0" applyNumberFormat="1" applyFont="1" applyFill="1" applyBorder="1" applyAlignment="1" applyProtection="1">
      <alignment horizontal="center" vertical="center"/>
    </xf>
    <xf numFmtId="14" fontId="41" fillId="3" borderId="1214" xfId="0" applyNumberFormat="1" applyFont="1" applyFill="1" applyBorder="1" applyAlignment="1" applyProtection="1">
      <alignment horizontal="center" vertical="center"/>
    </xf>
    <xf numFmtId="0" fontId="2" fillId="0" borderId="1215" xfId="0" applyFont="1" applyFill="1" applyBorder="1" applyAlignment="1" applyProtection="1">
      <alignment horizontal="left" vertical="center" wrapText="1"/>
    </xf>
    <xf numFmtId="0" fontId="2" fillId="0" borderId="1216" xfId="0" applyFont="1" applyFill="1" applyBorder="1" applyAlignment="1" applyProtection="1">
      <alignment horizontal="left" vertical="center" wrapText="1"/>
    </xf>
    <xf numFmtId="0" fontId="2" fillId="0" borderId="1214" xfId="0" applyFont="1" applyFill="1" applyBorder="1" applyAlignment="1" applyProtection="1">
      <alignment horizontal="center" vertical="center"/>
    </xf>
    <xf numFmtId="14" fontId="2" fillId="0" borderId="1214" xfId="0" applyNumberFormat="1" applyFont="1" applyFill="1" applyBorder="1" applyAlignment="1" applyProtection="1">
      <alignment horizontal="center" vertical="center"/>
    </xf>
    <xf numFmtId="14" fontId="2" fillId="0" borderId="1217" xfId="0" applyNumberFormat="1" applyFont="1" applyFill="1" applyBorder="1" applyAlignment="1" applyProtection="1">
      <alignment horizontal="center" vertical="center" wrapText="1"/>
    </xf>
    <xf numFmtId="0" fontId="2" fillId="0" borderId="1217" xfId="0" applyNumberFormat="1" applyFont="1" applyFill="1" applyBorder="1" applyAlignment="1" applyProtection="1">
      <alignment horizontal="center" vertical="center" wrapText="1"/>
    </xf>
    <xf numFmtId="14" fontId="16" fillId="0" borderId="1218" xfId="0" applyNumberFormat="1" applyFont="1" applyFill="1" applyBorder="1" applyAlignment="1" applyProtection="1">
      <alignment horizontal="center" vertical="center" wrapText="1"/>
    </xf>
    <xf numFmtId="0" fontId="30" fillId="0" borderId="1213" xfId="0" applyNumberFormat="1" applyFont="1" applyFill="1" applyBorder="1" applyAlignment="1" applyProtection="1">
      <alignment horizontal="center" vertical="center" wrapText="1"/>
    </xf>
    <xf numFmtId="14" fontId="25" fillId="0" borderId="1203" xfId="0" applyNumberFormat="1" applyFont="1" applyFill="1" applyBorder="1" applyAlignment="1" applyProtection="1">
      <alignment horizontal="center" vertical="center" wrapText="1"/>
    </xf>
    <xf numFmtId="0" fontId="2" fillId="0" borderId="1219" xfId="0" applyNumberFormat="1" applyFont="1" applyFill="1" applyBorder="1" applyAlignment="1" applyProtection="1">
      <alignment horizontal="center" vertical="center" wrapText="1"/>
    </xf>
    <xf numFmtId="0" fontId="2" fillId="0" borderId="1220" xfId="0" applyNumberFormat="1" applyFont="1" applyFill="1" applyBorder="1" applyAlignment="1" applyProtection="1">
      <alignment horizontal="center" vertical="center" wrapText="1"/>
    </xf>
    <xf numFmtId="0" fontId="2" fillId="0" borderId="1221" xfId="0" applyNumberFormat="1" applyFont="1" applyFill="1" applyBorder="1" applyAlignment="1" applyProtection="1">
      <alignment horizontal="center" vertical="center" wrapText="1"/>
    </xf>
    <xf numFmtId="14" fontId="39" fillId="6" borderId="1203" xfId="0" applyNumberFormat="1" applyFont="1" applyFill="1" applyBorder="1" applyAlignment="1" applyProtection="1">
      <alignment horizontal="center" vertical="center"/>
    </xf>
    <xf numFmtId="14" fontId="41" fillId="3" borderId="1203" xfId="0" applyNumberFormat="1" applyFont="1" applyFill="1" applyBorder="1" applyAlignment="1" applyProtection="1">
      <alignment horizontal="center" vertical="center"/>
    </xf>
    <xf numFmtId="0" fontId="2" fillId="0" borderId="1215" xfId="0" applyFont="1" applyFill="1" applyBorder="1" applyAlignment="1" applyProtection="1">
      <alignment vertical="center"/>
    </xf>
    <xf numFmtId="0" fontId="2" fillId="0" borderId="1216" xfId="0" applyFont="1" applyFill="1" applyBorder="1" applyAlignment="1" applyProtection="1">
      <alignment vertical="center"/>
    </xf>
    <xf numFmtId="0" fontId="2" fillId="0" borderId="1222" xfId="0" applyNumberFormat="1" applyFont="1" applyFill="1" applyBorder="1" applyAlignment="1" applyProtection="1">
      <alignment horizontal="center" vertical="center" wrapText="1"/>
    </xf>
    <xf numFmtId="0" fontId="2" fillId="0" borderId="1214" xfId="0" applyNumberFormat="1" applyFont="1" applyFill="1" applyBorder="1" applyAlignment="1" applyProtection="1">
      <alignment horizontal="center" vertical="center" wrapText="1"/>
    </xf>
    <xf numFmtId="0" fontId="2" fillId="0" borderId="1148" xfId="0" applyNumberFormat="1" applyFont="1" applyFill="1" applyBorder="1" applyAlignment="1" applyProtection="1">
      <alignment horizontal="center" vertical="center" wrapText="1"/>
    </xf>
    <xf numFmtId="14" fontId="2" fillId="0" borderId="1223" xfId="0" applyNumberFormat="1" applyFont="1" applyFill="1" applyBorder="1" applyAlignment="1" applyProtection="1">
      <alignment horizontal="center" vertical="center" wrapText="1"/>
    </xf>
    <xf numFmtId="0" fontId="2" fillId="0" borderId="1223" xfId="0" applyNumberFormat="1" applyFont="1" applyFill="1" applyBorder="1" applyAlignment="1" applyProtection="1">
      <alignment horizontal="center" vertical="center" wrapText="1"/>
    </xf>
    <xf numFmtId="0" fontId="2" fillId="0" borderId="1224" xfId="0" applyNumberFormat="1" applyFont="1" applyFill="1" applyBorder="1" applyAlignment="1" applyProtection="1">
      <alignment horizontal="center" vertical="center" wrapText="1"/>
    </xf>
    <xf numFmtId="0" fontId="2" fillId="0" borderId="1225" xfId="0" applyNumberFormat="1" applyFont="1" applyFill="1" applyBorder="1" applyAlignment="1" applyProtection="1">
      <alignment horizontal="center" vertical="center" wrapText="1"/>
    </xf>
    <xf numFmtId="0" fontId="2" fillId="0" borderId="1226" xfId="0" applyNumberFormat="1" applyFont="1" applyFill="1" applyBorder="1" applyAlignment="1" applyProtection="1">
      <alignment horizontal="center" vertical="center" wrapText="1"/>
    </xf>
    <xf numFmtId="14" fontId="16" fillId="0" borderId="1227" xfId="0" applyNumberFormat="1" applyFont="1" applyFill="1" applyBorder="1" applyAlignment="1" applyProtection="1">
      <alignment horizontal="center" vertical="center" wrapText="1"/>
    </xf>
    <xf numFmtId="0" fontId="30" fillId="0" borderId="1228" xfId="0" applyNumberFormat="1" applyFont="1" applyFill="1" applyBorder="1" applyAlignment="1" applyProtection="1">
      <alignment horizontal="center" vertical="center" wrapText="1"/>
    </xf>
    <xf numFmtId="0" fontId="30" fillId="0" borderId="1229" xfId="0" applyNumberFormat="1" applyFont="1" applyFill="1" applyBorder="1" applyAlignment="1" applyProtection="1">
      <alignment horizontal="center" vertical="center" wrapText="1"/>
    </xf>
    <xf numFmtId="0" fontId="25" fillId="0" borderId="1229" xfId="0" applyNumberFormat="1" applyFont="1" applyFill="1" applyBorder="1" applyAlignment="1" applyProtection="1">
      <alignment horizontal="center" vertical="center" wrapText="1"/>
    </xf>
    <xf numFmtId="14" fontId="25" fillId="0" borderId="1229" xfId="0" applyNumberFormat="1" applyFont="1" applyFill="1" applyBorder="1" applyAlignment="1" applyProtection="1">
      <alignment horizontal="center" vertical="center" wrapText="1"/>
    </xf>
    <xf numFmtId="14" fontId="30" fillId="0" borderId="1229" xfId="0" applyNumberFormat="1" applyFont="1" applyFill="1" applyBorder="1" applyAlignment="1" applyProtection="1">
      <alignment horizontal="center" vertical="center" wrapText="1"/>
    </xf>
    <xf numFmtId="0" fontId="39" fillId="6" borderId="1228" xfId="0" applyFont="1" applyFill="1" applyBorder="1" applyAlignment="1" applyProtection="1">
      <alignment horizontal="center" vertical="center"/>
    </xf>
    <xf numFmtId="0" fontId="39" fillId="6" borderId="1229" xfId="0" applyFont="1" applyFill="1" applyBorder="1" applyAlignment="1" applyProtection="1">
      <alignment horizontal="center" vertical="center"/>
    </xf>
    <xf numFmtId="0" fontId="41" fillId="3" borderId="1229" xfId="0" applyNumberFormat="1" applyFont="1" applyFill="1" applyBorder="1" applyAlignment="1" applyProtection="1">
      <alignment horizontal="center" vertical="center"/>
    </xf>
    <xf numFmtId="14" fontId="39" fillId="6" borderId="1229" xfId="0" applyNumberFormat="1" applyFont="1" applyFill="1" applyBorder="1" applyAlignment="1" applyProtection="1">
      <alignment horizontal="center" vertical="center"/>
    </xf>
    <xf numFmtId="14" fontId="41" fillId="3" borderId="1229" xfId="0" applyNumberFormat="1" applyFont="1" applyFill="1" applyBorder="1" applyAlignment="1" applyProtection="1">
      <alignment horizontal="center" vertical="center"/>
    </xf>
    <xf numFmtId="0" fontId="2" fillId="0" borderId="1230" xfId="0" applyFont="1" applyFill="1" applyBorder="1" applyAlignment="1" applyProtection="1">
      <alignment vertical="center" wrapText="1"/>
    </xf>
    <xf numFmtId="0" fontId="2" fillId="0" borderId="1228" xfId="0" applyFont="1" applyFill="1" applyBorder="1" applyAlignment="1" applyProtection="1">
      <alignment horizontal="left" vertical="center" wrapText="1"/>
    </xf>
    <xf numFmtId="0" fontId="2" fillId="0" borderId="1229" xfId="0" applyFont="1" applyFill="1" applyBorder="1" applyAlignment="1" applyProtection="1">
      <alignment horizontal="center" vertical="center"/>
    </xf>
    <xf numFmtId="14" fontId="2" fillId="0" borderId="1229" xfId="0" applyNumberFormat="1" applyFont="1" applyFill="1" applyBorder="1" applyAlignment="1" applyProtection="1">
      <alignment horizontal="center" vertical="center"/>
    </xf>
    <xf numFmtId="14" fontId="2" fillId="0" borderId="1231" xfId="0" applyNumberFormat="1" applyFont="1" applyFill="1" applyBorder="1" applyAlignment="1" applyProtection="1">
      <alignment horizontal="center" vertical="center" wrapText="1"/>
    </xf>
    <xf numFmtId="0" fontId="2" fillId="0" borderId="1231" xfId="0" applyNumberFormat="1" applyFont="1" applyFill="1" applyBorder="1" applyAlignment="1" applyProtection="1">
      <alignment horizontal="center" vertical="center" wrapText="1"/>
    </xf>
    <xf numFmtId="0" fontId="2" fillId="0" borderId="1232" xfId="0" applyNumberFormat="1" applyFont="1" applyFill="1" applyBorder="1" applyAlignment="1" applyProtection="1">
      <alignment horizontal="center" vertical="center" wrapText="1"/>
    </xf>
    <xf numFmtId="0" fontId="2" fillId="0" borderId="1233" xfId="0" applyNumberFormat="1" applyFont="1" applyFill="1" applyBorder="1" applyAlignment="1" applyProtection="1">
      <alignment horizontal="center" vertical="center" wrapText="1"/>
    </xf>
    <xf numFmtId="0" fontId="2" fillId="0" borderId="1234" xfId="0" applyNumberFormat="1" applyFont="1" applyFill="1" applyBorder="1" applyAlignment="1" applyProtection="1">
      <alignment horizontal="center" vertical="center" wrapText="1"/>
    </xf>
    <xf numFmtId="14" fontId="36" fillId="0" borderId="1229" xfId="0" applyNumberFormat="1" applyFont="1" applyFill="1" applyBorder="1" applyAlignment="1" applyProtection="1">
      <alignment horizontal="center" vertical="center" wrapText="1"/>
    </xf>
    <xf numFmtId="0" fontId="2" fillId="0" borderId="1235" xfId="0" applyFont="1" applyFill="1" applyBorder="1" applyAlignment="1" applyProtection="1">
      <alignment vertical="center"/>
    </xf>
    <xf numFmtId="0" fontId="2" fillId="0" borderId="1236" xfId="0" applyFont="1" applyFill="1" applyBorder="1" applyAlignment="1" applyProtection="1">
      <alignment vertical="center"/>
    </xf>
    <xf numFmtId="0" fontId="2" fillId="0" borderId="1229" xfId="0" applyNumberFormat="1" applyFont="1" applyFill="1" applyBorder="1" applyAlignment="1" applyProtection="1">
      <alignment horizontal="center" vertical="center"/>
    </xf>
    <xf numFmtId="0" fontId="2" fillId="0" borderId="1237" xfId="0" applyNumberFormat="1" applyFont="1" applyFill="1" applyBorder="1" applyAlignment="1" applyProtection="1">
      <alignment horizontal="center" vertical="center"/>
    </xf>
    <xf numFmtId="0" fontId="2" fillId="0" borderId="175" xfId="0" applyNumberFormat="1" applyFont="1" applyFill="1" applyBorder="1" applyAlignment="1" applyProtection="1">
      <alignment horizontal="center" vertical="center"/>
    </xf>
    <xf numFmtId="0" fontId="2" fillId="0" borderId="1235" xfId="0" applyFont="1" applyFill="1" applyBorder="1" applyAlignment="1" applyProtection="1">
      <alignment horizontal="left" vertical="center" wrapText="1"/>
    </xf>
    <xf numFmtId="0" fontId="2" fillId="0" borderId="1236" xfId="0" applyFont="1" applyFill="1" applyBorder="1" applyAlignment="1" applyProtection="1">
      <alignment horizontal="left" vertical="center" wrapText="1"/>
    </xf>
    <xf numFmtId="0" fontId="32" fillId="0" borderId="1236" xfId="0" applyNumberFormat="1" applyFont="1" applyFill="1" applyBorder="1" applyAlignment="1" applyProtection="1">
      <alignment horizontal="center" vertical="center" wrapText="1"/>
    </xf>
    <xf numFmtId="166" fontId="33" fillId="0" borderId="1238" xfId="0" applyNumberFormat="1" applyFont="1" applyFill="1" applyBorder="1" applyAlignment="1" applyProtection="1">
      <alignment horizontal="center" vertical="center" wrapText="1"/>
    </xf>
    <xf numFmtId="0" fontId="4" fillId="0" borderId="1236" xfId="0" applyFont="1" applyFill="1" applyBorder="1" applyAlignment="1" applyProtection="1">
      <alignment horizontal="center" vertical="center" wrapText="1"/>
    </xf>
    <xf numFmtId="0" fontId="44" fillId="0" borderId="1239" xfId="0" applyFont="1" applyFill="1" applyBorder="1" applyAlignment="1" applyProtection="1">
      <alignment horizontal="center" vertical="center" wrapText="1"/>
    </xf>
    <xf numFmtId="14" fontId="2" fillId="0" borderId="1240" xfId="0" applyNumberFormat="1" applyFont="1" applyFill="1" applyBorder="1" applyAlignment="1" applyProtection="1">
      <alignment horizontal="center" vertical="center" wrapText="1"/>
    </xf>
    <xf numFmtId="0" fontId="2" fillId="0" borderId="1241" xfId="0" applyNumberFormat="1" applyFont="1" applyFill="1" applyBorder="1" applyAlignment="1" applyProtection="1">
      <alignment horizontal="center" vertical="center" wrapText="1"/>
    </xf>
    <xf numFmtId="14" fontId="33" fillId="0" borderId="1238" xfId="0" applyNumberFormat="1" applyFont="1" applyFill="1" applyBorder="1" applyAlignment="1" applyProtection="1">
      <alignment horizontal="center" vertical="center" wrapText="1"/>
    </xf>
    <xf numFmtId="0" fontId="2" fillId="0" borderId="1239" xfId="0" applyFont="1" applyFill="1" applyBorder="1" applyAlignment="1" applyProtection="1">
      <alignment horizontal="center" vertical="center" wrapText="1"/>
    </xf>
    <xf numFmtId="0" fontId="2" fillId="0" borderId="213" xfId="0" applyFont="1" applyFill="1" applyBorder="1" applyAlignment="1" applyProtection="1">
      <alignment horizontal="left" vertical="center" wrapText="1"/>
    </xf>
    <xf numFmtId="14" fontId="2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 wrapText="1"/>
    </xf>
    <xf numFmtId="14" fontId="33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14" fontId="4" fillId="0" borderId="0" xfId="0" applyNumberFormat="1" applyFont="1" applyFill="1" applyBorder="1" applyAlignment="1" applyProtection="1">
      <alignment horizontal="center" vertical="center" wrapText="1"/>
    </xf>
    <xf numFmtId="165" fontId="35" fillId="8" borderId="1201" xfId="0" applyNumberFormat="1" applyFont="1" applyFill="1" applyBorder="1" applyAlignment="1" applyProtection="1">
      <alignment horizontal="center" vertical="center"/>
    </xf>
    <xf numFmtId="165" fontId="35" fillId="8" borderId="1228" xfId="0" applyNumberFormat="1" applyFont="1" applyFill="1" applyBorder="1" applyAlignment="1" applyProtection="1">
      <alignment horizontal="center" vertical="center"/>
    </xf>
    <xf numFmtId="165" fontId="35" fillId="8" borderId="1229" xfId="0" applyNumberFormat="1" applyFont="1" applyFill="1" applyBorder="1" applyAlignment="1" applyProtection="1">
      <alignment horizontal="center" vertical="center"/>
    </xf>
    <xf numFmtId="14" fontId="41" fillId="8" borderId="1229" xfId="0" applyNumberFormat="1" applyFont="1" applyFill="1" applyBorder="1" applyAlignment="1" applyProtection="1">
      <alignment horizontal="center" vertical="center"/>
    </xf>
    <xf numFmtId="0" fontId="41" fillId="8" borderId="1229" xfId="0" applyNumberFormat="1" applyFont="1" applyFill="1" applyBorder="1" applyAlignment="1" applyProtection="1">
      <alignment horizontal="center" vertical="center"/>
    </xf>
    <xf numFmtId="0" fontId="2" fillId="8" borderId="1235" xfId="0" applyFont="1" applyFill="1" applyBorder="1" applyAlignment="1" applyProtection="1">
      <alignment horizontal="left" vertical="center" wrapText="1"/>
    </xf>
    <xf numFmtId="0" fontId="2" fillId="8" borderId="1229" xfId="0" applyFont="1" applyFill="1" applyBorder="1" applyAlignment="1" applyProtection="1">
      <alignment horizontal="center" vertical="center"/>
    </xf>
    <xf numFmtId="14" fontId="15" fillId="8" borderId="1229" xfId="0" applyNumberFormat="1" applyFont="1" applyFill="1" applyBorder="1" applyAlignment="1" applyProtection="1">
      <alignment horizontal="center" vertical="center"/>
    </xf>
    <xf numFmtId="0" fontId="2" fillId="8" borderId="1231" xfId="0" applyNumberFormat="1" applyFont="1" applyFill="1" applyBorder="1" applyAlignment="1" applyProtection="1">
      <alignment horizontal="center" vertical="center" wrapText="1"/>
    </xf>
    <xf numFmtId="14" fontId="16" fillId="8" borderId="1201" xfId="0" applyNumberFormat="1" applyFont="1" applyFill="1" applyBorder="1" applyAlignment="1" applyProtection="1">
      <alignment horizontal="center" vertical="center" wrapText="1"/>
    </xf>
    <xf numFmtId="0" fontId="30" fillId="8" borderId="72" xfId="0" applyNumberFormat="1" applyFont="1" applyFill="1" applyBorder="1" applyAlignment="1" applyProtection="1">
      <alignment horizontal="center" vertical="center" wrapText="1"/>
    </xf>
    <xf numFmtId="0" fontId="30" fillId="8" borderId="22" xfId="0" applyNumberFormat="1" applyFont="1" applyFill="1" applyBorder="1" applyAlignment="1" applyProtection="1">
      <alignment horizontal="center" vertical="center" wrapText="1"/>
    </xf>
    <xf numFmtId="0" fontId="30" fillId="8" borderId="23" xfId="0" applyNumberFormat="1" applyFont="1" applyFill="1" applyBorder="1" applyAlignment="1" applyProtection="1">
      <alignment horizontal="center" vertical="center" wrapText="1"/>
    </xf>
    <xf numFmtId="14" fontId="30" fillId="8" borderId="23" xfId="0" applyNumberFormat="1" applyFont="1" applyFill="1" applyBorder="1" applyAlignment="1" applyProtection="1">
      <alignment horizontal="center" vertical="center" wrapText="1"/>
    </xf>
    <xf numFmtId="0" fontId="30" fillId="8" borderId="1175" xfId="0" applyNumberFormat="1" applyFont="1" applyFill="1" applyBorder="1" applyAlignment="1" applyProtection="1">
      <alignment horizontal="center" vertical="center" wrapText="1"/>
    </xf>
    <xf numFmtId="0" fontId="30" fillId="8" borderId="19" xfId="0" applyNumberFormat="1" applyFont="1" applyFill="1" applyBorder="1" applyAlignment="1" applyProtection="1">
      <alignment horizontal="center" vertical="center" wrapText="1"/>
    </xf>
    <xf numFmtId="0" fontId="43" fillId="8" borderId="1238" xfId="0" applyNumberFormat="1" applyFont="1" applyFill="1" applyBorder="1" applyAlignment="1" applyProtection="1">
      <alignment horizontal="center" vertical="center" wrapText="1"/>
    </xf>
    <xf numFmtId="166" fontId="33" fillId="8" borderId="1238" xfId="0" applyNumberFormat="1" applyFont="1" applyFill="1" applyBorder="1" applyAlignment="1" applyProtection="1">
      <alignment horizontal="center" vertical="center" wrapText="1"/>
    </xf>
    <xf numFmtId="14" fontId="33" fillId="8" borderId="1238" xfId="0" applyNumberFormat="1" applyFont="1" applyFill="1" applyBorder="1" applyAlignment="1" applyProtection="1">
      <alignment horizontal="center" vertical="center" wrapText="1"/>
    </xf>
    <xf numFmtId="0" fontId="2" fillId="8" borderId="1242" xfId="0" applyFont="1" applyFill="1" applyBorder="1" applyAlignment="1" applyProtection="1">
      <alignment vertical="center"/>
    </xf>
    <xf numFmtId="0" fontId="39" fillId="8" borderId="1243" xfId="0" applyFont="1" applyFill="1" applyBorder="1" applyAlignment="1" applyProtection="1">
      <alignment horizontal="center" vertical="center"/>
    </xf>
    <xf numFmtId="0" fontId="2" fillId="8" borderId="1244" xfId="0" applyFont="1" applyFill="1" applyBorder="1" applyAlignment="1" applyProtection="1">
      <alignment horizontal="center" vertical="center"/>
    </xf>
    <xf numFmtId="0" fontId="15" fillId="8" borderId="1244" xfId="0" applyFont="1" applyFill="1" applyBorder="1" applyAlignment="1" applyProtection="1">
      <alignment horizontal="center" vertical="center"/>
    </xf>
    <xf numFmtId="0" fontId="4" fillId="8" borderId="1244" xfId="0" applyNumberFormat="1" applyFont="1" applyFill="1" applyBorder="1" applyAlignment="1" applyProtection="1">
      <alignment horizontal="center" vertical="center"/>
    </xf>
    <xf numFmtId="0" fontId="30" fillId="8" borderId="1245" xfId="0" applyNumberFormat="1" applyFont="1" applyFill="1" applyBorder="1" applyAlignment="1" applyProtection="1">
      <alignment horizontal="center" vertical="center" wrapText="1"/>
    </xf>
    <xf numFmtId="0" fontId="30" fillId="8" borderId="1244" xfId="0" applyNumberFormat="1" applyFont="1" applyFill="1" applyBorder="1" applyAlignment="1" applyProtection="1">
      <alignment horizontal="center" vertical="center" wrapText="1"/>
    </xf>
    <xf numFmtId="0" fontId="30" fillId="8" borderId="1246" xfId="0" applyNumberFormat="1" applyFont="1" applyFill="1" applyBorder="1" applyAlignment="1" applyProtection="1">
      <alignment horizontal="center" vertical="center" wrapText="1"/>
    </xf>
    <xf numFmtId="14" fontId="30" fillId="8" borderId="1246" xfId="0" applyNumberFormat="1" applyFont="1" applyFill="1" applyBorder="1" applyAlignment="1" applyProtection="1">
      <alignment horizontal="center" vertical="center" wrapText="1"/>
    </xf>
    <xf numFmtId="166" fontId="33" fillId="8" borderId="1247" xfId="0" applyNumberFormat="1" applyFont="1" applyFill="1" applyBorder="1" applyAlignment="1" applyProtection="1">
      <alignment horizontal="center" vertical="center" wrapText="1"/>
    </xf>
    <xf numFmtId="14" fontId="33" fillId="8" borderId="1247" xfId="0" applyNumberFormat="1" applyFont="1" applyFill="1" applyBorder="1" applyAlignment="1" applyProtection="1">
      <alignment horizontal="center" vertical="center" wrapText="1"/>
    </xf>
    <xf numFmtId="14" fontId="6" fillId="3" borderId="707" xfId="0" applyNumberFormat="1" applyFont="1" applyFill="1" applyBorder="1" applyAlignment="1" applyProtection="1">
      <alignment horizontal="center" vertical="center" wrapText="1"/>
    </xf>
    <xf numFmtId="168" fontId="6" fillId="3" borderId="707" xfId="0" applyNumberFormat="1" applyFont="1" applyFill="1" applyBorder="1" applyAlignment="1" applyProtection="1">
      <alignment horizontal="center" vertical="center" wrapText="1"/>
    </xf>
    <xf numFmtId="168" fontId="6" fillId="3" borderId="1169" xfId="0" applyNumberFormat="1" applyFont="1" applyFill="1" applyBorder="1" applyAlignment="1" applyProtection="1">
      <alignment horizontal="center" vertical="center" wrapText="1"/>
    </xf>
    <xf numFmtId="0" fontId="41" fillId="3" borderId="1163" xfId="0" applyFont="1" applyFill="1" applyBorder="1" applyAlignment="1" applyProtection="1">
      <alignment horizontal="center" vertical="center" wrapText="1"/>
    </xf>
    <xf numFmtId="0" fontId="41" fillId="3" borderId="1134" xfId="0" applyFont="1" applyFill="1" applyBorder="1" applyAlignment="1" applyProtection="1">
      <alignment horizontal="center" vertical="center" wrapText="1"/>
    </xf>
    <xf numFmtId="0" fontId="41" fillId="3" borderId="1161" xfId="0" applyFont="1" applyFill="1" applyBorder="1" applyAlignment="1" applyProtection="1">
      <alignment horizontal="center" vertical="center" wrapText="1"/>
    </xf>
    <xf numFmtId="0" fontId="41" fillId="3" borderId="1170" xfId="0" applyFont="1" applyFill="1" applyBorder="1" applyAlignment="1" applyProtection="1">
      <alignment horizontal="center" vertical="center" wrapText="1"/>
    </xf>
    <xf numFmtId="0" fontId="72" fillId="3" borderId="1169" xfId="0" applyFont="1" applyFill="1" applyBorder="1" applyAlignment="1" applyProtection="1">
      <alignment horizontal="center" vertical="center" wrapText="1"/>
    </xf>
    <xf numFmtId="0" fontId="41" fillId="3" borderId="1169" xfId="0" applyFont="1" applyFill="1" applyBorder="1" applyAlignment="1" applyProtection="1">
      <alignment horizontal="center" vertical="center" wrapText="1"/>
    </xf>
    <xf numFmtId="0" fontId="41" fillId="3" borderId="1129" xfId="0" applyFont="1" applyFill="1" applyBorder="1" applyAlignment="1" applyProtection="1">
      <alignment horizontal="center" vertical="center" wrapText="1"/>
    </xf>
    <xf numFmtId="164" fontId="33" fillId="0" borderId="1248" xfId="0" applyNumberFormat="1" applyFont="1" applyFill="1" applyBorder="1" applyAlignment="1" applyProtection="1">
      <alignment horizontal="center" vertical="center" wrapText="1"/>
    </xf>
    <xf numFmtId="0" fontId="23" fillId="3" borderId="1172" xfId="0" applyFont="1" applyFill="1" applyBorder="1" applyAlignment="1" applyProtection="1">
      <alignment horizontal="center" vertical="center" wrapText="1"/>
    </xf>
    <xf numFmtId="0" fontId="23" fillId="3" borderId="1131" xfId="0" applyFont="1" applyFill="1" applyBorder="1" applyAlignment="1" applyProtection="1">
      <alignment horizontal="center" vertical="center" wrapText="1"/>
    </xf>
    <xf numFmtId="0" fontId="27" fillId="3" borderId="1249" xfId="0" applyFont="1" applyFill="1" applyBorder="1" applyAlignment="1" applyProtection="1">
      <alignment horizontal="center" vertical="center" wrapText="1"/>
    </xf>
    <xf numFmtId="0" fontId="27" fillId="3" borderId="1199" xfId="0" applyFont="1" applyFill="1" applyBorder="1" applyAlignment="1" applyProtection="1">
      <alignment horizontal="center" vertical="center" wrapText="1"/>
    </xf>
    <xf numFmtId="14" fontId="27" fillId="3" borderId="1199" xfId="0" applyNumberFormat="1" applyFont="1" applyFill="1" applyBorder="1" applyAlignment="1" applyProtection="1">
      <alignment horizontal="center" vertical="center" wrapText="1"/>
    </xf>
    <xf numFmtId="14" fontId="6" fillId="3" borderId="1199" xfId="0" applyNumberFormat="1" applyFont="1" applyFill="1" applyBorder="1" applyAlignment="1" applyProtection="1">
      <alignment horizontal="center" vertical="center" wrapText="1"/>
    </xf>
    <xf numFmtId="168" fontId="6" fillId="3" borderId="1199" xfId="0" applyNumberFormat="1" applyFont="1" applyFill="1" applyBorder="1" applyAlignment="1" applyProtection="1">
      <alignment horizontal="center" vertical="center" wrapText="1"/>
    </xf>
    <xf numFmtId="168" fontId="6" fillId="3" borderId="1249" xfId="0" applyNumberFormat="1" applyFont="1" applyFill="1" applyBorder="1" applyAlignment="1" applyProtection="1">
      <alignment horizontal="center" vertical="center" wrapText="1"/>
    </xf>
    <xf numFmtId="0" fontId="17" fillId="3" borderId="1250" xfId="0" applyFont="1" applyFill="1" applyBorder="1" applyAlignment="1" applyProtection="1">
      <alignment horizontal="center" vertical="center" wrapText="1"/>
    </xf>
    <xf numFmtId="0" fontId="17" fillId="3" borderId="1251" xfId="0" applyFont="1" applyFill="1" applyBorder="1" applyAlignment="1" applyProtection="1">
      <alignment horizontal="center" vertical="center" wrapText="1"/>
    </xf>
    <xf numFmtId="0" fontId="17" fillId="3" borderId="1241" xfId="0" applyFont="1" applyFill="1" applyBorder="1" applyAlignment="1" applyProtection="1">
      <alignment horizontal="center" vertical="center" wrapText="1"/>
    </xf>
    <xf numFmtId="0" fontId="52" fillId="3" borderId="1252" xfId="0" applyFont="1" applyFill="1" applyBorder="1" applyAlignment="1" applyProtection="1">
      <alignment horizontal="center" vertical="center" wrapText="1"/>
    </xf>
    <xf numFmtId="0" fontId="17" fillId="3" borderId="1253" xfId="0" applyFont="1" applyFill="1" applyBorder="1" applyAlignment="1" applyProtection="1">
      <alignment horizontal="center" vertical="center" wrapText="1"/>
    </xf>
    <xf numFmtId="0" fontId="17" fillId="3" borderId="1254" xfId="0" applyFont="1" applyFill="1" applyBorder="1" applyAlignment="1" applyProtection="1">
      <alignment horizontal="center" vertical="center" wrapText="1"/>
    </xf>
    <xf numFmtId="0" fontId="17" fillId="3" borderId="1148" xfId="0" applyFont="1" applyFill="1" applyBorder="1" applyAlignment="1" applyProtection="1">
      <alignment horizontal="center" vertical="center" wrapText="1"/>
    </xf>
    <xf numFmtId="0" fontId="47" fillId="3" borderId="1254" xfId="0" applyFont="1" applyFill="1" applyBorder="1" applyAlignment="1" applyProtection="1">
      <alignment horizontal="center" vertical="center" wrapText="1"/>
    </xf>
    <xf numFmtId="164" fontId="47" fillId="3" borderId="1248" xfId="0" applyNumberFormat="1" applyFont="1" applyFill="1" applyBorder="1" applyAlignment="1" applyProtection="1">
      <alignment horizontal="center" vertical="center" wrapText="1"/>
    </xf>
    <xf numFmtId="0" fontId="47" fillId="3" borderId="1148" xfId="0" applyFont="1" applyFill="1" applyBorder="1" applyAlignment="1" applyProtection="1">
      <alignment horizontal="center" vertical="center" wrapText="1"/>
    </xf>
    <xf numFmtId="0" fontId="4" fillId="0" borderId="1255" xfId="0" applyFont="1" applyBorder="1" applyAlignment="1" applyProtection="1">
      <alignment horizontal="center" vertical="center" wrapText="1"/>
    </xf>
    <xf numFmtId="0" fontId="4" fillId="0" borderId="1251" xfId="0" applyFont="1" applyBorder="1" applyAlignment="1" applyProtection="1">
      <alignment horizontal="center" vertical="center" wrapText="1"/>
    </xf>
    <xf numFmtId="14" fontId="4" fillId="0" borderId="1251" xfId="0" applyNumberFormat="1" applyFont="1" applyBorder="1" applyAlignment="1" applyProtection="1">
      <alignment horizontal="center" vertical="center" wrapText="1"/>
    </xf>
    <xf numFmtId="14" fontId="4" fillId="0" borderId="1252" xfId="0" applyNumberFormat="1" applyFont="1" applyBorder="1" applyAlignment="1" applyProtection="1">
      <alignment horizontal="center" vertical="center" wrapText="1"/>
    </xf>
    <xf numFmtId="0" fontId="23" fillId="3" borderId="1256" xfId="0" applyFont="1" applyFill="1" applyBorder="1" applyAlignment="1" applyProtection="1">
      <alignment horizontal="center" vertical="center" wrapText="1"/>
    </xf>
    <xf numFmtId="0" fontId="23" fillId="3" borderId="1257" xfId="0" applyFont="1" applyFill="1" applyBorder="1" applyAlignment="1" applyProtection="1">
      <alignment horizontal="center" vertical="center" wrapText="1"/>
    </xf>
    <xf numFmtId="0" fontId="48" fillId="3" borderId="1258" xfId="0" applyFont="1" applyFill="1" applyBorder="1" applyAlignment="1" applyProtection="1">
      <alignment horizontal="center" vertical="center" wrapText="1"/>
    </xf>
    <xf numFmtId="0" fontId="48" fillId="3" borderId="1259" xfId="0" applyFont="1" applyFill="1" applyBorder="1" applyAlignment="1" applyProtection="1">
      <alignment horizontal="center" vertical="center" wrapText="1"/>
    </xf>
    <xf numFmtId="14" fontId="48" fillId="3" borderId="1259" xfId="0" applyNumberFormat="1" applyFont="1" applyFill="1" applyBorder="1" applyAlignment="1" applyProtection="1">
      <alignment horizontal="center" vertical="center" wrapText="1"/>
    </xf>
    <xf numFmtId="14" fontId="49" fillId="3" borderId="1259" xfId="0" applyNumberFormat="1" applyFont="1" applyFill="1" applyBorder="1" applyAlignment="1" applyProtection="1">
      <alignment horizontal="center" vertical="center" wrapText="1"/>
    </xf>
    <xf numFmtId="168" fontId="49" fillId="3" borderId="1259" xfId="0" applyNumberFormat="1" applyFont="1" applyFill="1" applyBorder="1" applyAlignment="1" applyProtection="1">
      <alignment horizontal="center" vertical="center" wrapText="1"/>
    </xf>
    <xf numFmtId="168" fontId="49" fillId="3" borderId="1258" xfId="0" applyNumberFormat="1" applyFont="1" applyFill="1" applyBorder="1" applyAlignment="1" applyProtection="1">
      <alignment horizontal="center" vertical="center" wrapText="1"/>
    </xf>
    <xf numFmtId="0" fontId="12" fillId="3" borderId="1250" xfId="0" applyFont="1" applyFill="1" applyBorder="1" applyAlignment="1" applyProtection="1">
      <alignment horizontal="center" vertical="center" wrapText="1"/>
    </xf>
    <xf numFmtId="0" fontId="12" fillId="3" borderId="1251" xfId="0" applyFont="1" applyFill="1" applyBorder="1" applyAlignment="1" applyProtection="1">
      <alignment horizontal="center" vertical="center" wrapText="1"/>
    </xf>
    <xf numFmtId="0" fontId="12" fillId="3" borderId="1241" xfId="0" applyFont="1" applyFill="1" applyBorder="1" applyAlignment="1" applyProtection="1">
      <alignment horizontal="center" vertical="center" wrapText="1"/>
    </xf>
    <xf numFmtId="0" fontId="12" fillId="3" borderId="1253" xfId="0" applyFont="1" applyFill="1" applyBorder="1" applyAlignment="1" applyProtection="1">
      <alignment horizontal="center" vertical="center" wrapText="1"/>
    </xf>
    <xf numFmtId="0" fontId="12" fillId="3" borderId="1254" xfId="0" applyFont="1" applyFill="1" applyBorder="1" applyAlignment="1" applyProtection="1">
      <alignment horizontal="center" vertical="center" wrapText="1"/>
    </xf>
    <xf numFmtId="0" fontId="12" fillId="3" borderId="1148" xfId="0" applyFont="1" applyFill="1" applyBorder="1" applyAlignment="1" applyProtection="1">
      <alignment horizontal="center" vertical="center" wrapText="1"/>
    </xf>
    <xf numFmtId="0" fontId="12" fillId="0" borderId="1258" xfId="0" applyFont="1" applyFill="1" applyBorder="1" applyAlignment="1" applyProtection="1">
      <alignment horizontal="center" vertical="center" wrapText="1"/>
    </xf>
    <xf numFmtId="164" fontId="50" fillId="0" borderId="1260" xfId="0" applyNumberFormat="1" applyFont="1" applyFill="1" applyBorder="1" applyAlignment="1" applyProtection="1">
      <alignment horizontal="center" vertical="center" wrapText="1"/>
    </xf>
    <xf numFmtId="0" fontId="51" fillId="0" borderId="1257" xfId="0" applyFont="1" applyBorder="1" applyAlignment="1" applyProtection="1">
      <alignment horizontal="center" vertical="center" wrapText="1"/>
    </xf>
    <xf numFmtId="0" fontId="3" fillId="2" borderId="1261" xfId="0" applyFont="1" applyFill="1" applyBorder="1" applyAlignment="1" applyProtection="1">
      <alignment horizontal="center" vertical="center" wrapText="1"/>
    </xf>
    <xf numFmtId="0" fontId="3" fillId="2" borderId="1262" xfId="0" applyFont="1" applyFill="1" applyBorder="1" applyAlignment="1" applyProtection="1">
      <alignment horizontal="center" vertical="center" wrapText="1"/>
    </xf>
    <xf numFmtId="0" fontId="0" fillId="0" borderId="1262" xfId="0" applyBorder="1" applyAlignment="1" applyProtection="1">
      <alignment horizontal="center" vertical="center" wrapText="1"/>
    </xf>
    <xf numFmtId="14" fontId="0" fillId="0" borderId="1262" xfId="0" applyNumberFormat="1" applyBorder="1" applyAlignment="1" applyProtection="1">
      <alignment horizontal="center" vertical="center" wrapText="1"/>
    </xf>
    <xf numFmtId="14" fontId="0" fillId="0" borderId="1263" xfId="0" applyNumberFormat="1" applyBorder="1" applyAlignment="1" applyProtection="1">
      <alignment horizontal="center" vertical="center" wrapText="1"/>
    </xf>
    <xf numFmtId="0" fontId="4" fillId="0" borderId="1262" xfId="0" applyFont="1" applyBorder="1" applyAlignment="1" applyProtection="1">
      <alignment horizontal="center" vertical="center" wrapText="1"/>
    </xf>
    <xf numFmtId="0" fontId="0" fillId="0" borderId="1264" xfId="0" applyBorder="1" applyAlignment="1" applyProtection="1">
      <alignment horizontal="center" vertical="center" wrapText="1"/>
    </xf>
    <xf numFmtId="164" fontId="11" fillId="3" borderId="1130" xfId="0" applyNumberFormat="1" applyFont="1" applyFill="1" applyBorder="1" applyAlignment="1" applyProtection="1">
      <alignment horizontal="center" vertical="center" wrapText="1"/>
    </xf>
    <xf numFmtId="0" fontId="4" fillId="3" borderId="1129" xfId="0" applyFont="1" applyFill="1" applyBorder="1" applyAlignment="1" applyProtection="1">
      <alignment horizontal="center" vertical="center" wrapText="1"/>
    </xf>
    <xf numFmtId="14" fontId="4" fillId="3" borderId="22" xfId="0" applyNumberFormat="1" applyFont="1" applyFill="1" applyBorder="1" applyAlignment="1" applyProtection="1">
      <alignment horizontal="center" vertical="center" wrapText="1"/>
    </xf>
    <xf numFmtId="14" fontId="4" fillId="3" borderId="82" xfId="0" applyNumberFormat="1" applyFont="1" applyFill="1" applyBorder="1" applyAlignment="1" applyProtection="1">
      <alignment horizontal="center" vertical="center" wrapText="1"/>
    </xf>
    <xf numFmtId="0" fontId="20" fillId="3" borderId="1169" xfId="0" applyFont="1" applyFill="1" applyBorder="1" applyAlignment="1" applyProtection="1">
      <alignment horizontal="center" vertical="center" wrapText="1"/>
    </xf>
    <xf numFmtId="14" fontId="20" fillId="3" borderId="707" xfId="0" applyNumberFormat="1" applyFont="1" applyFill="1" applyBorder="1" applyAlignment="1" applyProtection="1">
      <alignment horizontal="center" vertical="center" wrapText="1"/>
    </xf>
    <xf numFmtId="14" fontId="11" fillId="3" borderId="1134" xfId="0" applyNumberFormat="1" applyFont="1" applyFill="1" applyBorder="1" applyAlignment="1" applyProtection="1">
      <alignment horizontal="center" vertical="center" wrapText="1"/>
    </xf>
    <xf numFmtId="165" fontId="11" fillId="3" borderId="1161" xfId="0" applyNumberFormat="1" applyFont="1" applyFill="1" applyBorder="1" applyAlignment="1" applyProtection="1">
      <alignment horizontal="center" vertical="center" wrapText="1"/>
    </xf>
    <xf numFmtId="165" fontId="11" fillId="3" borderId="1170" xfId="0" applyNumberFormat="1" applyFont="1" applyFill="1" applyBorder="1" applyAlignment="1" applyProtection="1">
      <alignment horizontal="center" vertical="center" wrapText="1"/>
    </xf>
    <xf numFmtId="0" fontId="11" fillId="3" borderId="1148" xfId="0" applyFont="1" applyFill="1" applyBorder="1" applyAlignment="1" applyProtection="1">
      <alignment horizontal="center" vertical="center" wrapText="1"/>
    </xf>
    <xf numFmtId="0" fontId="11" fillId="3" borderId="1252" xfId="0" applyFont="1" applyFill="1" applyBorder="1" applyAlignment="1" applyProtection="1">
      <alignment horizontal="center" vertical="center" wrapText="1"/>
    </xf>
    <xf numFmtId="0" fontId="11" fillId="3" borderId="1250" xfId="0" applyFont="1" applyFill="1" applyBorder="1" applyAlignment="1" applyProtection="1">
      <alignment horizontal="center" vertical="center" wrapText="1"/>
    </xf>
    <xf numFmtId="0" fontId="11" fillId="3" borderId="1251" xfId="0" applyFont="1" applyFill="1" applyBorder="1" applyAlignment="1" applyProtection="1">
      <alignment horizontal="center" vertical="center" wrapText="1"/>
    </xf>
    <xf numFmtId="0" fontId="11" fillId="3" borderId="1241" xfId="0" applyFont="1" applyFill="1" applyBorder="1" applyAlignment="1" applyProtection="1">
      <alignment horizontal="center" vertical="center" wrapText="1"/>
    </xf>
    <xf numFmtId="0" fontId="11" fillId="3" borderId="1254" xfId="0" applyFont="1" applyFill="1" applyBorder="1" applyAlignment="1" applyProtection="1">
      <alignment horizontal="center" vertical="center" wrapText="1"/>
    </xf>
    <xf numFmtId="0" fontId="11" fillId="3" borderId="1248" xfId="0" applyFont="1" applyFill="1" applyBorder="1" applyAlignment="1" applyProtection="1">
      <alignment horizontal="center" vertical="center" wrapText="1"/>
    </xf>
    <xf numFmtId="14" fontId="11" fillId="3" borderId="1148" xfId="0" applyNumberFormat="1" applyFont="1" applyFill="1" applyBorder="1" applyAlignment="1" applyProtection="1">
      <alignment horizontal="center" vertical="center" wrapText="1"/>
    </xf>
    <xf numFmtId="0" fontId="2" fillId="0" borderId="1265" xfId="0" applyFont="1" applyFill="1" applyBorder="1" applyAlignment="1" applyProtection="1">
      <alignment horizontal="left" vertical="center" wrapText="1"/>
    </xf>
    <xf numFmtId="0" fontId="2" fillId="0" borderId="1266" xfId="0" applyFont="1" applyFill="1" applyBorder="1" applyAlignment="1" applyProtection="1">
      <alignment horizontal="left" vertical="center" wrapText="1"/>
    </xf>
    <xf numFmtId="0" fontId="2" fillId="0" borderId="1251" xfId="0" applyFont="1" applyFill="1" applyBorder="1" applyAlignment="1" applyProtection="1">
      <alignment horizontal="center" vertical="center"/>
    </xf>
    <xf numFmtId="0" fontId="70" fillId="0" borderId="1251" xfId="0" applyFont="1" applyFill="1" applyBorder="1" applyAlignment="1" applyProtection="1">
      <alignment horizontal="center" vertical="center"/>
    </xf>
    <xf numFmtId="14" fontId="2" fillId="0" borderId="1267" xfId="0" applyNumberFormat="1" applyFont="1" applyFill="1" applyBorder="1" applyAlignment="1" applyProtection="1">
      <alignment horizontal="center" vertical="center"/>
    </xf>
    <xf numFmtId="14" fontId="2" fillId="0" borderId="1268" xfId="0" applyNumberFormat="1" applyFont="1" applyFill="1" applyBorder="1" applyAlignment="1" applyProtection="1">
      <alignment horizontal="center" vertical="center" wrapText="1"/>
    </xf>
    <xf numFmtId="0" fontId="2" fillId="0" borderId="1268" xfId="0" applyNumberFormat="1" applyFont="1" applyFill="1" applyBorder="1" applyAlignment="1" applyProtection="1">
      <alignment horizontal="center" vertical="center" wrapText="1"/>
    </xf>
    <xf numFmtId="0" fontId="2" fillId="0" borderId="1269" xfId="0" applyNumberFormat="1" applyFont="1" applyFill="1" applyBorder="1" applyAlignment="1" applyProtection="1">
      <alignment horizontal="center" vertical="center" wrapText="1"/>
    </xf>
    <xf numFmtId="0" fontId="2" fillId="0" borderId="1267" xfId="0" applyNumberFormat="1" applyFont="1" applyFill="1" applyBorder="1" applyAlignment="1" applyProtection="1">
      <alignment horizontal="center" vertical="center" wrapText="1"/>
    </xf>
    <xf numFmtId="0" fontId="2" fillId="0" borderId="1270" xfId="0" applyNumberFormat="1" applyFont="1" applyFill="1" applyBorder="1" applyAlignment="1" applyProtection="1">
      <alignment horizontal="center" vertical="center" wrapText="1"/>
    </xf>
    <xf numFmtId="14" fontId="16" fillId="0" borderId="1254" xfId="0" applyNumberFormat="1" applyFont="1" applyFill="1" applyBorder="1" applyAlignment="1" applyProtection="1">
      <alignment horizontal="center" vertical="center" wrapText="1"/>
    </xf>
    <xf numFmtId="0" fontId="30" fillId="0" borderId="1250" xfId="0" applyNumberFormat="1" applyFont="1" applyFill="1" applyBorder="1" applyAlignment="1" applyProtection="1">
      <alignment horizontal="center" vertical="center" wrapText="1"/>
    </xf>
    <xf numFmtId="0" fontId="30" fillId="0" borderId="1251" xfId="0" applyNumberFormat="1" applyFont="1" applyFill="1" applyBorder="1" applyAlignment="1" applyProtection="1">
      <alignment horizontal="center" vertical="center" wrapText="1"/>
    </xf>
    <xf numFmtId="0" fontId="30" fillId="0" borderId="1241" xfId="0" applyNumberFormat="1" applyFont="1" applyFill="1" applyBorder="1" applyAlignment="1" applyProtection="1">
      <alignment horizontal="center" vertical="center" wrapText="1"/>
    </xf>
    <xf numFmtId="0" fontId="25" fillId="0" borderId="1252" xfId="0" applyNumberFormat="1" applyFont="1" applyFill="1" applyBorder="1" applyAlignment="1" applyProtection="1">
      <alignment horizontal="center" vertical="center" wrapText="1"/>
    </xf>
    <xf numFmtId="0" fontId="30" fillId="0" borderId="1254" xfId="0" applyNumberFormat="1" applyFont="1" applyFill="1" applyBorder="1" applyAlignment="1" applyProtection="1">
      <alignment horizontal="center" vertical="center" wrapText="1"/>
    </xf>
    <xf numFmtId="0" fontId="32" fillId="0" borderId="1266" xfId="0" applyNumberFormat="1" applyFont="1" applyFill="1" applyBorder="1" applyAlignment="1" applyProtection="1">
      <alignment horizontal="center" vertical="center" wrapText="1"/>
    </xf>
    <xf numFmtId="0" fontId="32" fillId="0" borderId="1254" xfId="0" applyNumberFormat="1" applyFont="1" applyFill="1" applyBorder="1" applyAlignment="1" applyProtection="1">
      <alignment horizontal="center" vertical="center" wrapText="1"/>
    </xf>
    <xf numFmtId="14" fontId="32" fillId="0" borderId="1254" xfId="0" applyNumberFormat="1" applyFont="1" applyFill="1" applyBorder="1" applyAlignment="1" applyProtection="1">
      <alignment horizontal="center" vertical="center" wrapText="1"/>
    </xf>
    <xf numFmtId="14" fontId="25" fillId="0" borderId="1252" xfId="0" applyNumberFormat="1" applyFont="1" applyFill="1" applyBorder="1" applyAlignment="1" applyProtection="1">
      <alignment horizontal="center" vertical="center" wrapText="1"/>
    </xf>
    <xf numFmtId="0" fontId="2" fillId="0" borderId="1265" xfId="0" applyFont="1" applyFill="1" applyBorder="1" applyAlignment="1" applyProtection="1">
      <alignment vertical="center" wrapText="1"/>
    </xf>
    <xf numFmtId="0" fontId="30" fillId="0" borderId="1255" xfId="0" applyNumberFormat="1" applyFont="1" applyFill="1" applyBorder="1" applyAlignment="1" applyProtection="1">
      <alignment horizontal="center" vertical="center" wrapText="1"/>
    </xf>
    <xf numFmtId="0" fontId="2" fillId="0" borderId="1250" xfId="0" applyFont="1" applyFill="1" applyBorder="1" applyAlignment="1" applyProtection="1">
      <alignment vertical="center" wrapText="1"/>
    </xf>
    <xf numFmtId="0" fontId="2" fillId="0" borderId="1148" xfId="0" applyFont="1" applyFill="1" applyBorder="1" applyAlignment="1" applyProtection="1">
      <alignment horizontal="left" vertical="center" wrapText="1"/>
    </xf>
    <xf numFmtId="14" fontId="15" fillId="0" borderId="1251" xfId="0" applyNumberFormat="1" applyFont="1" applyFill="1" applyBorder="1" applyAlignment="1" applyProtection="1">
      <alignment horizontal="center" vertical="center"/>
    </xf>
    <xf numFmtId="14" fontId="4" fillId="0" borderId="1268" xfId="0" applyNumberFormat="1" applyFont="1" applyFill="1" applyBorder="1" applyAlignment="1" applyProtection="1">
      <alignment horizontal="center" vertical="center" wrapText="1"/>
    </xf>
    <xf numFmtId="14" fontId="16" fillId="0" borderId="1271" xfId="0" applyNumberFormat="1" applyFont="1" applyFill="1" applyBorder="1" applyAlignment="1" applyProtection="1">
      <alignment horizontal="center" vertical="center" wrapText="1"/>
    </xf>
    <xf numFmtId="14" fontId="26" fillId="0" borderId="1252" xfId="0" applyNumberFormat="1" applyFont="1" applyFill="1" applyBorder="1" applyAlignment="1" applyProtection="1">
      <alignment horizontal="center" vertical="center" wrapText="1"/>
    </xf>
    <xf numFmtId="14" fontId="16" fillId="0" borderId="1272" xfId="0" applyNumberFormat="1" applyFont="1" applyFill="1" applyBorder="1" applyAlignment="1" applyProtection="1">
      <alignment horizontal="center" vertical="center" wrapText="1"/>
    </xf>
    <xf numFmtId="0" fontId="30" fillId="0" borderId="1273" xfId="0" applyNumberFormat="1" applyFont="1" applyFill="1" applyBorder="1" applyAlignment="1" applyProtection="1">
      <alignment horizontal="center" vertical="center" wrapText="1"/>
    </xf>
    <xf numFmtId="0" fontId="30" fillId="0" borderId="1274" xfId="0" applyNumberFormat="1" applyFont="1" applyFill="1" applyBorder="1" applyAlignment="1" applyProtection="1">
      <alignment horizontal="center" vertical="center" wrapText="1"/>
    </xf>
    <xf numFmtId="0" fontId="30" fillId="0" borderId="1275" xfId="0" applyNumberFormat="1" applyFont="1" applyFill="1" applyBorder="1" applyAlignment="1" applyProtection="1">
      <alignment horizontal="center" vertical="center" wrapText="1"/>
    </xf>
    <xf numFmtId="14" fontId="26" fillId="0" borderId="1276" xfId="0" applyNumberFormat="1" applyFont="1" applyFill="1" applyBorder="1" applyAlignment="1" applyProtection="1">
      <alignment horizontal="center" vertical="center" wrapText="1"/>
    </xf>
    <xf numFmtId="0" fontId="30" fillId="0" borderId="1272" xfId="0" applyNumberFormat="1" applyFont="1" applyFill="1" applyBorder="1" applyAlignment="1" applyProtection="1">
      <alignment horizontal="center" vertical="center" wrapText="1"/>
    </xf>
    <xf numFmtId="0" fontId="36" fillId="0" borderId="1148" xfId="0" applyNumberFormat="1" applyFont="1" applyFill="1" applyBorder="1" applyAlignment="1" applyProtection="1">
      <alignment horizontal="center" vertical="center" wrapText="1"/>
    </xf>
    <xf numFmtId="0" fontId="36" fillId="0" borderId="1272" xfId="0" applyNumberFormat="1" applyFont="1" applyFill="1" applyBorder="1" applyAlignment="1" applyProtection="1">
      <alignment horizontal="center" vertical="center" wrapText="1"/>
    </xf>
    <xf numFmtId="14" fontId="36" fillId="0" borderId="1272" xfId="0" applyNumberFormat="1" applyFont="1" applyFill="1" applyBorder="1" applyAlignment="1" applyProtection="1">
      <alignment horizontal="center" vertical="center" wrapText="1"/>
    </xf>
    <xf numFmtId="0" fontId="73" fillId="0" borderId="1276" xfId="0" applyNumberFormat="1" applyFont="1" applyFill="1" applyBorder="1" applyAlignment="1" applyProtection="1">
      <alignment horizontal="center" vertical="center" wrapText="1"/>
    </xf>
    <xf numFmtId="0" fontId="32" fillId="0" borderId="1272" xfId="0" applyNumberFormat="1" applyFont="1" applyFill="1" applyBorder="1" applyAlignment="1" applyProtection="1">
      <alignment horizontal="center" vertical="center" wrapText="1"/>
    </xf>
    <xf numFmtId="14" fontId="32" fillId="0" borderId="1272" xfId="0" applyNumberFormat="1" applyFont="1" applyFill="1" applyBorder="1" applyAlignment="1" applyProtection="1">
      <alignment horizontal="center" vertical="center" wrapText="1"/>
    </xf>
    <xf numFmtId="0" fontId="4" fillId="9" borderId="1262" xfId="0" applyFont="1" applyFill="1" applyBorder="1" applyAlignment="1" applyProtection="1">
      <alignment horizontal="center" vertical="center" wrapText="1"/>
    </xf>
    <xf numFmtId="0" fontId="39" fillId="6" borderId="1262" xfId="0" applyFont="1" applyFill="1" applyBorder="1" applyAlignment="1" applyProtection="1">
      <alignment horizontal="center" vertical="center"/>
    </xf>
    <xf numFmtId="0" fontId="39" fillId="6" borderId="1272" xfId="0" applyFont="1" applyFill="1" applyBorder="1" applyAlignment="1" applyProtection="1">
      <alignment horizontal="center" vertical="center"/>
    </xf>
    <xf numFmtId="0" fontId="39" fillId="6" borderId="1163" xfId="0" applyFont="1" applyFill="1" applyBorder="1" applyAlignment="1" applyProtection="1">
      <alignment horizontal="center" vertical="center"/>
    </xf>
    <xf numFmtId="0" fontId="41" fillId="3" borderId="1277" xfId="0" applyNumberFormat="1" applyFont="1" applyFill="1" applyBorder="1" applyAlignment="1" applyProtection="1">
      <alignment horizontal="center" vertical="center"/>
    </xf>
    <xf numFmtId="0" fontId="41" fillId="3" borderId="1278" xfId="0" applyNumberFormat="1" applyFont="1" applyFill="1" applyBorder="1" applyAlignment="1" applyProtection="1">
      <alignment horizontal="center" vertical="center"/>
    </xf>
    <xf numFmtId="0" fontId="41" fillId="3" borderId="18" xfId="0" applyNumberFormat="1" applyFont="1" applyFill="1" applyBorder="1" applyAlignment="1" applyProtection="1">
      <alignment horizontal="center" vertical="center"/>
    </xf>
    <xf numFmtId="0" fontId="55" fillId="3" borderId="1169" xfId="0" applyFont="1" applyFill="1" applyBorder="1" applyAlignment="1" applyProtection="1">
      <alignment horizontal="center" vertical="center" wrapText="1"/>
    </xf>
    <xf numFmtId="14" fontId="55" fillId="3" borderId="1169" xfId="0" applyNumberFormat="1" applyFont="1" applyFill="1" applyBorder="1" applyAlignment="1" applyProtection="1">
      <alignment horizontal="center" vertical="center" wrapText="1"/>
    </xf>
    <xf numFmtId="0" fontId="2" fillId="0" borderId="1279" xfId="0" applyFont="1" applyFill="1" applyBorder="1" applyAlignment="1" applyProtection="1">
      <alignment vertical="center" wrapText="1"/>
    </xf>
    <xf numFmtId="0" fontId="2" fillId="0" borderId="1274" xfId="0" applyFont="1" applyFill="1" applyBorder="1" applyAlignment="1" applyProtection="1">
      <alignment horizontal="center" vertical="center"/>
    </xf>
    <xf numFmtId="14" fontId="2" fillId="0" borderId="1280" xfId="0" applyNumberFormat="1" applyFont="1" applyFill="1" applyBorder="1" applyAlignment="1" applyProtection="1">
      <alignment horizontal="center" vertical="center"/>
    </xf>
    <xf numFmtId="14" fontId="2" fillId="0" borderId="1281" xfId="0" applyNumberFormat="1" applyFont="1" applyFill="1" applyBorder="1" applyAlignment="1" applyProtection="1">
      <alignment horizontal="center" vertical="center" wrapText="1"/>
    </xf>
    <xf numFmtId="0" fontId="2" fillId="0" borderId="1281" xfId="0" applyNumberFormat="1" applyFont="1" applyFill="1" applyBorder="1" applyAlignment="1" applyProtection="1">
      <alignment horizontal="center" vertical="center" wrapText="1"/>
    </xf>
    <xf numFmtId="0" fontId="2" fillId="0" borderId="1282" xfId="0" applyNumberFormat="1" applyFont="1" applyFill="1" applyBorder="1" applyAlignment="1" applyProtection="1">
      <alignment horizontal="center" vertical="center" wrapText="1"/>
    </xf>
    <xf numFmtId="0" fontId="2" fillId="0" borderId="1280" xfId="0" applyNumberFormat="1" applyFont="1" applyFill="1" applyBorder="1" applyAlignment="1" applyProtection="1">
      <alignment horizontal="center" vertical="center" wrapText="1"/>
    </xf>
    <xf numFmtId="0" fontId="2" fillId="0" borderId="1283" xfId="0" applyNumberFormat="1" applyFont="1" applyFill="1" applyBorder="1" applyAlignment="1" applyProtection="1">
      <alignment horizontal="center" vertical="center" wrapText="1"/>
    </xf>
    <xf numFmtId="14" fontId="16" fillId="0" borderId="1284" xfId="0" applyNumberFormat="1" applyFont="1" applyFill="1" applyBorder="1" applyAlignment="1" applyProtection="1">
      <alignment horizontal="center" vertical="center" wrapText="1"/>
    </xf>
    <xf numFmtId="0" fontId="30" fillId="0" borderId="1285" xfId="0" applyNumberFormat="1" applyFont="1" applyFill="1" applyBorder="1" applyAlignment="1" applyProtection="1">
      <alignment horizontal="center" vertical="center" wrapText="1"/>
    </xf>
    <xf numFmtId="0" fontId="30" fillId="0" borderId="1286" xfId="0" applyNumberFormat="1" applyFont="1" applyFill="1" applyBorder="1" applyAlignment="1" applyProtection="1">
      <alignment horizontal="center" vertical="center" wrapText="1"/>
    </xf>
    <xf numFmtId="0" fontId="30" fillId="0" borderId="1287" xfId="0" applyNumberFormat="1" applyFont="1" applyFill="1" applyBorder="1" applyAlignment="1" applyProtection="1">
      <alignment horizontal="center" vertical="center" wrapText="1"/>
    </xf>
    <xf numFmtId="0" fontId="74" fillId="0" borderId="1288" xfId="0" applyNumberFormat="1" applyFont="1" applyFill="1" applyBorder="1" applyAlignment="1" applyProtection="1">
      <alignment horizontal="center" vertical="center" wrapText="1"/>
    </xf>
    <xf numFmtId="0" fontId="30" fillId="0" borderId="1284" xfId="0" applyNumberFormat="1" applyFont="1" applyFill="1" applyBorder="1" applyAlignment="1" applyProtection="1">
      <alignment horizontal="center" vertical="center" wrapText="1"/>
    </xf>
    <xf numFmtId="0" fontId="32" fillId="0" borderId="1284" xfId="0" applyNumberFormat="1" applyFont="1" applyFill="1" applyBorder="1" applyAlignment="1" applyProtection="1">
      <alignment horizontal="center" vertical="center" wrapText="1"/>
    </xf>
    <xf numFmtId="14" fontId="32" fillId="0" borderId="1284" xfId="0" applyNumberFormat="1" applyFont="1" applyFill="1" applyBorder="1" applyAlignment="1" applyProtection="1">
      <alignment horizontal="center" vertical="center" wrapText="1"/>
    </xf>
    <xf numFmtId="0" fontId="2" fillId="0" borderId="1289" xfId="0" applyFont="1" applyFill="1" applyBorder="1" applyAlignment="1" applyProtection="1">
      <alignment horizontal="left" vertical="center" wrapText="1"/>
    </xf>
    <xf numFmtId="14" fontId="75" fillId="0" borderId="1288" xfId="0" applyNumberFormat="1" applyFont="1" applyFill="1" applyBorder="1" applyAlignment="1" applyProtection="1">
      <alignment horizontal="center" vertical="center" wrapText="1"/>
    </xf>
    <xf numFmtId="0" fontId="2" fillId="0" borderId="1289" xfId="0" applyFont="1" applyFill="1" applyBorder="1" applyAlignment="1" applyProtection="1">
      <alignment vertical="center" wrapText="1"/>
    </xf>
    <xf numFmtId="0" fontId="70" fillId="0" borderId="1274" xfId="0" applyFont="1" applyFill="1" applyBorder="1" applyAlignment="1" applyProtection="1">
      <alignment horizontal="center" vertical="center"/>
    </xf>
    <xf numFmtId="14" fontId="4" fillId="0" borderId="1280" xfId="0" applyNumberFormat="1" applyFont="1" applyFill="1" applyBorder="1" applyAlignment="1" applyProtection="1">
      <alignment horizontal="center" vertical="center"/>
    </xf>
    <xf numFmtId="14" fontId="2" fillId="0" borderId="1274" xfId="0" applyNumberFormat="1" applyFont="1" applyFill="1" applyBorder="1" applyAlignment="1" applyProtection="1">
      <alignment horizontal="center" vertical="center" wrapText="1"/>
    </xf>
    <xf numFmtId="0" fontId="2" fillId="0" borderId="1283" xfId="0" applyNumberFormat="1" applyFont="1" applyFill="1" applyBorder="1" applyAlignment="1" applyProtection="1">
      <alignment horizontal="center" vertical="center"/>
    </xf>
    <xf numFmtId="15" fontId="75" fillId="0" borderId="1288" xfId="0" applyNumberFormat="1" applyFont="1" applyFill="1" applyBorder="1" applyAlignment="1" applyProtection="1">
      <alignment horizontal="center" vertical="center" wrapText="1"/>
    </xf>
    <xf numFmtId="0" fontId="75" fillId="0" borderId="1288" xfId="0" applyNumberFormat="1" applyFont="1" applyFill="1" applyBorder="1" applyAlignment="1" applyProtection="1">
      <alignment horizontal="center" vertical="center" wrapText="1"/>
    </xf>
    <xf numFmtId="0" fontId="2" fillId="0" borderId="1279" xfId="0" applyFont="1" applyFill="1" applyBorder="1" applyAlignment="1" applyProtection="1">
      <alignment horizontal="left" vertical="center" wrapText="1"/>
    </xf>
    <xf numFmtId="0" fontId="2" fillId="0" borderId="1280" xfId="0" applyFont="1" applyFill="1" applyBorder="1" applyAlignment="1" applyProtection="1">
      <alignment horizontal="center" vertical="center"/>
    </xf>
    <xf numFmtId="0" fontId="16" fillId="0" borderId="1284" xfId="0" applyNumberFormat="1" applyFont="1" applyFill="1" applyBorder="1" applyAlignment="1" applyProtection="1">
      <alignment horizontal="center" vertical="center" wrapText="1"/>
    </xf>
    <xf numFmtId="14" fontId="36" fillId="0" borderId="1288" xfId="0" applyNumberFormat="1" applyFont="1" applyFill="1" applyBorder="1" applyAlignment="1" applyProtection="1">
      <alignment horizontal="center" vertical="center" wrapText="1"/>
    </xf>
    <xf numFmtId="0" fontId="39" fillId="6" borderId="1284" xfId="0" applyFont="1" applyFill="1" applyBorder="1" applyAlignment="1" applyProtection="1">
      <alignment horizontal="center" vertical="center"/>
    </xf>
    <xf numFmtId="0" fontId="4" fillId="6" borderId="1161" xfId="0" applyFont="1" applyFill="1" applyBorder="1" applyAlignment="1" applyProtection="1">
      <alignment horizontal="center" vertical="center"/>
    </xf>
    <xf numFmtId="0" fontId="2" fillId="0" borderId="1290" xfId="0" applyFont="1" applyFill="1" applyBorder="1" applyAlignment="1" applyProtection="1">
      <alignment horizontal="left" vertical="center" wrapText="1"/>
    </xf>
    <xf numFmtId="0" fontId="2" fillId="0" borderId="1273" xfId="0" applyFont="1" applyFill="1" applyBorder="1" applyAlignment="1" applyProtection="1">
      <alignment vertical="center" wrapText="1"/>
    </xf>
    <xf numFmtId="0" fontId="73" fillId="0" borderId="1288" xfId="0" applyNumberFormat="1" applyFont="1" applyFill="1" applyBorder="1" applyAlignment="1" applyProtection="1">
      <alignment horizontal="center" vertical="center" wrapText="1"/>
    </xf>
    <xf numFmtId="0" fontId="2" fillId="0" borderId="1275" xfId="0" applyFont="1" applyFill="1" applyBorder="1" applyAlignment="1" applyProtection="1">
      <alignment horizontal="center" vertical="center"/>
    </xf>
    <xf numFmtId="0" fontId="15" fillId="0" borderId="1274" xfId="0" applyFont="1" applyFill="1" applyBorder="1" applyAlignment="1" applyProtection="1">
      <alignment horizontal="center" vertical="center"/>
    </xf>
    <xf numFmtId="0" fontId="4" fillId="0" borderId="1281" xfId="0" applyNumberFormat="1" applyFont="1" applyFill="1" applyBorder="1" applyAlignment="1" applyProtection="1">
      <alignment horizontal="center" vertical="center" wrapText="1"/>
    </xf>
    <xf numFmtId="0" fontId="30" fillId="0" borderId="1291" xfId="0" applyNumberFormat="1" applyFont="1" applyFill="1" applyBorder="1" applyAlignment="1" applyProtection="1">
      <alignment horizontal="center" vertical="center" wrapText="1"/>
    </xf>
    <xf numFmtId="0" fontId="2" fillId="0" borderId="1284" xfId="0" applyNumberFormat="1" applyFont="1" applyFill="1" applyBorder="1" applyAlignment="1" applyProtection="1">
      <alignment horizontal="center" vertical="center" wrapText="1"/>
    </xf>
    <xf numFmtId="0" fontId="2" fillId="0" borderId="1292" xfId="0" applyNumberFormat="1" applyFont="1" applyFill="1" applyBorder="1" applyAlignment="1" applyProtection="1">
      <alignment horizontal="center" vertical="center" wrapText="1"/>
    </xf>
    <xf numFmtId="0" fontId="2" fillId="0" borderId="1293" xfId="0" applyNumberFormat="1" applyFont="1" applyFill="1" applyBorder="1" applyAlignment="1" applyProtection="1">
      <alignment horizontal="center" vertical="center" wrapText="1"/>
    </xf>
    <xf numFmtId="0" fontId="30" fillId="0" borderId="1294" xfId="0" applyNumberFormat="1" applyFont="1" applyFill="1" applyBorder="1" applyAlignment="1" applyProtection="1">
      <alignment horizontal="center" vertical="center" wrapText="1"/>
    </xf>
    <xf numFmtId="0" fontId="32" fillId="0" borderId="1289" xfId="0" applyNumberFormat="1" applyFont="1" applyFill="1" applyBorder="1" applyAlignment="1" applyProtection="1">
      <alignment horizontal="center" vertical="center" wrapText="1"/>
    </xf>
    <xf numFmtId="0" fontId="2" fillId="0" borderId="1249" xfId="0" applyNumberFormat="1" applyFont="1" applyFill="1" applyBorder="1" applyAlignment="1" applyProtection="1">
      <alignment horizontal="center" vertical="center" wrapText="1"/>
    </xf>
    <xf numFmtId="0" fontId="2" fillId="0" borderId="1295" xfId="0" applyNumberFormat="1" applyFont="1" applyFill="1" applyBorder="1" applyAlignment="1" applyProtection="1">
      <alignment horizontal="center" vertical="center" wrapText="1"/>
    </xf>
    <xf numFmtId="0" fontId="2" fillId="0" borderId="1296" xfId="0" applyNumberFormat="1" applyFont="1" applyFill="1" applyBorder="1" applyAlignment="1" applyProtection="1">
      <alignment horizontal="center" vertical="center" wrapText="1"/>
    </xf>
    <xf numFmtId="0" fontId="2" fillId="0" borderId="1297" xfId="0" applyNumberFormat="1" applyFont="1" applyFill="1" applyBorder="1" applyAlignment="1" applyProtection="1">
      <alignment horizontal="center" vertical="center" wrapText="1"/>
    </xf>
    <xf numFmtId="0" fontId="30" fillId="0" borderId="1248" xfId="0" applyNumberFormat="1" applyFont="1" applyFill="1" applyBorder="1" applyAlignment="1" applyProtection="1">
      <alignment horizontal="center" vertical="center" wrapText="1"/>
    </xf>
    <xf numFmtId="0" fontId="73" fillId="0" borderId="1252" xfId="0" applyNumberFormat="1" applyFont="1" applyFill="1" applyBorder="1" applyAlignment="1" applyProtection="1">
      <alignment horizontal="center" vertical="center" wrapText="1"/>
    </xf>
    <xf numFmtId="10" fontId="54" fillId="0" borderId="59" xfId="0" applyNumberFormat="1" applyFont="1" applyFill="1" applyBorder="1" applyAlignment="1" applyProtection="1">
      <alignment vertical="center" wrapText="1"/>
    </xf>
    <xf numFmtId="0" fontId="2" fillId="0" borderId="1298" xfId="0" applyFont="1" applyFill="1" applyBorder="1" applyAlignment="1" applyProtection="1">
      <alignment horizontal="left" vertical="center" wrapText="1"/>
    </xf>
    <xf numFmtId="0" fontId="2" fillId="0" borderId="1250" xfId="0" applyFont="1" applyFill="1" applyBorder="1" applyAlignment="1" applyProtection="1">
      <alignment horizontal="left" vertical="center" wrapText="1"/>
    </xf>
    <xf numFmtId="14" fontId="73" fillId="0" borderId="1252" xfId="0" applyNumberFormat="1" applyFont="1" applyFill="1" applyBorder="1" applyAlignment="1" applyProtection="1">
      <alignment horizontal="center" vertical="center" wrapText="1"/>
    </xf>
    <xf numFmtId="0" fontId="2" fillId="0" borderId="1266" xfId="0" applyFont="1" applyFill="1" applyBorder="1" applyAlignment="1" applyProtection="1">
      <alignment vertical="center" wrapText="1"/>
    </xf>
    <xf numFmtId="14" fontId="37" fillId="0" borderId="1267" xfId="0" applyNumberFormat="1" applyFont="1" applyFill="1" applyBorder="1" applyAlignment="1" applyProtection="1">
      <alignment horizontal="center" vertical="center"/>
    </xf>
    <xf numFmtId="0" fontId="2" fillId="0" borderId="1270" xfId="0" applyNumberFormat="1" applyFont="1" applyFill="1" applyBorder="1" applyAlignment="1" applyProtection="1">
      <alignment horizontal="center" vertical="center"/>
    </xf>
    <xf numFmtId="14" fontId="30" fillId="0" borderId="1252" xfId="0" applyNumberFormat="1" applyFont="1" applyFill="1" applyBorder="1" applyAlignment="1" applyProtection="1">
      <alignment horizontal="center" vertical="center" wrapText="1"/>
    </xf>
    <xf numFmtId="0" fontId="32" fillId="0" borderId="1299" xfId="0" applyNumberFormat="1" applyFont="1" applyFill="1" applyBorder="1" applyAlignment="1" applyProtection="1">
      <alignment horizontal="center" vertical="center" wrapText="1"/>
    </xf>
    <xf numFmtId="0" fontId="2" fillId="0" borderId="1300" xfId="0" applyFont="1" applyFill="1" applyBorder="1" applyAlignment="1" applyProtection="1">
      <alignment horizontal="left" vertical="center" wrapText="1"/>
    </xf>
    <xf numFmtId="14" fontId="2" fillId="0" borderId="1301" xfId="0" applyNumberFormat="1" applyFont="1" applyFill="1" applyBorder="1" applyAlignment="1" applyProtection="1">
      <alignment horizontal="center" vertical="center"/>
    </xf>
    <xf numFmtId="14" fontId="2" fillId="0" borderId="1302" xfId="0" applyNumberFormat="1" applyFont="1" applyFill="1" applyBorder="1" applyAlignment="1" applyProtection="1">
      <alignment horizontal="center" vertical="center" wrapText="1"/>
    </xf>
    <xf numFmtId="0" fontId="2" fillId="0" borderId="1303" xfId="0" applyNumberFormat="1" applyFont="1" applyFill="1" applyBorder="1" applyAlignment="1" applyProtection="1">
      <alignment horizontal="center" vertical="center" wrapText="1"/>
    </xf>
    <xf numFmtId="0" fontId="2" fillId="0" borderId="1302" xfId="0" applyNumberFormat="1" applyFont="1" applyFill="1" applyBorder="1" applyAlignment="1" applyProtection="1">
      <alignment horizontal="center" vertical="center" wrapText="1"/>
    </xf>
    <xf numFmtId="0" fontId="30" fillId="0" borderId="1304" xfId="0" applyNumberFormat="1" applyFont="1" applyFill="1" applyBorder="1" applyAlignment="1" applyProtection="1">
      <alignment horizontal="center" vertical="center" wrapText="1"/>
    </xf>
    <xf numFmtId="0" fontId="30" fillId="0" borderId="1305" xfId="0" applyNumberFormat="1" applyFont="1" applyFill="1" applyBorder="1" applyAlignment="1" applyProtection="1">
      <alignment horizontal="center" vertical="center" wrapText="1"/>
    </xf>
    <xf numFmtId="0" fontId="32" fillId="0" borderId="1306" xfId="0" applyNumberFormat="1" applyFont="1" applyFill="1" applyBorder="1" applyAlignment="1" applyProtection="1">
      <alignment horizontal="center" vertical="center" wrapText="1"/>
    </xf>
    <xf numFmtId="0" fontId="2" fillId="0" borderId="1300" xfId="0" applyFont="1" applyFill="1" applyBorder="1" applyAlignment="1" applyProtection="1">
      <alignment vertical="center" wrapText="1"/>
    </xf>
    <xf numFmtId="0" fontId="2" fillId="0" borderId="1306" xfId="0" applyFont="1" applyFill="1" applyBorder="1" applyAlignment="1" applyProtection="1">
      <alignment vertical="center" wrapText="1"/>
    </xf>
    <xf numFmtId="0" fontId="2" fillId="0" borderId="1307" xfId="0" applyNumberFormat="1" applyFont="1" applyFill="1" applyBorder="1" applyAlignment="1" applyProtection="1">
      <alignment horizontal="center" vertical="center" wrapText="1"/>
    </xf>
    <xf numFmtId="0" fontId="2" fillId="0" borderId="1301" xfId="0" applyNumberFormat="1" applyFont="1" applyFill="1" applyBorder="1" applyAlignment="1" applyProtection="1">
      <alignment horizontal="center" vertical="center" wrapText="1"/>
    </xf>
    <xf numFmtId="0" fontId="76" fillId="0" borderId="1308" xfId="0" applyNumberFormat="1" applyFont="1" applyFill="1" applyBorder="1" applyAlignment="1" applyProtection="1">
      <alignment horizontal="center" vertical="center" wrapText="1"/>
    </xf>
    <xf numFmtId="0" fontId="2" fillId="0" borderId="1306" xfId="0" applyFont="1" applyFill="1" applyBorder="1" applyAlignment="1" applyProtection="1">
      <alignment horizontal="left" vertical="center" wrapText="1"/>
    </xf>
    <xf numFmtId="0" fontId="2" fillId="0" borderId="1301" xfId="0" applyFont="1" applyFill="1" applyBorder="1" applyAlignment="1" applyProtection="1">
      <alignment horizontal="center" vertical="center"/>
    </xf>
    <xf numFmtId="0" fontId="2" fillId="0" borderId="1303" xfId="0" applyNumberFormat="1" applyFont="1" applyFill="1" applyBorder="1" applyAlignment="1" applyProtection="1">
      <alignment horizontal="center" vertical="center"/>
    </xf>
    <xf numFmtId="0" fontId="32" fillId="15" borderId="1306" xfId="0" applyNumberFormat="1" applyFont="1" applyFill="1" applyBorder="1" applyAlignment="1" applyProtection="1">
      <alignment horizontal="center" vertical="center" wrapText="1"/>
    </xf>
    <xf numFmtId="0" fontId="32" fillId="15" borderId="1254" xfId="0" applyNumberFormat="1" applyFont="1" applyFill="1" applyBorder="1" applyAlignment="1" applyProtection="1">
      <alignment horizontal="center" vertical="center" wrapText="1"/>
    </xf>
    <xf numFmtId="14" fontId="32" fillId="15" borderId="1254" xfId="0" applyNumberFormat="1" applyFont="1" applyFill="1" applyBorder="1" applyAlignment="1" applyProtection="1">
      <alignment horizontal="center" vertical="center" wrapText="1"/>
    </xf>
    <xf numFmtId="14" fontId="16" fillId="0" borderId="1258" xfId="0" applyNumberFormat="1" applyFont="1" applyFill="1" applyBorder="1" applyAlignment="1" applyProtection="1">
      <alignment horizontal="center" vertical="center" wrapText="1"/>
    </xf>
    <xf numFmtId="0" fontId="30" fillId="0" borderId="1308" xfId="0" applyNumberFormat="1" applyFont="1" applyFill="1" applyBorder="1" applyAlignment="1" applyProtection="1">
      <alignment horizontal="center" vertical="center" wrapText="1"/>
    </xf>
    <xf numFmtId="0" fontId="2" fillId="0" borderId="1302" xfId="0" applyNumberFormat="1" applyFont="1" applyFill="1" applyBorder="1" applyAlignment="1" applyProtection="1">
      <alignment horizontal="center" vertical="center"/>
    </xf>
    <xf numFmtId="0" fontId="26" fillId="0" borderId="1252" xfId="0" applyNumberFormat="1" applyFont="1" applyFill="1" applyBorder="1" applyAlignment="1" applyProtection="1">
      <alignment horizontal="center" vertical="center" wrapText="1"/>
    </xf>
    <xf numFmtId="0" fontId="2" fillId="0" borderId="1304" xfId="0" applyFont="1" applyFill="1" applyBorder="1" applyAlignment="1" applyProtection="1">
      <alignment vertical="center" wrapText="1"/>
    </xf>
    <xf numFmtId="0" fontId="30" fillId="0" borderId="1309" xfId="0" applyNumberFormat="1" applyFont="1" applyFill="1" applyBorder="1" applyAlignment="1" applyProtection="1">
      <alignment horizontal="center" vertical="center" wrapText="1"/>
    </xf>
    <xf numFmtId="14" fontId="16" fillId="0" borderId="1310" xfId="0" applyNumberFormat="1" applyFont="1" applyFill="1" applyBorder="1" applyAlignment="1" applyProtection="1">
      <alignment horizontal="center" vertical="center" wrapText="1"/>
    </xf>
    <xf numFmtId="14" fontId="4" fillId="0" borderId="1301" xfId="0" applyNumberFormat="1" applyFont="1" applyFill="1" applyBorder="1" applyAlignment="1" applyProtection="1">
      <alignment horizontal="center" vertical="center"/>
    </xf>
    <xf numFmtId="14" fontId="16" fillId="0" borderId="1305" xfId="0" applyNumberFormat="1" applyFont="1" applyFill="1" applyBorder="1" applyAlignment="1" applyProtection="1">
      <alignment horizontal="center" vertical="center" wrapText="1"/>
    </xf>
    <xf numFmtId="0" fontId="30" fillId="0" borderId="1311" xfId="0" applyNumberFormat="1" applyFont="1" applyFill="1" applyBorder="1" applyAlignment="1" applyProtection="1">
      <alignment horizontal="center" vertical="center" wrapText="1"/>
    </xf>
    <xf numFmtId="10" fontId="11" fillId="0" borderId="1254" xfId="0" applyNumberFormat="1" applyFont="1" applyFill="1" applyBorder="1" applyAlignment="1" applyProtection="1">
      <alignment horizontal="center" vertical="center" wrapText="1"/>
    </xf>
    <xf numFmtId="14" fontId="11" fillId="0" borderId="1254" xfId="0" applyNumberFormat="1" applyFont="1" applyFill="1" applyBorder="1" applyAlignment="1" applyProtection="1">
      <alignment horizontal="center" vertical="center" wrapText="1"/>
    </xf>
    <xf numFmtId="0" fontId="39" fillId="8" borderId="1312" xfId="0" applyFont="1" applyFill="1" applyBorder="1" applyAlignment="1" applyProtection="1">
      <alignment horizontal="center" vertical="center"/>
    </xf>
    <xf numFmtId="0" fontId="39" fillId="8" borderId="1313" xfId="0" applyFont="1" applyFill="1" applyBorder="1" applyAlignment="1" applyProtection="1">
      <alignment horizontal="center" vertical="center"/>
    </xf>
    <xf numFmtId="14" fontId="35" fillId="8" borderId="1314" xfId="0" applyNumberFormat="1" applyFont="1" applyFill="1" applyBorder="1" applyAlignment="1" applyProtection="1">
      <alignment horizontal="center" vertical="center"/>
    </xf>
    <xf numFmtId="165" fontId="35" fillId="8" borderId="1314" xfId="0" applyNumberFormat="1" applyFont="1" applyFill="1" applyBorder="1" applyAlignment="1" applyProtection="1">
      <alignment horizontal="center" vertical="center"/>
    </xf>
    <xf numFmtId="165" fontId="35" fillId="8" borderId="19" xfId="0" applyNumberFormat="1" applyFont="1" applyFill="1" applyBorder="1" applyAlignment="1" applyProtection="1">
      <alignment horizontal="center" vertical="center"/>
    </xf>
    <xf numFmtId="165" fontId="35" fillId="8" borderId="1315" xfId="0" applyNumberFormat="1" applyFont="1" applyFill="1" applyBorder="1" applyAlignment="1" applyProtection="1">
      <alignment horizontal="center" vertical="center"/>
    </xf>
    <xf numFmtId="14" fontId="41" fillId="8" borderId="1314" xfId="0" applyNumberFormat="1" applyFont="1" applyFill="1" applyBorder="1" applyAlignment="1" applyProtection="1">
      <alignment horizontal="center" vertical="center"/>
    </xf>
    <xf numFmtId="0" fontId="41" fillId="8" borderId="1277" xfId="0" applyNumberFormat="1" applyFont="1" applyFill="1" applyBorder="1" applyAlignment="1" applyProtection="1">
      <alignment horizontal="center" vertical="center"/>
    </xf>
    <xf numFmtId="0" fontId="41" fillId="8" borderId="1278" xfId="0" applyNumberFormat="1" applyFont="1" applyFill="1" applyBorder="1" applyAlignment="1" applyProtection="1">
      <alignment horizontal="center" vertical="center"/>
    </xf>
    <xf numFmtId="0" fontId="41" fillId="8" borderId="1315" xfId="0" applyNumberFormat="1" applyFont="1" applyFill="1" applyBorder="1" applyAlignment="1" applyProtection="1">
      <alignment horizontal="center" vertical="center"/>
    </xf>
    <xf numFmtId="14" fontId="41" fillId="8" borderId="1278" xfId="0" applyNumberFormat="1" applyFont="1" applyFill="1" applyBorder="1" applyAlignment="1" applyProtection="1">
      <alignment horizontal="center" vertical="center"/>
    </xf>
    <xf numFmtId="0" fontId="2" fillId="8" borderId="1300" xfId="0" applyFont="1" applyFill="1" applyBorder="1" applyAlignment="1" applyProtection="1">
      <alignment horizontal="left" vertical="center" wrapText="1"/>
    </xf>
    <xf numFmtId="0" fontId="39" fillId="8" borderId="1299" xfId="0" applyFont="1" applyFill="1" applyBorder="1" applyAlignment="1" applyProtection="1">
      <alignment horizontal="center" vertical="center" wrapText="1"/>
    </xf>
    <xf numFmtId="0" fontId="2" fillId="8" borderId="1251" xfId="0" applyFont="1" applyFill="1" applyBorder="1" applyAlignment="1" applyProtection="1">
      <alignment horizontal="center" vertical="center"/>
    </xf>
    <xf numFmtId="14" fontId="15" fillId="8" borderId="1251" xfId="0" applyNumberFormat="1" applyFont="1" applyFill="1" applyBorder="1" applyAlignment="1" applyProtection="1">
      <alignment horizontal="center" vertical="center"/>
    </xf>
    <xf numFmtId="0" fontId="2" fillId="8" borderId="1302" xfId="0" applyNumberFormat="1" applyFont="1" applyFill="1" applyBorder="1" applyAlignment="1" applyProtection="1">
      <alignment horizontal="center" vertical="center" wrapText="1"/>
    </xf>
    <xf numFmtId="14" fontId="16" fillId="8" borderId="1316" xfId="0" applyNumberFormat="1" applyFont="1" applyFill="1" applyBorder="1" applyAlignment="1" applyProtection="1">
      <alignment horizontal="center" vertical="center" wrapText="1"/>
    </xf>
    <xf numFmtId="0" fontId="30" fillId="8" borderId="1250" xfId="0" applyNumberFormat="1" applyFont="1" applyFill="1" applyBorder="1" applyAlignment="1" applyProtection="1">
      <alignment horizontal="center" vertical="center" wrapText="1"/>
    </xf>
    <xf numFmtId="0" fontId="30" fillId="8" borderId="1317" xfId="0" applyNumberFormat="1" applyFont="1" applyFill="1" applyBorder="1" applyAlignment="1" applyProtection="1">
      <alignment horizontal="center" vertical="center" wrapText="1"/>
    </xf>
    <xf numFmtId="0" fontId="30" fillId="8" borderId="1241" xfId="0" applyNumberFormat="1" applyFont="1" applyFill="1" applyBorder="1" applyAlignment="1" applyProtection="1">
      <alignment horizontal="center" vertical="center" wrapText="1"/>
    </xf>
    <xf numFmtId="14" fontId="30" fillId="8" borderId="1241" xfId="0" applyNumberFormat="1" applyFont="1" applyFill="1" applyBorder="1" applyAlignment="1" applyProtection="1">
      <alignment horizontal="center" vertical="center" wrapText="1"/>
    </xf>
    <xf numFmtId="0" fontId="30" fillId="8" borderId="1318" xfId="0" applyNumberFormat="1" applyFont="1" applyFill="1" applyBorder="1" applyAlignment="1" applyProtection="1">
      <alignment horizontal="center" vertical="center" wrapText="1"/>
    </xf>
    <xf numFmtId="0" fontId="30" fillId="8" borderId="1316" xfId="0" applyNumberFormat="1" applyFont="1" applyFill="1" applyBorder="1" applyAlignment="1" applyProtection="1">
      <alignment horizontal="center" vertical="center" wrapText="1"/>
    </xf>
    <xf numFmtId="0" fontId="43" fillId="8" borderId="1299" xfId="0" applyNumberFormat="1" applyFont="1" applyFill="1" applyBorder="1" applyAlignment="1" applyProtection="1">
      <alignment horizontal="center" vertical="center" wrapText="1"/>
    </xf>
    <xf numFmtId="0" fontId="8" fillId="8" borderId="19" xfId="0" applyFont="1" applyFill="1" applyBorder="1" applyAlignment="1" applyProtection="1">
      <alignment horizontal="center" vertical="center" wrapText="1"/>
    </xf>
    <xf numFmtId="14" fontId="8" fillId="8" borderId="19" xfId="0" applyNumberFormat="1" applyFont="1" applyFill="1" applyBorder="1" applyAlignment="1" applyProtection="1">
      <alignment horizontal="center" vertical="center" wrapText="1"/>
    </xf>
    <xf numFmtId="0" fontId="2" fillId="8" borderId="1319" xfId="0" applyFont="1" applyFill="1" applyBorder="1" applyAlignment="1" applyProtection="1">
      <alignment vertical="center"/>
    </xf>
    <xf numFmtId="0" fontId="39" fillId="8" borderId="1320" xfId="0" applyFont="1" applyFill="1" applyBorder="1" applyAlignment="1" applyProtection="1">
      <alignment horizontal="center" vertical="center"/>
    </xf>
    <xf numFmtId="0" fontId="2" fillId="8" borderId="1321" xfId="0" applyFont="1" applyFill="1" applyBorder="1" applyAlignment="1" applyProtection="1">
      <alignment horizontal="center" vertical="center"/>
    </xf>
    <xf numFmtId="0" fontId="15" fillId="8" borderId="1321" xfId="0" applyFont="1" applyFill="1" applyBorder="1" applyAlignment="1" applyProtection="1">
      <alignment horizontal="center" vertical="center"/>
    </xf>
    <xf numFmtId="0" fontId="4" fillId="8" borderId="1321" xfId="0" applyNumberFormat="1" applyFont="1" applyFill="1" applyBorder="1" applyAlignment="1" applyProtection="1">
      <alignment horizontal="center" vertical="center"/>
    </xf>
    <xf numFmtId="0" fontId="30" fillId="8" borderId="1322" xfId="0" applyNumberFormat="1" applyFont="1" applyFill="1" applyBorder="1" applyAlignment="1" applyProtection="1">
      <alignment horizontal="center" vertical="center" wrapText="1"/>
    </xf>
    <xf numFmtId="0" fontId="30" fillId="8" borderId="1321" xfId="0" applyNumberFormat="1" applyFont="1" applyFill="1" applyBorder="1" applyAlignment="1" applyProtection="1">
      <alignment horizontal="center" vertical="center" wrapText="1"/>
    </xf>
    <xf numFmtId="0" fontId="30" fillId="8" borderId="1323" xfId="0" applyNumberFormat="1" applyFont="1" applyFill="1" applyBorder="1" applyAlignment="1" applyProtection="1">
      <alignment horizontal="center" vertical="center" wrapText="1"/>
    </xf>
    <xf numFmtId="14" fontId="30" fillId="8" borderId="1323" xfId="0" applyNumberFormat="1" applyFont="1" applyFill="1" applyBorder="1" applyAlignment="1" applyProtection="1">
      <alignment horizontal="center" vertical="center" wrapText="1"/>
    </xf>
    <xf numFmtId="0" fontId="2" fillId="8" borderId="228" xfId="0" applyNumberFormat="1" applyFont="1" applyFill="1" applyBorder="1" applyAlignment="1" applyProtection="1">
      <alignment horizontal="center" vertical="center"/>
    </xf>
    <xf numFmtId="0" fontId="8" fillId="8" borderId="225" xfId="0" applyFont="1" applyFill="1" applyBorder="1" applyAlignment="1" applyProtection="1">
      <alignment horizontal="center" vertical="center" wrapText="1"/>
    </xf>
    <xf numFmtId="14" fontId="8" fillId="8" borderId="225" xfId="0" applyNumberFormat="1" applyFont="1" applyFill="1" applyBorder="1" applyAlignment="1" applyProtection="1">
      <alignment horizontal="center" vertical="center" wrapText="1"/>
    </xf>
    <xf numFmtId="0" fontId="11" fillId="3" borderId="1299" xfId="0" applyFont="1" applyFill="1" applyBorder="1" applyAlignment="1" applyProtection="1">
      <alignment horizontal="center" vertical="center" wrapText="1"/>
    </xf>
    <xf numFmtId="0" fontId="11" fillId="3" borderId="1316" xfId="0" applyFont="1" applyFill="1" applyBorder="1" applyAlignment="1" applyProtection="1">
      <alignment horizontal="center" vertical="center" wrapText="1"/>
    </xf>
    <xf numFmtId="0" fontId="11" fillId="3" borderId="1317" xfId="0" applyFont="1" applyFill="1" applyBorder="1" applyAlignment="1" applyProtection="1">
      <alignment horizontal="center" vertical="center" wrapText="1"/>
    </xf>
    <xf numFmtId="0" fontId="11" fillId="3" borderId="1324" xfId="0" applyFont="1" applyFill="1" applyBorder="1" applyAlignment="1" applyProtection="1">
      <alignment horizontal="center" vertical="center" wrapText="1"/>
    </xf>
    <xf numFmtId="10" fontId="11" fillId="7" borderId="1316" xfId="0" applyNumberFormat="1" applyFont="1" applyFill="1" applyBorder="1" applyAlignment="1" applyProtection="1">
      <alignment horizontal="center" vertical="center" wrapText="1"/>
    </xf>
    <xf numFmtId="0" fontId="11" fillId="7" borderId="1316" xfId="0" applyNumberFormat="1" applyFont="1" applyFill="1" applyBorder="1" applyAlignment="1" applyProtection="1">
      <alignment horizontal="center" vertical="center" wrapText="1"/>
    </xf>
    <xf numFmtId="14" fontId="11" fillId="7" borderId="1316" xfId="0" applyNumberFormat="1" applyFont="1" applyFill="1" applyBorder="1" applyAlignment="1" applyProtection="1">
      <alignment horizontal="center" vertical="center" wrapText="1"/>
    </xf>
    <xf numFmtId="0" fontId="2" fillId="0" borderId="1325" xfId="0" applyFont="1" applyFill="1" applyBorder="1" applyAlignment="1" applyProtection="1">
      <alignment horizontal="left" vertical="center" wrapText="1"/>
    </xf>
    <xf numFmtId="0" fontId="2" fillId="0" borderId="1326" xfId="0" applyFont="1" applyFill="1" applyBorder="1" applyAlignment="1" applyProtection="1">
      <alignment horizontal="left" vertical="center" wrapText="1"/>
    </xf>
    <xf numFmtId="0" fontId="2" fillId="0" borderId="1327" xfId="0" applyFont="1" applyFill="1" applyBorder="1" applyAlignment="1" applyProtection="1">
      <alignment horizontal="center" vertical="center"/>
    </xf>
    <xf numFmtId="14" fontId="2" fillId="0" borderId="1327" xfId="0" applyNumberFormat="1" applyFont="1" applyFill="1" applyBorder="1" applyAlignment="1" applyProtection="1">
      <alignment horizontal="center" vertical="center"/>
    </xf>
    <xf numFmtId="14" fontId="2" fillId="0" borderId="1328" xfId="0" applyNumberFormat="1" applyFont="1" applyFill="1" applyBorder="1" applyAlignment="1" applyProtection="1">
      <alignment horizontal="center" vertical="center" wrapText="1"/>
    </xf>
    <xf numFmtId="0" fontId="2" fillId="0" borderId="1329" xfId="0" applyNumberFormat="1" applyFont="1" applyFill="1" applyBorder="1" applyAlignment="1" applyProtection="1">
      <alignment horizontal="center" vertical="center" wrapText="1"/>
    </xf>
    <xf numFmtId="0" fontId="2" fillId="0" borderId="1330" xfId="0" applyNumberFormat="1" applyFont="1" applyFill="1" applyBorder="1" applyAlignment="1" applyProtection="1">
      <alignment horizontal="center" vertical="center" wrapText="1"/>
    </xf>
    <xf numFmtId="0" fontId="2" fillId="0" borderId="1328" xfId="0" applyNumberFormat="1" applyFont="1" applyFill="1" applyBorder="1" applyAlignment="1" applyProtection="1">
      <alignment horizontal="center" vertical="center" wrapText="1"/>
    </xf>
    <xf numFmtId="14" fontId="16" fillId="0" borderId="1316" xfId="0" applyNumberFormat="1" applyFont="1" applyFill="1" applyBorder="1" applyAlignment="1" applyProtection="1">
      <alignment horizontal="center" vertical="center" wrapText="1"/>
    </xf>
    <xf numFmtId="0" fontId="30" fillId="0" borderId="1250" xfId="0" applyNumberFormat="1" applyFont="1" applyFill="1" applyBorder="1" applyAlignment="1" applyProtection="1">
      <alignment vertical="center" wrapText="1"/>
    </xf>
    <xf numFmtId="0" fontId="30" fillId="0" borderId="1317" xfId="0" applyNumberFormat="1" applyFont="1" applyFill="1" applyBorder="1" applyAlignment="1" applyProtection="1">
      <alignment vertical="center" wrapText="1"/>
    </xf>
    <xf numFmtId="0" fontId="30" fillId="0" borderId="1241" xfId="0" applyNumberFormat="1" applyFont="1" applyFill="1" applyBorder="1" applyAlignment="1" applyProtection="1">
      <alignment vertical="center" wrapText="1"/>
    </xf>
    <xf numFmtId="14" fontId="26" fillId="0" borderId="1324" xfId="0" applyNumberFormat="1" applyFont="1" applyFill="1" applyBorder="1" applyAlignment="1" applyProtection="1">
      <alignment horizontal="center" vertical="center" wrapText="1"/>
    </xf>
    <xf numFmtId="0" fontId="30" fillId="0" borderId="1316" xfId="0" applyNumberFormat="1" applyFont="1" applyFill="1" applyBorder="1" applyAlignment="1" applyProtection="1">
      <alignment vertical="center" wrapText="1"/>
    </xf>
    <xf numFmtId="0" fontId="32" fillId="0" borderId="1299" xfId="0" applyNumberFormat="1" applyFont="1" applyFill="1" applyBorder="1" applyAlignment="1" applyProtection="1">
      <alignment vertical="center" wrapText="1"/>
    </xf>
    <xf numFmtId="10" fontId="11" fillId="0" borderId="1316" xfId="0" applyNumberFormat="1" applyFont="1" applyFill="1" applyBorder="1" applyAlignment="1" applyProtection="1">
      <alignment horizontal="center" vertical="center" wrapText="1"/>
    </xf>
    <xf numFmtId="0" fontId="11" fillId="0" borderId="1316" xfId="0" applyNumberFormat="1" applyFont="1" applyFill="1" applyBorder="1" applyAlignment="1" applyProtection="1">
      <alignment horizontal="center" vertical="center" wrapText="1"/>
    </xf>
    <xf numFmtId="14" fontId="11" fillId="0" borderId="1316" xfId="0" applyNumberFormat="1" applyFont="1" applyFill="1" applyBorder="1" applyAlignment="1" applyProtection="1">
      <alignment horizontal="center" vertical="center" wrapText="1"/>
    </xf>
    <xf numFmtId="0" fontId="2" fillId="0" borderId="1331" xfId="0" applyFont="1" applyFill="1" applyBorder="1" applyAlignment="1" applyProtection="1">
      <alignment horizontal="left" vertical="center" wrapText="1"/>
    </xf>
    <xf numFmtId="0" fontId="2" fillId="0" borderId="1329" xfId="0" applyFont="1" applyFill="1" applyBorder="1" applyAlignment="1" applyProtection="1">
      <alignment horizontal="left" vertical="center" wrapText="1"/>
    </xf>
    <xf numFmtId="14" fontId="4" fillId="0" borderId="1327" xfId="0" applyNumberFormat="1" applyFont="1" applyFill="1" applyBorder="1" applyAlignment="1" applyProtection="1">
      <alignment horizontal="center" vertical="center"/>
    </xf>
    <xf numFmtId="14" fontId="15" fillId="0" borderId="1328" xfId="0" applyNumberFormat="1" applyFont="1" applyFill="1" applyBorder="1" applyAlignment="1" applyProtection="1">
      <alignment horizontal="center" vertical="center" wrapText="1"/>
    </xf>
    <xf numFmtId="0" fontId="2" fillId="0" borderId="1330" xfId="0" applyNumberFormat="1" applyFont="1" applyFill="1" applyBorder="1" applyAlignment="1" applyProtection="1">
      <alignment horizontal="center" vertical="center"/>
    </xf>
    <xf numFmtId="14" fontId="15" fillId="0" borderId="1316" xfId="0" applyNumberFormat="1" applyFont="1" applyFill="1" applyBorder="1" applyAlignment="1" applyProtection="1">
      <alignment horizontal="center" vertical="center" wrapText="1"/>
    </xf>
    <xf numFmtId="0" fontId="30" fillId="0" borderId="1317" xfId="0" applyNumberFormat="1" applyFont="1" applyFill="1" applyBorder="1" applyAlignment="1" applyProtection="1">
      <alignment horizontal="center" vertical="center" wrapText="1"/>
    </xf>
    <xf numFmtId="14" fontId="30" fillId="0" borderId="1324" xfId="0" applyNumberFormat="1" applyFont="1" applyFill="1" applyBorder="1" applyAlignment="1" applyProtection="1">
      <alignment horizontal="center" vertical="center" wrapText="1"/>
    </xf>
    <xf numFmtId="0" fontId="30" fillId="0" borderId="1316" xfId="0" applyNumberFormat="1" applyFont="1" applyFill="1" applyBorder="1" applyAlignment="1" applyProtection="1">
      <alignment horizontal="center" vertical="center" wrapText="1"/>
    </xf>
    <xf numFmtId="0" fontId="34" fillId="0" borderId="19" xfId="0" applyFont="1" applyFill="1" applyBorder="1" applyAlignment="1" applyProtection="1">
      <alignment horizontal="center" vertical="center" wrapText="1"/>
    </xf>
    <xf numFmtId="0" fontId="34" fillId="0" borderId="19" xfId="0" applyNumberFormat="1" applyFont="1" applyFill="1" applyBorder="1" applyAlignment="1" applyProtection="1">
      <alignment horizontal="center" vertical="center" wrapText="1"/>
    </xf>
    <xf numFmtId="14" fontId="34" fillId="0" borderId="19" xfId="0" applyNumberFormat="1" applyFont="1" applyFill="1" applyBorder="1" applyAlignment="1" applyProtection="1">
      <alignment horizontal="center" vertical="center" wrapText="1"/>
    </xf>
    <xf numFmtId="0" fontId="2" fillId="0" borderId="1299" xfId="0" applyFont="1" applyFill="1" applyBorder="1" applyAlignment="1" applyProtection="1">
      <alignment horizontal="left" vertical="center" wrapText="1"/>
    </xf>
    <xf numFmtId="0" fontId="2" fillId="0" borderId="1317" xfId="0" applyFont="1" applyFill="1" applyBorder="1" applyAlignment="1" applyProtection="1">
      <alignment horizontal="center" vertical="center"/>
    </xf>
    <xf numFmtId="14" fontId="16" fillId="0" borderId="1332" xfId="0" applyNumberFormat="1" applyFont="1" applyFill="1" applyBorder="1" applyAlignment="1" applyProtection="1">
      <alignment horizontal="center" vertical="center" wrapText="1"/>
    </xf>
    <xf numFmtId="0" fontId="30" fillId="0" borderId="1333" xfId="0" applyNumberFormat="1" applyFont="1" applyFill="1" applyBorder="1" applyAlignment="1" applyProtection="1">
      <alignment horizontal="center" vertical="center" wrapText="1"/>
    </xf>
    <xf numFmtId="0" fontId="30" fillId="0" borderId="1334" xfId="0" applyNumberFormat="1" applyFont="1" applyFill="1" applyBorder="1" applyAlignment="1" applyProtection="1">
      <alignment horizontal="center" vertical="center" wrapText="1"/>
    </xf>
    <xf numFmtId="0" fontId="30" fillId="0" borderId="1335" xfId="0" applyNumberFormat="1" applyFont="1" applyFill="1" applyBorder="1" applyAlignment="1" applyProtection="1">
      <alignment horizontal="center" vertical="center" wrapText="1"/>
    </xf>
    <xf numFmtId="0" fontId="30" fillId="0" borderId="1332" xfId="0" applyNumberFormat="1" applyFont="1" applyFill="1" applyBorder="1" applyAlignment="1" applyProtection="1">
      <alignment horizontal="center" vertical="center" wrapText="1"/>
    </xf>
    <xf numFmtId="0" fontId="2" fillId="0" borderId="1132" xfId="0" applyFont="1" applyFill="1" applyBorder="1" applyAlignment="1" applyProtection="1">
      <alignment horizontal="center" vertical="center"/>
    </xf>
    <xf numFmtId="14" fontId="4" fillId="0" borderId="1173" xfId="0" applyNumberFormat="1" applyFont="1" applyFill="1" applyBorder="1" applyAlignment="1" applyProtection="1">
      <alignment horizontal="center" vertical="center"/>
    </xf>
    <xf numFmtId="14" fontId="4" fillId="0" borderId="1317" xfId="0" applyNumberFormat="1" applyFont="1" applyFill="1" applyBorder="1" applyAlignment="1" applyProtection="1">
      <alignment horizontal="center" vertical="center" wrapText="1"/>
    </xf>
    <xf numFmtId="0" fontId="2" fillId="10" borderId="1270" xfId="0" applyNumberFormat="1" applyFont="1" applyFill="1" applyBorder="1" applyAlignment="1" applyProtection="1">
      <alignment horizontal="center" vertical="center"/>
    </xf>
    <xf numFmtId="14" fontId="30" fillId="0" borderId="1332" xfId="0" applyNumberFormat="1" applyFont="1" applyFill="1" applyBorder="1" applyAlignment="1" applyProtection="1">
      <alignment horizontal="center" vertical="center" wrapText="1"/>
    </xf>
    <xf numFmtId="0" fontId="30" fillId="0" borderId="1337" xfId="0" applyNumberFormat="1" applyFont="1" applyFill="1" applyBorder="1" applyAlignment="1" applyProtection="1">
      <alignment horizontal="center" vertical="center" wrapText="1"/>
    </xf>
    <xf numFmtId="10" fontId="11" fillId="0" borderId="1332" xfId="0" applyNumberFormat="1" applyFont="1" applyFill="1" applyBorder="1" applyAlignment="1" applyProtection="1">
      <alignment horizontal="center" vertical="center" wrapText="1"/>
    </xf>
    <xf numFmtId="0" fontId="11" fillId="0" borderId="1332" xfId="0" applyNumberFormat="1" applyFont="1" applyFill="1" applyBorder="1" applyAlignment="1" applyProtection="1">
      <alignment horizontal="center" vertical="center" wrapText="1"/>
    </xf>
    <xf numFmtId="14" fontId="11" fillId="0" borderId="1332" xfId="0" applyNumberFormat="1" applyFont="1" applyFill="1" applyBorder="1" applyAlignment="1" applyProtection="1">
      <alignment horizontal="center" vertical="center" wrapText="1"/>
    </xf>
    <xf numFmtId="14" fontId="2" fillId="0" borderId="1173" xfId="0" applyNumberFormat="1" applyFont="1" applyFill="1" applyBorder="1" applyAlignment="1" applyProtection="1">
      <alignment horizontal="center" vertical="center"/>
    </xf>
    <xf numFmtId="14" fontId="15" fillId="0" borderId="1268" xfId="0" applyNumberFormat="1" applyFont="1" applyFill="1" applyBorder="1" applyAlignment="1" applyProtection="1">
      <alignment horizontal="center" vertical="center" wrapText="1"/>
    </xf>
    <xf numFmtId="14" fontId="25" fillId="0" borderId="1336" xfId="0" applyNumberFormat="1" applyFont="1" applyFill="1" applyBorder="1" applyAlignment="1" applyProtection="1">
      <alignment horizontal="center" vertical="center" wrapText="1"/>
    </xf>
    <xf numFmtId="0" fontId="2" fillId="0" borderId="1298" xfId="0" applyFont="1" applyFill="1" applyBorder="1" applyAlignment="1" applyProtection="1">
      <alignment vertical="center" wrapText="1"/>
    </xf>
    <xf numFmtId="0" fontId="2" fillId="0" borderId="1333" xfId="0" applyFont="1" applyFill="1" applyBorder="1" applyAlignment="1" applyProtection="1">
      <alignment horizontal="left" vertical="center" wrapText="1"/>
    </xf>
    <xf numFmtId="14" fontId="2" fillId="0" borderId="1338" xfId="0" applyNumberFormat="1" applyFont="1" applyFill="1" applyBorder="1" applyAlignment="1" applyProtection="1">
      <alignment horizontal="center" vertical="center"/>
    </xf>
    <xf numFmtId="0" fontId="2" fillId="0" borderId="1339" xfId="0" applyNumberFormat="1" applyFont="1" applyFill="1" applyBorder="1" applyAlignment="1" applyProtection="1">
      <alignment horizontal="center" vertical="center"/>
    </xf>
    <xf numFmtId="14" fontId="16" fillId="0" borderId="1340" xfId="0" applyNumberFormat="1" applyFont="1" applyFill="1" applyBorder="1" applyAlignment="1" applyProtection="1">
      <alignment horizontal="center" vertical="center" wrapText="1"/>
    </xf>
    <xf numFmtId="0" fontId="30" fillId="0" borderId="1341" xfId="0" applyNumberFormat="1" applyFont="1" applyFill="1" applyBorder="1" applyAlignment="1" applyProtection="1">
      <alignment horizontal="center" vertical="center" wrapText="1"/>
    </xf>
    <xf numFmtId="0" fontId="30" fillId="0" borderId="1342" xfId="0" applyNumberFormat="1" applyFont="1" applyFill="1" applyBorder="1" applyAlignment="1" applyProtection="1">
      <alignment horizontal="center" vertical="center" wrapText="1"/>
    </xf>
    <xf numFmtId="0" fontId="30" fillId="0" borderId="1343" xfId="0" applyNumberFormat="1" applyFont="1" applyFill="1" applyBorder="1" applyAlignment="1" applyProtection="1">
      <alignment horizontal="center" vertical="center" wrapText="1"/>
    </xf>
    <xf numFmtId="0" fontId="25" fillId="0" borderId="1344" xfId="0" applyNumberFormat="1" applyFont="1" applyFill="1" applyBorder="1" applyAlignment="1" applyProtection="1">
      <alignment horizontal="center" vertical="center" wrapText="1"/>
    </xf>
    <xf numFmtId="0" fontId="30" fillId="0" borderId="1340" xfId="0" applyNumberFormat="1" applyFont="1" applyFill="1" applyBorder="1" applyAlignment="1" applyProtection="1">
      <alignment horizontal="center" vertical="center" wrapText="1"/>
    </xf>
    <xf numFmtId="10" fontId="11" fillId="0" borderId="1340" xfId="0" applyNumberFormat="1" applyFont="1" applyFill="1" applyBorder="1" applyAlignment="1" applyProtection="1">
      <alignment horizontal="center" vertical="center" wrapText="1"/>
    </xf>
    <xf numFmtId="0" fontId="11" fillId="0" borderId="1340" xfId="0" applyNumberFormat="1" applyFont="1" applyFill="1" applyBorder="1" applyAlignment="1" applyProtection="1">
      <alignment horizontal="center" vertical="center" wrapText="1"/>
    </xf>
    <xf numFmtId="14" fontId="11" fillId="0" borderId="1340" xfId="0" applyNumberFormat="1" applyFont="1" applyFill="1" applyBorder="1" applyAlignment="1" applyProtection="1">
      <alignment horizontal="center" vertical="center" wrapText="1"/>
    </xf>
    <xf numFmtId="0" fontId="2" fillId="0" borderId="1345" xfId="0" applyFont="1" applyFill="1" applyBorder="1" applyAlignment="1" applyProtection="1">
      <alignment vertical="center" wrapText="1"/>
    </xf>
    <xf numFmtId="0" fontId="2" fillId="0" borderId="1346" xfId="0" applyFont="1" applyFill="1" applyBorder="1" applyAlignment="1" applyProtection="1">
      <alignment horizontal="left" vertical="center" wrapText="1"/>
    </xf>
    <xf numFmtId="0" fontId="2" fillId="0" borderId="1338" xfId="0" applyFont="1" applyFill="1" applyBorder="1" applyAlignment="1" applyProtection="1">
      <alignment horizontal="center" vertical="center"/>
    </xf>
    <xf numFmtId="0" fontId="2" fillId="0" borderId="1347" xfId="0" applyNumberFormat="1" applyFont="1" applyFill="1" applyBorder="1" applyAlignment="1" applyProtection="1">
      <alignment horizontal="center" vertical="center" wrapText="1"/>
    </xf>
    <xf numFmtId="0" fontId="2" fillId="0" borderId="1347" xfId="0" applyNumberFormat="1" applyFont="1" applyFill="1" applyBorder="1" applyAlignment="1" applyProtection="1">
      <alignment horizontal="center" vertical="center"/>
    </xf>
    <xf numFmtId="0" fontId="30" fillId="0" borderId="1341" xfId="0" applyNumberFormat="1" applyFont="1" applyFill="1" applyBorder="1" applyAlignment="1" applyProtection="1">
      <alignment vertical="center" wrapText="1"/>
    </xf>
    <xf numFmtId="0" fontId="30" fillId="0" borderId="1342" xfId="0" applyNumberFormat="1" applyFont="1" applyFill="1" applyBorder="1" applyAlignment="1" applyProtection="1">
      <alignment vertical="center" wrapText="1"/>
    </xf>
    <xf numFmtId="0" fontId="30" fillId="0" borderId="1343" xfId="0" applyNumberFormat="1" applyFont="1" applyFill="1" applyBorder="1" applyAlignment="1" applyProtection="1">
      <alignment vertical="center" wrapText="1"/>
    </xf>
    <xf numFmtId="0" fontId="74" fillId="0" borderId="1344" xfId="0" applyNumberFormat="1" applyFont="1" applyFill="1" applyBorder="1" applyAlignment="1" applyProtection="1">
      <alignment horizontal="center" vertical="center" wrapText="1"/>
    </xf>
    <xf numFmtId="0" fontId="30" fillId="0" borderId="1340" xfId="0" applyNumberFormat="1" applyFont="1" applyFill="1" applyBorder="1" applyAlignment="1" applyProtection="1">
      <alignment vertical="center" wrapText="1"/>
    </xf>
    <xf numFmtId="0" fontId="30" fillId="0" borderId="1348" xfId="0" applyNumberFormat="1" applyFont="1" applyFill="1" applyBorder="1" applyAlignment="1" applyProtection="1">
      <alignment vertical="center" wrapText="1"/>
    </xf>
    <xf numFmtId="14" fontId="74" fillId="0" borderId="1344" xfId="0" applyNumberFormat="1" applyFont="1" applyFill="1" applyBorder="1" applyAlignment="1" applyProtection="1">
      <alignment horizontal="center" vertical="center" wrapText="1"/>
    </xf>
    <xf numFmtId="14" fontId="2" fillId="0" borderId="1317" xfId="0" applyNumberFormat="1" applyFont="1" applyFill="1" applyBorder="1" applyAlignment="1" applyProtection="1">
      <alignment horizontal="center" vertical="center"/>
    </xf>
    <xf numFmtId="14" fontId="2" fillId="0" borderId="1347" xfId="0" applyNumberFormat="1" applyFont="1" applyFill="1" applyBorder="1" applyAlignment="1" applyProtection="1">
      <alignment horizontal="center" vertical="center" wrapText="1"/>
    </xf>
    <xf numFmtId="0" fontId="2" fillId="0" borderId="1349" xfId="0" applyNumberFormat="1" applyFont="1" applyFill="1" applyBorder="1" applyAlignment="1" applyProtection="1">
      <alignment horizontal="center" vertical="center" wrapText="1"/>
    </xf>
    <xf numFmtId="0" fontId="2" fillId="0" borderId="1338" xfId="0" applyNumberFormat="1" applyFont="1" applyFill="1" applyBorder="1" applyAlignment="1" applyProtection="1">
      <alignment horizontal="center" vertical="center" wrapText="1"/>
    </xf>
    <xf numFmtId="0" fontId="2" fillId="0" borderId="1339" xfId="0" applyNumberFormat="1" applyFont="1" applyFill="1" applyBorder="1" applyAlignment="1" applyProtection="1">
      <alignment horizontal="center" vertical="center" wrapText="1"/>
    </xf>
    <xf numFmtId="0" fontId="39" fillId="6" borderId="1340" xfId="0" applyFont="1" applyFill="1" applyBorder="1" applyAlignment="1" applyProtection="1">
      <alignment horizontal="center" vertical="center"/>
    </xf>
    <xf numFmtId="0" fontId="39" fillId="6" borderId="1264" xfId="0" applyFont="1" applyFill="1" applyBorder="1" applyAlignment="1" applyProtection="1">
      <alignment horizontal="center" vertical="center"/>
    </xf>
    <xf numFmtId="0" fontId="41" fillId="3" borderId="1192" xfId="0" applyNumberFormat="1" applyFont="1" applyFill="1" applyBorder="1" applyAlignment="1" applyProtection="1">
      <alignment horizontal="center" vertical="center"/>
    </xf>
    <xf numFmtId="10" fontId="11" fillId="7" borderId="1340" xfId="0" applyNumberFormat="1" applyFont="1" applyFill="1" applyBorder="1" applyAlignment="1" applyProtection="1">
      <alignment horizontal="center" vertical="center" wrapText="1"/>
    </xf>
    <xf numFmtId="0" fontId="11" fillId="7" borderId="1340" xfId="0" applyNumberFormat="1" applyFont="1" applyFill="1" applyBorder="1" applyAlignment="1" applyProtection="1">
      <alignment horizontal="center" vertical="center" wrapText="1"/>
    </xf>
    <xf numFmtId="14" fontId="11" fillId="7" borderId="1340" xfId="0" applyNumberFormat="1" applyFont="1" applyFill="1" applyBorder="1" applyAlignment="1" applyProtection="1">
      <alignment horizontal="center" vertical="center" wrapText="1"/>
    </xf>
    <xf numFmtId="0" fontId="2" fillId="0" borderId="1345" xfId="0" applyFont="1" applyFill="1" applyBorder="1" applyAlignment="1" applyProtection="1">
      <alignment horizontal="left" vertical="center" wrapText="1"/>
    </xf>
    <xf numFmtId="0" fontId="70" fillId="10" borderId="1317" xfId="0" applyFont="1" applyFill="1" applyBorder="1" applyAlignment="1" applyProtection="1">
      <alignment horizontal="center" vertical="center"/>
    </xf>
    <xf numFmtId="0" fontId="2" fillId="17" borderId="1350" xfId="0" applyNumberFormat="1" applyFont="1" applyFill="1" applyBorder="1" applyAlignment="1" applyProtection="1">
      <alignment horizontal="center" vertical="center" wrapText="1"/>
    </xf>
    <xf numFmtId="14" fontId="55" fillId="3" borderId="1129" xfId="0" applyNumberFormat="1" applyFont="1" applyFill="1" applyBorder="1" applyAlignment="1" applyProtection="1">
      <alignment horizontal="center" vertical="center" wrapText="1"/>
    </xf>
    <xf numFmtId="14" fontId="16" fillId="0" borderId="1351" xfId="0" applyNumberFormat="1" applyFont="1" applyFill="1" applyBorder="1" applyAlignment="1" applyProtection="1">
      <alignment horizontal="center" vertical="center" wrapText="1"/>
    </xf>
    <xf numFmtId="0" fontId="31" fillId="0" borderId="1352" xfId="0" applyNumberFormat="1" applyFont="1" applyFill="1" applyBorder="1" applyAlignment="1" applyProtection="1">
      <alignment vertical="center" wrapText="1"/>
    </xf>
    <xf numFmtId="0" fontId="31" fillId="0" borderId="1327" xfId="0" applyNumberFormat="1" applyFont="1" applyFill="1" applyBorder="1" applyAlignment="1" applyProtection="1">
      <alignment vertical="center" wrapText="1"/>
    </xf>
    <xf numFmtId="0" fontId="31" fillId="0" borderId="1353" xfId="0" applyNumberFormat="1" applyFont="1" applyFill="1" applyBorder="1" applyAlignment="1" applyProtection="1">
      <alignment vertical="center" wrapText="1"/>
    </xf>
    <xf numFmtId="14" fontId="75" fillId="0" borderId="1354" xfId="0" applyNumberFormat="1" applyFont="1" applyFill="1" applyBorder="1" applyAlignment="1" applyProtection="1">
      <alignment horizontal="center" vertical="center" wrapText="1"/>
    </xf>
    <xf numFmtId="0" fontId="30" fillId="0" borderId="1355" xfId="0" applyNumberFormat="1" applyFont="1" applyFill="1" applyBorder="1" applyAlignment="1" applyProtection="1">
      <alignment vertical="center" wrapText="1"/>
    </xf>
    <xf numFmtId="0" fontId="32" fillId="0" borderId="1326" xfId="0" applyNumberFormat="1" applyFont="1" applyFill="1" applyBorder="1" applyAlignment="1" applyProtection="1">
      <alignment vertical="center" wrapText="1"/>
    </xf>
    <xf numFmtId="10" fontId="11" fillId="0" borderId="1355" xfId="0" applyNumberFormat="1" applyFont="1" applyFill="1" applyBorder="1" applyAlignment="1" applyProtection="1">
      <alignment horizontal="center" vertical="center" wrapText="1"/>
    </xf>
    <xf numFmtId="14" fontId="11" fillId="0" borderId="1355" xfId="0" applyNumberFormat="1" applyFont="1" applyFill="1" applyBorder="1" applyAlignment="1" applyProtection="1">
      <alignment horizontal="center" vertical="center" wrapText="1"/>
    </xf>
    <xf numFmtId="0" fontId="2" fillId="0" borderId="1325" xfId="0" applyFont="1" applyFill="1" applyBorder="1" applyAlignment="1" applyProtection="1">
      <alignment vertical="center" wrapText="1"/>
    </xf>
    <xf numFmtId="0" fontId="30" fillId="0" borderId="1327" xfId="0" applyNumberFormat="1" applyFont="1" applyFill="1" applyBorder="1" applyAlignment="1" applyProtection="1">
      <alignment horizontal="center" vertical="center" wrapText="1"/>
    </xf>
    <xf numFmtId="0" fontId="30" fillId="0" borderId="1353" xfId="0" applyNumberFormat="1" applyFont="1" applyFill="1" applyBorder="1" applyAlignment="1" applyProtection="1">
      <alignment horizontal="center" vertical="center" wrapText="1"/>
    </xf>
    <xf numFmtId="0" fontId="74" fillId="0" borderId="1354" xfId="0" applyNumberFormat="1" applyFont="1" applyFill="1" applyBorder="1" applyAlignment="1" applyProtection="1">
      <alignment horizontal="center" vertical="center" wrapText="1"/>
    </xf>
    <xf numFmtId="0" fontId="2" fillId="0" borderId="1356" xfId="0" applyNumberFormat="1" applyFont="1" applyFill="1" applyBorder="1" applyAlignment="1" applyProtection="1">
      <alignment horizontal="center" vertical="center" wrapText="1"/>
    </xf>
    <xf numFmtId="0" fontId="30" fillId="0" borderId="1327" xfId="0" applyNumberFormat="1" applyFont="1" applyFill="1" applyBorder="1" applyAlignment="1" applyProtection="1">
      <alignment vertical="center" wrapText="1"/>
    </xf>
    <xf numFmtId="0" fontId="30" fillId="0" borderId="1353" xfId="0" applyNumberFormat="1" applyFont="1" applyFill="1" applyBorder="1" applyAlignment="1" applyProtection="1">
      <alignment vertical="center" wrapText="1"/>
    </xf>
    <xf numFmtId="0" fontId="30" fillId="0" borderId="1354" xfId="0" applyNumberFormat="1" applyFont="1" applyFill="1" applyBorder="1" applyAlignment="1" applyProtection="1">
      <alignment horizontal="center" vertical="center" wrapText="1"/>
    </xf>
    <xf numFmtId="0" fontId="30" fillId="0" borderId="1355" xfId="0" applyNumberFormat="1" applyFont="1" applyFill="1" applyBorder="1" applyAlignment="1" applyProtection="1">
      <alignment horizontal="center" vertical="center" wrapText="1"/>
    </xf>
    <xf numFmtId="0" fontId="30" fillId="0" borderId="1326" xfId="0" applyNumberFormat="1" applyFont="1" applyFill="1" applyBorder="1" applyAlignment="1" applyProtection="1">
      <alignment horizontal="center" vertical="center" wrapText="1"/>
    </xf>
    <xf numFmtId="0" fontId="32" fillId="0" borderId="1326" xfId="0" applyNumberFormat="1" applyFont="1" applyFill="1" applyBorder="1" applyAlignment="1" applyProtection="1">
      <alignment horizontal="center" vertical="center" wrapText="1"/>
    </xf>
    <xf numFmtId="0" fontId="30" fillId="0" borderId="1352" xfId="0" applyNumberFormat="1" applyFont="1" applyFill="1" applyBorder="1" applyAlignment="1" applyProtection="1">
      <alignment vertical="center" wrapText="1"/>
    </xf>
    <xf numFmtId="14" fontId="74" fillId="0" borderId="1354" xfId="0" applyNumberFormat="1" applyFont="1" applyFill="1" applyBorder="1" applyAlignment="1" applyProtection="1">
      <alignment horizontal="center" vertical="center" wrapText="1"/>
    </xf>
    <xf numFmtId="0" fontId="2" fillId="0" borderId="1352" xfId="0" applyFont="1" applyFill="1" applyBorder="1" applyAlignment="1" applyProtection="1">
      <alignment horizontal="left" vertical="center" wrapText="1"/>
    </xf>
    <xf numFmtId="14" fontId="4" fillId="0" borderId="1338" xfId="0" applyNumberFormat="1" applyFont="1" applyFill="1" applyBorder="1" applyAlignment="1" applyProtection="1">
      <alignment horizontal="center" vertical="center"/>
    </xf>
    <xf numFmtId="14" fontId="4" fillId="0" borderId="1327" xfId="0" applyNumberFormat="1" applyFont="1" applyFill="1" applyBorder="1" applyAlignment="1" applyProtection="1">
      <alignment horizontal="center" vertical="center" wrapText="1"/>
    </xf>
    <xf numFmtId="14" fontId="30" fillId="0" borderId="1340" xfId="0" applyNumberFormat="1" applyFont="1" applyFill="1" applyBorder="1" applyAlignment="1" applyProtection="1">
      <alignment horizontal="center" vertical="center" wrapText="1"/>
    </xf>
    <xf numFmtId="0" fontId="30" fillId="0" borderId="1357" xfId="0" applyNumberFormat="1" applyFont="1" applyFill="1" applyBorder="1" applyAlignment="1" applyProtection="1">
      <alignment horizontal="center" vertical="center" wrapText="1"/>
    </xf>
    <xf numFmtId="0" fontId="2" fillId="0" borderId="1331" xfId="0" applyFont="1" applyFill="1" applyBorder="1" applyAlignment="1" applyProtection="1">
      <alignment vertical="center" wrapText="1"/>
    </xf>
    <xf numFmtId="0" fontId="2" fillId="0" borderId="1341" xfId="0" applyFont="1" applyFill="1" applyBorder="1" applyAlignment="1" applyProtection="1">
      <alignment horizontal="left" vertical="center" wrapText="1"/>
    </xf>
    <xf numFmtId="14" fontId="2" fillId="0" borderId="1358" xfId="0" applyNumberFormat="1" applyFont="1" applyFill="1" applyBorder="1" applyAlignment="1" applyProtection="1">
      <alignment horizontal="center" vertical="center"/>
    </xf>
    <xf numFmtId="0" fontId="2" fillId="0" borderId="1359" xfId="0" applyNumberFormat="1" applyFont="1" applyFill="1" applyBorder="1" applyAlignment="1" applyProtection="1">
      <alignment horizontal="center" vertical="center"/>
    </xf>
    <xf numFmtId="14" fontId="16" fillId="0" borderId="1360" xfId="0" applyNumberFormat="1" applyFont="1" applyFill="1" applyBorder="1" applyAlignment="1" applyProtection="1">
      <alignment horizontal="center" vertical="center" wrapText="1"/>
    </xf>
    <xf numFmtId="0" fontId="30" fillId="0" borderId="1361" xfId="0" applyNumberFormat="1" applyFont="1" applyFill="1" applyBorder="1" applyAlignment="1" applyProtection="1">
      <alignment horizontal="center" vertical="center" wrapText="1"/>
    </xf>
    <xf numFmtId="0" fontId="30" fillId="0" borderId="1362" xfId="0" applyNumberFormat="1" applyFont="1" applyFill="1" applyBorder="1" applyAlignment="1" applyProtection="1">
      <alignment horizontal="center" vertical="center" wrapText="1"/>
    </xf>
    <xf numFmtId="0" fontId="30" fillId="0" borderId="1363" xfId="0" applyNumberFormat="1" applyFont="1" applyFill="1" applyBorder="1" applyAlignment="1" applyProtection="1">
      <alignment horizontal="center" vertical="center" wrapText="1"/>
    </xf>
    <xf numFmtId="0" fontId="25" fillId="0" borderId="1364" xfId="0" applyNumberFormat="1" applyFont="1" applyFill="1" applyBorder="1" applyAlignment="1" applyProtection="1">
      <alignment horizontal="center" vertical="center" wrapText="1"/>
    </xf>
    <xf numFmtId="0" fontId="30" fillId="0" borderId="1360" xfId="0" applyNumberFormat="1" applyFont="1" applyFill="1" applyBorder="1" applyAlignment="1" applyProtection="1">
      <alignment horizontal="center" vertical="center" wrapText="1"/>
    </xf>
    <xf numFmtId="10" fontId="11" fillId="0" borderId="1360" xfId="0" applyNumberFormat="1" applyFont="1" applyFill="1" applyBorder="1" applyAlignment="1" applyProtection="1">
      <alignment horizontal="center" vertical="center" wrapText="1"/>
    </xf>
    <xf numFmtId="14" fontId="11" fillId="0" borderId="1360" xfId="0" applyNumberFormat="1" applyFont="1" applyFill="1" applyBorder="1" applyAlignment="1" applyProtection="1">
      <alignment horizontal="center" vertical="center" wrapText="1"/>
    </xf>
    <xf numFmtId="0" fontId="2" fillId="0" borderId="1365" xfId="0" applyFont="1" applyFill="1" applyBorder="1" applyAlignment="1" applyProtection="1">
      <alignment horizontal="left" vertical="center" wrapText="1"/>
    </xf>
    <xf numFmtId="0" fontId="2" fillId="0" borderId="1366" xfId="0" applyFont="1" applyFill="1" applyBorder="1" applyAlignment="1" applyProtection="1">
      <alignment horizontal="left" vertical="center" wrapText="1"/>
    </xf>
    <xf numFmtId="0" fontId="2" fillId="0" borderId="1358" xfId="0" applyFont="1" applyFill="1" applyBorder="1" applyAlignment="1" applyProtection="1">
      <alignment horizontal="center" vertical="center"/>
    </xf>
    <xf numFmtId="0" fontId="2" fillId="0" borderId="1367" xfId="0" applyNumberFormat="1" applyFont="1" applyFill="1" applyBorder="1" applyAlignment="1" applyProtection="1">
      <alignment horizontal="center" vertical="center" wrapText="1"/>
    </xf>
    <xf numFmtId="0" fontId="16" fillId="0" borderId="1360" xfId="0" applyNumberFormat="1" applyFont="1" applyFill="1" applyBorder="1" applyAlignment="1" applyProtection="1">
      <alignment horizontal="center" vertical="center" wrapText="1"/>
    </xf>
    <xf numFmtId="14" fontId="25" fillId="0" borderId="1364" xfId="0" applyNumberFormat="1" applyFont="1" applyFill="1" applyBorder="1" applyAlignment="1" applyProtection="1">
      <alignment horizontal="center" vertical="center" wrapText="1"/>
    </xf>
    <xf numFmtId="14" fontId="2" fillId="0" borderId="1367" xfId="0" applyNumberFormat="1" applyFont="1" applyFill="1" applyBorder="1" applyAlignment="1" applyProtection="1">
      <alignment horizontal="center" vertical="center" wrapText="1"/>
    </xf>
    <xf numFmtId="0" fontId="2" fillId="0" borderId="1368" xfId="0" applyNumberFormat="1" applyFont="1" applyFill="1" applyBorder="1" applyAlignment="1" applyProtection="1">
      <alignment horizontal="center" vertical="center" wrapText="1"/>
    </xf>
    <xf numFmtId="0" fontId="2" fillId="0" borderId="1358" xfId="0" applyNumberFormat="1" applyFont="1" applyFill="1" applyBorder="1" applyAlignment="1" applyProtection="1">
      <alignment horizontal="center" vertical="center" wrapText="1"/>
    </xf>
    <xf numFmtId="0" fontId="2" fillId="0" borderId="1359" xfId="0" applyNumberFormat="1" applyFont="1" applyFill="1" applyBorder="1" applyAlignment="1" applyProtection="1">
      <alignment horizontal="center" vertical="center" wrapText="1"/>
    </xf>
    <xf numFmtId="14" fontId="16" fillId="0" borderId="1369" xfId="0" applyNumberFormat="1" applyFont="1" applyFill="1" applyBorder="1" applyAlignment="1" applyProtection="1">
      <alignment horizontal="center" vertical="center" wrapText="1"/>
    </xf>
    <xf numFmtId="0" fontId="30" fillId="0" borderId="1370" xfId="0" applyNumberFormat="1" applyFont="1" applyFill="1" applyBorder="1" applyAlignment="1" applyProtection="1">
      <alignment vertical="center" wrapText="1"/>
    </xf>
    <xf numFmtId="0" fontId="39" fillId="6" borderId="1126" xfId="0" applyFont="1" applyFill="1" applyBorder="1" applyAlignment="1" applyProtection="1">
      <alignment horizontal="center" vertical="center"/>
    </xf>
    <xf numFmtId="0" fontId="2" fillId="0" borderId="1365" xfId="0" applyFont="1" applyFill="1" applyBorder="1" applyAlignment="1" applyProtection="1">
      <alignment vertical="center" wrapText="1"/>
    </xf>
    <xf numFmtId="164" fontId="33" fillId="0" borderId="1370" xfId="0" applyNumberFormat="1" applyFont="1" applyFill="1" applyBorder="1" applyAlignment="1" applyProtection="1">
      <alignment horizontal="center" vertical="center" wrapText="1"/>
    </xf>
    <xf numFmtId="0" fontId="4" fillId="0" borderId="1355" xfId="0" applyFont="1" applyFill="1" applyBorder="1" applyAlignment="1" applyProtection="1">
      <alignment horizontal="center" vertical="center" wrapText="1"/>
    </xf>
    <xf numFmtId="0" fontId="4" fillId="0" borderId="1371" xfId="0" applyFont="1" applyFill="1" applyBorder="1" applyAlignment="1" applyProtection="1">
      <alignment horizontal="center" vertical="center" wrapText="1"/>
    </xf>
    <xf numFmtId="0" fontId="4" fillId="0" borderId="1327" xfId="0" applyFont="1" applyFill="1" applyBorder="1" applyAlignment="1" applyProtection="1">
      <alignment horizontal="center" vertical="center" wrapText="1"/>
    </xf>
    <xf numFmtId="14" fontId="4" fillId="0" borderId="1354" xfId="0" applyNumberFormat="1" applyFont="1" applyFill="1" applyBorder="1" applyAlignment="1" applyProtection="1">
      <alignment horizontal="center" vertical="center" wrapText="1"/>
    </xf>
    <xf numFmtId="0" fontId="2" fillId="0" borderId="1371" xfId="0" applyFont="1" applyFill="1" applyBorder="1" applyAlignment="1" applyProtection="1">
      <alignment horizontal="center" vertical="center" wrapText="1"/>
    </xf>
    <xf numFmtId="0" fontId="4" fillId="0" borderId="1326" xfId="0" applyFont="1" applyFill="1" applyBorder="1" applyAlignment="1" applyProtection="1">
      <alignment horizontal="center" vertical="center" wrapText="1"/>
    </xf>
    <xf numFmtId="0" fontId="2" fillId="0" borderId="1372" xfId="0" applyFont="1" applyFill="1" applyBorder="1" applyAlignment="1" applyProtection="1">
      <alignment horizontal="center" vertical="center" wrapText="1"/>
    </xf>
    <xf numFmtId="0" fontId="30" fillId="0" borderId="1373" xfId="0" applyNumberFormat="1" applyFont="1" applyFill="1" applyBorder="1" applyAlignment="1" applyProtection="1">
      <alignment vertical="center" wrapText="1"/>
    </xf>
    <xf numFmtId="0" fontId="2" fillId="0" borderId="1367" xfId="0" applyNumberFormat="1" applyFont="1" applyFill="1" applyBorder="1" applyAlignment="1" applyProtection="1">
      <alignment horizontal="center" vertical="center"/>
    </xf>
    <xf numFmtId="10" fontId="11" fillId="7" borderId="1370" xfId="0" applyNumberFormat="1" applyFont="1" applyFill="1" applyBorder="1" applyAlignment="1" applyProtection="1">
      <alignment horizontal="center" vertical="center" wrapText="1"/>
    </xf>
    <xf numFmtId="164" fontId="33" fillId="7" borderId="1370" xfId="0" applyNumberFormat="1" applyFont="1" applyFill="1" applyBorder="1" applyAlignment="1" applyProtection="1">
      <alignment horizontal="center" vertical="center" wrapText="1"/>
    </xf>
    <xf numFmtId="0" fontId="4" fillId="7" borderId="1355" xfId="0" applyFont="1" applyFill="1" applyBorder="1" applyAlignment="1" applyProtection="1">
      <alignment horizontal="center" vertical="center" wrapText="1"/>
    </xf>
    <xf numFmtId="0" fontId="2" fillId="7" borderId="1371" xfId="0" applyFont="1" applyFill="1" applyBorder="1" applyAlignment="1" applyProtection="1">
      <alignment horizontal="center" vertical="center" wrapText="1"/>
    </xf>
    <xf numFmtId="0" fontId="4" fillId="7" borderId="1327" xfId="0" applyFont="1" applyFill="1" applyBorder="1" applyAlignment="1" applyProtection="1">
      <alignment horizontal="center" vertical="center" wrapText="1"/>
    </xf>
    <xf numFmtId="14" fontId="4" fillId="7" borderId="1327" xfId="0" applyNumberFormat="1" applyFont="1" applyFill="1" applyBorder="1" applyAlignment="1" applyProtection="1">
      <alignment horizontal="center" vertical="center" wrapText="1"/>
    </xf>
    <xf numFmtId="14" fontId="4" fillId="7" borderId="1354" xfId="0" applyNumberFormat="1" applyFont="1" applyFill="1" applyBorder="1" applyAlignment="1" applyProtection="1">
      <alignment horizontal="center" vertical="center" wrapText="1"/>
    </xf>
    <xf numFmtId="0" fontId="2" fillId="0" borderId="213" xfId="0" applyFont="1" applyFill="1" applyBorder="1" applyAlignment="1" applyProtection="1">
      <alignment horizontal="left" vertical="center"/>
    </xf>
    <xf numFmtId="0" fontId="2" fillId="0" borderId="1326" xfId="0" applyFont="1" applyFill="1" applyBorder="1" applyAlignment="1" applyProtection="1">
      <alignment horizontal="left" vertical="center"/>
    </xf>
    <xf numFmtId="14" fontId="2" fillId="0" borderId="1157" xfId="0" applyNumberFormat="1" applyFont="1" applyFill="1" applyBorder="1" applyAlignment="1" applyProtection="1">
      <alignment vertical="center"/>
    </xf>
    <xf numFmtId="14" fontId="35" fillId="0" borderId="1157" xfId="0" applyNumberFormat="1" applyFont="1" applyFill="1" applyBorder="1" applyAlignment="1" applyProtection="1">
      <alignment horizontal="center" vertical="center"/>
    </xf>
    <xf numFmtId="0" fontId="30" fillId="0" borderId="1374" xfId="0" applyNumberFormat="1" applyFont="1" applyFill="1" applyBorder="1" applyAlignment="1" applyProtection="1">
      <alignment vertical="center" wrapText="1"/>
    </xf>
    <xf numFmtId="0" fontId="26" fillId="0" borderId="62" xfId="0" applyNumberFormat="1" applyFont="1" applyFill="1" applyBorder="1" applyAlignment="1" applyProtection="1">
      <alignment horizontal="center" vertical="center"/>
    </xf>
    <xf numFmtId="0" fontId="26" fillId="0" borderId="60" xfId="0" applyNumberFormat="1" applyFont="1" applyFill="1" applyBorder="1" applyAlignment="1" applyProtection="1">
      <alignment horizontal="center" vertical="center"/>
    </xf>
    <xf numFmtId="0" fontId="26" fillId="0" borderId="0" xfId="0" applyNumberFormat="1" applyFont="1" applyFill="1" applyBorder="1" applyAlignment="1" applyProtection="1">
      <alignment horizontal="center" vertical="center"/>
    </xf>
    <xf numFmtId="14" fontId="4" fillId="0" borderId="1327" xfId="0" applyNumberFormat="1" applyFont="1" applyBorder="1" applyAlignment="1" applyProtection="1">
      <alignment horizontal="center" vertical="center" wrapText="1"/>
    </xf>
    <xf numFmtId="14" fontId="33" fillId="0" borderId="1370" xfId="0" applyNumberFormat="1" applyFont="1" applyFill="1" applyBorder="1" applyAlignment="1" applyProtection="1">
      <alignment horizontal="center" vertical="center" wrapText="1"/>
    </xf>
    <xf numFmtId="0" fontId="4" fillId="0" borderId="1352" xfId="0" applyFont="1" applyFill="1" applyBorder="1" applyAlignment="1" applyProtection="1">
      <alignment horizontal="center" vertical="center" wrapText="1"/>
    </xf>
    <xf numFmtId="0" fontId="2" fillId="0" borderId="1375" xfId="0" applyFont="1" applyFill="1" applyBorder="1" applyAlignment="1" applyProtection="1">
      <alignment horizontal="left" vertical="center" wrapText="1"/>
    </xf>
    <xf numFmtId="0" fontId="2" fillId="0" borderId="1376" xfId="0" applyFont="1" applyFill="1" applyBorder="1" applyAlignment="1" applyProtection="1">
      <alignment horizontal="center" vertical="center"/>
    </xf>
    <xf numFmtId="14" fontId="2" fillId="0" borderId="1376" xfId="0" applyNumberFormat="1" applyFont="1" applyFill="1" applyBorder="1" applyAlignment="1" applyProtection="1">
      <alignment horizontal="center" vertical="center"/>
    </xf>
    <xf numFmtId="14" fontId="2" fillId="0" borderId="1376" xfId="0" applyNumberFormat="1" applyFont="1" applyFill="1" applyBorder="1" applyAlignment="1" applyProtection="1">
      <alignment horizontal="center" vertical="center" wrapText="1"/>
    </xf>
    <xf numFmtId="165" fontId="2" fillId="0" borderId="1367" xfId="0" applyNumberFormat="1" applyFont="1" applyFill="1" applyBorder="1" applyAlignment="1" applyProtection="1">
      <alignment horizontal="center" vertical="center" wrapText="1"/>
    </xf>
    <xf numFmtId="165" fontId="2" fillId="0" borderId="1368" xfId="0" applyNumberFormat="1" applyFont="1" applyFill="1" applyBorder="1" applyAlignment="1" applyProtection="1">
      <alignment horizontal="center" vertical="center" wrapText="1"/>
    </xf>
    <xf numFmtId="165" fontId="2" fillId="0" borderId="1358" xfId="0" applyNumberFormat="1" applyFont="1" applyFill="1" applyBorder="1" applyAlignment="1" applyProtection="1">
      <alignment horizontal="center" vertical="center" wrapText="1"/>
    </xf>
    <xf numFmtId="165" fontId="2" fillId="0" borderId="1359" xfId="0" applyNumberFormat="1" applyFont="1" applyFill="1" applyBorder="1" applyAlignment="1" applyProtection="1">
      <alignment horizontal="center" vertical="center" wrapText="1"/>
    </xf>
    <xf numFmtId="0" fontId="30" fillId="0" borderId="1376" xfId="0" applyNumberFormat="1" applyFont="1" applyFill="1" applyBorder="1" applyAlignment="1" applyProtection="1">
      <alignment vertical="center" wrapText="1"/>
    </xf>
    <xf numFmtId="0" fontId="30" fillId="0" borderId="1377" xfId="0" applyNumberFormat="1" applyFont="1" applyFill="1" applyBorder="1" applyAlignment="1" applyProtection="1">
      <alignment vertical="center" wrapText="1"/>
    </xf>
    <xf numFmtId="0" fontId="74" fillId="0" borderId="1378" xfId="0" applyNumberFormat="1" applyFont="1" applyFill="1" applyBorder="1" applyAlignment="1" applyProtection="1">
      <alignment horizontal="center" vertical="center" wrapText="1"/>
    </xf>
    <xf numFmtId="0" fontId="30" fillId="0" borderId="1379" xfId="0" applyNumberFormat="1" applyFont="1" applyFill="1" applyBorder="1" applyAlignment="1" applyProtection="1">
      <alignment vertical="center" wrapText="1"/>
    </xf>
    <xf numFmtId="0" fontId="32" fillId="0" borderId="1380" xfId="0" applyNumberFormat="1" applyFont="1" applyFill="1" applyBorder="1" applyAlignment="1" applyProtection="1">
      <alignment vertical="center" wrapText="1"/>
    </xf>
    <xf numFmtId="0" fontId="4" fillId="0" borderId="1366" xfId="0" applyFont="1" applyFill="1" applyBorder="1" applyAlignment="1" applyProtection="1">
      <alignment horizontal="center" vertical="center" wrapText="1"/>
    </xf>
    <xf numFmtId="0" fontId="4" fillId="0" borderId="1372" xfId="0" applyFont="1" applyFill="1" applyBorder="1" applyAlignment="1" applyProtection="1">
      <alignment horizontal="center" vertical="center" wrapText="1"/>
    </xf>
    <xf numFmtId="0" fontId="74" fillId="0" borderId="1378" xfId="0" applyNumberFormat="1" applyFont="1" applyFill="1" applyBorder="1" applyAlignment="1" applyProtection="1">
      <alignment vertical="center" wrapText="1"/>
    </xf>
    <xf numFmtId="0" fontId="30" fillId="0" borderId="1381" xfId="0" applyNumberFormat="1" applyFont="1" applyFill="1" applyBorder="1" applyAlignment="1" applyProtection="1">
      <alignment vertical="center" wrapText="1"/>
    </xf>
    <xf numFmtId="10" fontId="33" fillId="0" borderId="1355" xfId="0" applyNumberFormat="1" applyFont="1" applyFill="1" applyBorder="1" applyAlignment="1" applyProtection="1">
      <alignment horizontal="center" vertical="center" wrapText="1"/>
    </xf>
    <xf numFmtId="0" fontId="2" fillId="0" borderId="1382" xfId="0" applyFont="1" applyFill="1" applyBorder="1" applyAlignment="1" applyProtection="1">
      <alignment horizontal="left" vertical="center" wrapText="1"/>
    </xf>
    <xf numFmtId="14" fontId="2" fillId="0" borderId="1327" xfId="0" applyNumberFormat="1" applyFont="1" applyFill="1" applyBorder="1" applyAlignment="1" applyProtection="1">
      <alignment horizontal="center" vertical="center" wrapText="1"/>
    </xf>
    <xf numFmtId="0" fontId="30" fillId="0" borderId="1378" xfId="0" applyNumberFormat="1" applyFont="1" applyFill="1" applyBorder="1" applyAlignment="1" applyProtection="1">
      <alignment vertical="center" wrapText="1"/>
    </xf>
    <xf numFmtId="0" fontId="0" fillId="0" borderId="0" xfId="0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14" fontId="41" fillId="8" borderId="1315" xfId="0" applyNumberFormat="1" applyFont="1" applyFill="1" applyBorder="1" applyAlignment="1" applyProtection="1">
      <alignment horizontal="center" vertical="center"/>
    </xf>
    <xf numFmtId="0" fontId="2" fillId="8" borderId="1365" xfId="0" applyFont="1" applyFill="1" applyBorder="1" applyAlignment="1" applyProtection="1">
      <alignment horizontal="left" vertical="center" wrapText="1"/>
    </xf>
    <xf numFmtId="0" fontId="2" fillId="8" borderId="1327" xfId="0" applyFont="1" applyFill="1" applyBorder="1" applyAlignment="1" applyProtection="1">
      <alignment horizontal="center" vertical="center"/>
    </xf>
    <xf numFmtId="14" fontId="15" fillId="8" borderId="1327" xfId="0" applyNumberFormat="1" applyFont="1" applyFill="1" applyBorder="1" applyAlignment="1" applyProtection="1">
      <alignment horizontal="center" vertical="center"/>
    </xf>
    <xf numFmtId="0" fontId="2" fillId="8" borderId="1367" xfId="0" applyNumberFormat="1" applyFont="1" applyFill="1" applyBorder="1" applyAlignment="1" applyProtection="1">
      <alignment horizontal="center" vertical="center" wrapText="1"/>
    </xf>
    <xf numFmtId="14" fontId="16" fillId="8" borderId="1369" xfId="0" applyNumberFormat="1" applyFont="1" applyFill="1" applyBorder="1" applyAlignment="1" applyProtection="1">
      <alignment horizontal="center" vertical="center" wrapText="1"/>
    </xf>
    <xf numFmtId="0" fontId="30" fillId="8" borderId="1352" xfId="0" applyNumberFormat="1" applyFont="1" applyFill="1" applyBorder="1" applyAlignment="1" applyProtection="1">
      <alignment horizontal="center" vertical="center" wrapText="1"/>
    </xf>
    <xf numFmtId="0" fontId="30" fillId="8" borderId="1327" xfId="0" applyNumberFormat="1" applyFont="1" applyFill="1" applyBorder="1" applyAlignment="1" applyProtection="1">
      <alignment horizontal="center" vertical="center" wrapText="1"/>
    </xf>
    <xf numFmtId="0" fontId="30" fillId="8" borderId="1353" xfId="0" applyNumberFormat="1" applyFont="1" applyFill="1" applyBorder="1" applyAlignment="1" applyProtection="1">
      <alignment horizontal="center" vertical="center" wrapText="1"/>
    </xf>
    <xf numFmtId="14" fontId="30" fillId="8" borderId="1353" xfId="0" applyNumberFormat="1" applyFont="1" applyFill="1" applyBorder="1" applyAlignment="1" applyProtection="1">
      <alignment horizontal="center" vertical="center" wrapText="1"/>
    </xf>
    <xf numFmtId="0" fontId="30" fillId="8" borderId="1383" xfId="0" applyNumberFormat="1" applyFont="1" applyFill="1" applyBorder="1" applyAlignment="1" applyProtection="1">
      <alignment horizontal="center" vertical="center" wrapText="1"/>
    </xf>
    <xf numFmtId="0" fontId="30" fillId="8" borderId="1355" xfId="0" applyNumberFormat="1" applyFont="1" applyFill="1" applyBorder="1" applyAlignment="1" applyProtection="1">
      <alignment horizontal="center" vertical="center" wrapText="1"/>
    </xf>
    <xf numFmtId="0" fontId="43" fillId="8" borderId="1370" xfId="0" applyNumberFormat="1" applyFont="1" applyFill="1" applyBorder="1" applyAlignment="1" applyProtection="1">
      <alignment horizontal="center" vertical="center" wrapText="1"/>
    </xf>
    <xf numFmtId="166" fontId="33" fillId="8" borderId="1370" xfId="0" applyNumberFormat="1" applyFont="1" applyFill="1" applyBorder="1" applyAlignment="1" applyProtection="1">
      <alignment horizontal="center" vertical="center" wrapText="1"/>
    </xf>
    <xf numFmtId="14" fontId="33" fillId="8" borderId="1370" xfId="0" applyNumberFormat="1" applyFont="1" applyFill="1" applyBorder="1" applyAlignment="1" applyProtection="1">
      <alignment horizontal="center" vertical="center" wrapText="1"/>
    </xf>
    <xf numFmtId="0" fontId="2" fillId="8" borderId="1384" xfId="0" applyFont="1" applyFill="1" applyBorder="1" applyAlignment="1" applyProtection="1">
      <alignment vertical="center"/>
    </xf>
    <xf numFmtId="0" fontId="39" fillId="8" borderId="1385" xfId="0" applyFont="1" applyFill="1" applyBorder="1" applyAlignment="1" applyProtection="1">
      <alignment horizontal="center" vertical="center"/>
    </xf>
    <xf numFmtId="0" fontId="2" fillId="8" borderId="1386" xfId="0" applyFont="1" applyFill="1" applyBorder="1" applyAlignment="1" applyProtection="1">
      <alignment horizontal="center" vertical="center"/>
    </xf>
    <xf numFmtId="0" fontId="15" fillId="8" borderId="1386" xfId="0" applyFont="1" applyFill="1" applyBorder="1" applyAlignment="1" applyProtection="1">
      <alignment horizontal="center" vertical="center"/>
    </xf>
    <xf numFmtId="0" fontId="4" fillId="8" borderId="1386" xfId="0" applyNumberFormat="1" applyFont="1" applyFill="1" applyBorder="1" applyAlignment="1" applyProtection="1">
      <alignment horizontal="center" vertical="center"/>
    </xf>
    <xf numFmtId="165" fontId="2" fillId="8" borderId="1386" xfId="0" applyNumberFormat="1" applyFont="1" applyFill="1" applyBorder="1" applyAlignment="1" applyProtection="1">
      <alignment horizontal="center" vertical="center"/>
    </xf>
    <xf numFmtId="14" fontId="16" fillId="8" borderId="1387" xfId="0" applyNumberFormat="1" applyFont="1" applyFill="1" applyBorder="1" applyAlignment="1" applyProtection="1">
      <alignment horizontal="center" vertical="center" wrapText="1"/>
    </xf>
    <xf numFmtId="166" fontId="33" fillId="8" borderId="1388" xfId="0" applyNumberFormat="1" applyFont="1" applyFill="1" applyBorder="1" applyAlignment="1" applyProtection="1">
      <alignment horizontal="center" vertical="center" wrapText="1"/>
    </xf>
    <xf numFmtId="14" fontId="33" fillId="8" borderId="1388" xfId="0" applyNumberFormat="1" applyFont="1" applyFill="1" applyBorder="1" applyAlignment="1" applyProtection="1">
      <alignment horizontal="center" vertical="center" wrapText="1"/>
    </xf>
    <xf numFmtId="0" fontId="29" fillId="3" borderId="1169" xfId="0" applyFont="1" applyFill="1" applyBorder="1" applyAlignment="1" applyProtection="1">
      <alignment horizontal="center" vertical="center" wrapText="1"/>
    </xf>
    <xf numFmtId="0" fontId="6" fillId="3" borderId="707" xfId="0" applyFont="1" applyFill="1" applyBorder="1" applyAlignment="1" applyProtection="1">
      <alignment horizontal="center" vertical="center" wrapText="1"/>
    </xf>
    <xf numFmtId="0" fontId="77" fillId="0" borderId="0" xfId="0" applyFont="1" applyFill="1" applyBorder="1" applyAlignment="1" applyProtection="1">
      <alignment horizontal="center" vertical="center" wrapText="1"/>
    </xf>
    <xf numFmtId="165" fontId="6" fillId="0" borderId="0" xfId="0" applyNumberFormat="1" applyFont="1" applyFill="1" applyBorder="1" applyAlignment="1" applyProtection="1">
      <alignment horizontal="center" vertical="center" wrapText="1"/>
    </xf>
    <xf numFmtId="0" fontId="55" fillId="0" borderId="0" xfId="0" applyFont="1" applyFill="1" applyBorder="1" applyAlignment="1" applyProtection="1">
      <alignment horizontal="center" vertical="center" wrapText="1"/>
    </xf>
    <xf numFmtId="164" fontId="33" fillId="0" borderId="0" xfId="0" applyNumberFormat="1" applyFont="1" applyFill="1" applyBorder="1" applyAlignment="1" applyProtection="1">
      <alignment horizontal="center" vertical="center" wrapText="1"/>
    </xf>
    <xf numFmtId="0" fontId="12" fillId="0" borderId="1389" xfId="0" applyFont="1" applyFill="1" applyBorder="1" applyAlignment="1" applyProtection="1">
      <alignment horizontal="center" vertical="center" wrapText="1"/>
    </xf>
    <xf numFmtId="164" fontId="50" fillId="0" borderId="1389" xfId="0" applyNumberFormat="1" applyFont="1" applyFill="1" applyBorder="1" applyAlignment="1" applyProtection="1">
      <alignment horizontal="center" vertical="center" wrapText="1"/>
    </xf>
    <xf numFmtId="0" fontId="51" fillId="0" borderId="1390" xfId="0" applyFont="1" applyBorder="1" applyAlignment="1" applyProtection="1">
      <alignment horizontal="center" vertical="center" wrapText="1"/>
    </xf>
    <xf numFmtId="164" fontId="4" fillId="0" borderId="1327" xfId="0" applyNumberFormat="1" applyFont="1" applyBorder="1" applyAlignment="1" applyProtection="1">
      <alignment horizontal="center" vertical="center" wrapText="1"/>
    </xf>
    <xf numFmtId="164" fontId="4" fillId="0" borderId="1354" xfId="0" applyNumberFormat="1" applyFont="1" applyBorder="1" applyAlignment="1" applyProtection="1">
      <alignment horizontal="center" vertical="center" wrapText="1"/>
    </xf>
    <xf numFmtId="14" fontId="4" fillId="0" borderId="0" xfId="0" applyNumberFormat="1" applyFont="1" applyAlignment="1" applyProtection="1">
      <alignment horizontal="center" vertical="center" wrapText="1"/>
    </xf>
    <xf numFmtId="0" fontId="27" fillId="3" borderId="1391" xfId="0" applyFont="1" applyFill="1" applyBorder="1" applyAlignment="1" applyProtection="1">
      <alignment horizontal="center" vertical="center" wrapText="1"/>
    </xf>
    <xf numFmtId="0" fontId="6" fillId="3" borderId="1391" xfId="0" applyFont="1" applyFill="1" applyBorder="1" applyAlignment="1" applyProtection="1">
      <alignment horizontal="center" vertical="center" wrapText="1"/>
    </xf>
    <xf numFmtId="2" fontId="8" fillId="3" borderId="1391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>
      <alignment horizontal="center" vertical="center" wrapText="1"/>
    </xf>
    <xf numFmtId="164" fontId="47" fillId="0" borderId="0" xfId="0" applyNumberFormat="1" applyFont="1" applyFill="1" applyBorder="1" applyAlignment="1" applyProtection="1">
      <alignment horizontal="center" vertical="center" wrapText="1"/>
    </xf>
    <xf numFmtId="0" fontId="48" fillId="3" borderId="1392" xfId="0" applyFont="1" applyFill="1" applyBorder="1" applyAlignment="1" applyProtection="1">
      <alignment horizontal="center" vertical="center" wrapText="1"/>
    </xf>
    <xf numFmtId="167" fontId="49" fillId="3" borderId="1392" xfId="0" applyNumberFormat="1" applyFont="1" applyFill="1" applyBorder="1" applyAlignment="1" applyProtection="1">
      <alignment horizontal="center" vertical="center" wrapText="1"/>
    </xf>
    <xf numFmtId="167" fontId="8" fillId="3" borderId="1392" xfId="0" applyNumberFormat="1" applyFont="1" applyFill="1" applyBorder="1" applyAlignment="1" applyProtection="1">
      <alignment horizontal="center" vertical="center" wrapText="1"/>
    </xf>
    <xf numFmtId="167" fontId="8" fillId="3" borderId="1393" xfId="0" applyNumberFormat="1" applyFont="1" applyFill="1" applyBorder="1" applyAlignment="1" applyProtection="1">
      <alignment horizontal="center" vertical="center" wrapText="1"/>
    </xf>
    <xf numFmtId="14" fontId="4" fillId="14" borderId="582" xfId="0" applyNumberFormat="1" applyFont="1" applyFill="1" applyBorder="1" applyAlignment="1" applyProtection="1">
      <alignment horizontal="center" vertical="center" wrapText="1"/>
    </xf>
    <xf numFmtId="0" fontId="48" fillId="3" borderId="1380" xfId="0" applyFont="1" applyFill="1" applyBorder="1" applyAlignment="1" applyProtection="1">
      <alignment horizontal="center" vertical="center" wrapText="1"/>
    </xf>
    <xf numFmtId="0" fontId="12" fillId="3" borderId="1380" xfId="0" applyFont="1" applyFill="1" applyBorder="1" applyAlignment="1" applyProtection="1">
      <alignment horizontal="center" vertical="center" wrapText="1"/>
    </xf>
    <xf numFmtId="165" fontId="12" fillId="3" borderId="1380" xfId="0" applyNumberFormat="1" applyFont="1" applyFill="1" applyBorder="1" applyAlignment="1" applyProtection="1">
      <alignment horizontal="center" vertical="center" wrapText="1"/>
    </xf>
    <xf numFmtId="0" fontId="51" fillId="5" borderId="0" xfId="0" applyFont="1" applyFill="1" applyBorder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center" vertical="center" wrapText="1"/>
    </xf>
    <xf numFmtId="164" fontId="4" fillId="5" borderId="0" xfId="0" applyNumberFormat="1" applyFont="1" applyFill="1" applyBorder="1" applyAlignment="1" applyProtection="1">
      <alignment horizontal="center" vertical="center" wrapText="1"/>
    </xf>
    <xf numFmtId="14" fontId="4" fillId="5" borderId="0" xfId="0" applyNumberFormat="1" applyFont="1" applyFill="1" applyBorder="1" applyAlignment="1" applyProtection="1">
      <alignment horizontal="center" vertical="center" wrapText="1"/>
    </xf>
    <xf numFmtId="0" fontId="12" fillId="14" borderId="582" xfId="0" applyFont="1" applyFill="1" applyBorder="1" applyAlignment="1" applyProtection="1">
      <alignment horizontal="center" vertical="center" wrapText="1"/>
    </xf>
    <xf numFmtId="0" fontId="53" fillId="14" borderId="228" xfId="0" applyFont="1" applyFill="1" applyBorder="1" applyAlignment="1" applyProtection="1">
      <alignment horizontal="center" vertical="center" wrapText="1"/>
    </xf>
    <xf numFmtId="0" fontId="12" fillId="14" borderId="1394" xfId="0" applyFont="1" applyFill="1" applyBorder="1" applyAlignment="1" applyProtection="1">
      <alignment horizontal="center" vertical="center" wrapText="1"/>
    </xf>
    <xf numFmtId="0" fontId="12" fillId="14" borderId="1395" xfId="0" applyFont="1" applyFill="1" applyBorder="1" applyAlignment="1" applyProtection="1">
      <alignment horizontal="center" vertical="center" wrapText="1"/>
    </xf>
    <xf numFmtId="0" fontId="12" fillId="14" borderId="1396" xfId="0" applyFont="1" applyFill="1" applyBorder="1" applyAlignment="1" applyProtection="1">
      <alignment horizontal="center" vertical="center" wrapText="1"/>
    </xf>
    <xf numFmtId="0" fontId="12" fillId="14" borderId="228" xfId="0" applyFont="1" applyFill="1" applyBorder="1" applyAlignment="1" applyProtection="1">
      <alignment horizontal="center" vertical="center" wrapText="1"/>
    </xf>
    <xf numFmtId="0" fontId="52" fillId="14" borderId="228" xfId="0" applyFont="1" applyFill="1" applyBorder="1" applyAlignment="1" applyProtection="1">
      <alignment horizontal="center" vertical="center" wrapText="1"/>
    </xf>
    <xf numFmtId="164" fontId="50" fillId="14" borderId="228" xfId="0" applyNumberFormat="1" applyFont="1" applyFill="1" applyBorder="1" applyAlignment="1" applyProtection="1">
      <alignment horizontal="center" vertical="center" wrapText="1"/>
    </xf>
    <xf numFmtId="0" fontId="78" fillId="5" borderId="0" xfId="0" applyFont="1" applyFill="1" applyBorder="1" applyAlignment="1" applyProtection="1">
      <alignment horizontal="center" vertical="center" wrapText="1"/>
    </xf>
    <xf numFmtId="164" fontId="50" fillId="5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168" fontId="61" fillId="0" borderId="0" xfId="0" applyNumberFormat="1" applyFont="1" applyAlignment="1" applyProtection="1">
      <alignment horizontal="center" vertical="center"/>
    </xf>
    <xf numFmtId="0" fontId="0" fillId="0" borderId="61" xfId="0" applyBorder="1" applyAlignment="1" applyProtection="1">
      <alignment vertical="center"/>
    </xf>
    <xf numFmtId="0" fontId="0" fillId="0" borderId="62" xfId="0" applyBorder="1" applyAlignment="1" applyProtection="1">
      <alignment vertical="center"/>
    </xf>
    <xf numFmtId="0" fontId="0" fillId="0" borderId="175" xfId="0" applyBorder="1" applyAlignment="1" applyProtection="1">
      <alignment vertical="center"/>
    </xf>
    <xf numFmtId="0" fontId="4" fillId="0" borderId="1401" xfId="0" applyFont="1" applyBorder="1" applyAlignment="1" applyProtection="1">
      <alignment vertical="center"/>
    </xf>
    <xf numFmtId="0" fontId="4" fillId="0" borderId="584" xfId="0" applyFont="1" applyBorder="1" applyAlignment="1" applyProtection="1">
      <alignment vertical="center"/>
    </xf>
    <xf numFmtId="165" fontId="63" fillId="0" borderId="1389" xfId="0" applyNumberFormat="1" applyFont="1" applyBorder="1" applyAlignment="1" applyProtection="1">
      <alignment horizontal="center" vertical="center"/>
    </xf>
    <xf numFmtId="0" fontId="0" fillId="0" borderId="20" xfId="0" applyBorder="1" applyAlignment="1" applyProtection="1">
      <alignment vertical="center"/>
    </xf>
    <xf numFmtId="0" fontId="62" fillId="0" borderId="1125" xfId="0" applyFont="1" applyBorder="1" applyAlignment="1" applyProtection="1">
      <alignment horizontal="center" vertical="center"/>
    </xf>
    <xf numFmtId="0" fontId="0" fillId="0" borderId="1125" xfId="0" applyBorder="1" applyAlignment="1" applyProtection="1">
      <alignment horizontal="center" vertical="center"/>
    </xf>
    <xf numFmtId="165" fontId="63" fillId="0" borderId="1125" xfId="0" applyNumberFormat="1" applyFont="1" applyBorder="1" applyAlignment="1" applyProtection="1">
      <alignment horizontal="center" vertical="center"/>
    </xf>
    <xf numFmtId="0" fontId="4" fillId="0" borderId="588" xfId="0" applyFont="1" applyBorder="1" applyAlignment="1" applyProtection="1">
      <alignment vertical="center"/>
    </xf>
    <xf numFmtId="0" fontId="0" fillId="0" borderId="0" xfId="0" applyFill="1" applyBorder="1" applyAlignment="1" applyProtection="1">
      <alignment horizontal="center" vertical="center"/>
    </xf>
    <xf numFmtId="2" fontId="60" fillId="0" borderId="6" xfId="0" applyNumberFormat="1" applyFont="1" applyBorder="1" applyAlignment="1" applyProtection="1">
      <alignment horizontal="center" vertical="center"/>
    </xf>
    <xf numFmtId="2" fontId="60" fillId="0" borderId="0" xfId="0" applyNumberFormat="1" applyFont="1" applyBorder="1" applyAlignment="1" applyProtection="1">
      <alignment horizontal="center" vertical="center"/>
    </xf>
    <xf numFmtId="165" fontId="6" fillId="4" borderId="260" xfId="0" applyNumberFormat="1" applyFont="1" applyFill="1" applyBorder="1" applyAlignment="1" applyProtection="1">
      <alignment horizontal="center" vertical="center" wrapText="1"/>
    </xf>
    <xf numFmtId="165" fontId="6" fillId="4" borderId="1395" xfId="0" applyNumberFormat="1" applyFont="1" applyFill="1" applyBorder="1" applyAlignment="1" applyProtection="1">
      <alignment horizontal="center" vertical="center" wrapText="1"/>
    </xf>
    <xf numFmtId="165" fontId="6" fillId="4" borderId="1402" xfId="0" applyNumberFormat="1" applyFont="1" applyFill="1" applyBorder="1" applyAlignment="1" applyProtection="1">
      <alignment horizontal="center" vertical="center" wrapText="1"/>
    </xf>
    <xf numFmtId="0" fontId="39" fillId="0" borderId="1403" xfId="0" applyFont="1" applyBorder="1" applyAlignment="1" applyProtection="1">
      <alignment horizontal="center" vertical="center"/>
    </xf>
    <xf numFmtId="0" fontId="39" fillId="0" borderId="70" xfId="0" applyFont="1" applyBorder="1" applyAlignment="1" applyProtection="1">
      <alignment horizontal="center" vertical="center"/>
    </xf>
    <xf numFmtId="0" fontId="62" fillId="0" borderId="593" xfId="0" applyFont="1" applyBorder="1" applyAlignment="1" applyProtection="1">
      <alignment horizontal="center" vertical="center"/>
    </xf>
    <xf numFmtId="0" fontId="62" fillId="0" borderId="594" xfId="0" applyFont="1" applyBorder="1" applyAlignment="1" applyProtection="1">
      <alignment horizontal="center" vertical="center"/>
    </xf>
    <xf numFmtId="0" fontId="39" fillId="0" borderId="1404" xfId="0" applyFont="1" applyBorder="1" applyAlignment="1" applyProtection="1">
      <alignment horizontal="center" vertical="center"/>
    </xf>
    <xf numFmtId="0" fontId="39" fillId="0" borderId="1327" xfId="0" applyFont="1" applyBorder="1" applyAlignment="1" applyProtection="1">
      <alignment horizontal="center" vertical="center"/>
    </xf>
    <xf numFmtId="0" fontId="39" fillId="0" borderId="1405" xfId="0" applyFont="1" applyBorder="1" applyAlignment="1" applyProtection="1">
      <alignment horizontal="center" vertical="center"/>
    </xf>
    <xf numFmtId="0" fontId="39" fillId="0" borderId="1373" xfId="0" applyFont="1" applyBorder="1" applyAlignment="1" applyProtection="1">
      <alignment horizontal="center" vertical="center"/>
    </xf>
    <xf numFmtId="0" fontId="39" fillId="0" borderId="1321" xfId="0" applyFont="1" applyBorder="1" applyAlignment="1" applyProtection="1">
      <alignment horizontal="center" vertical="center"/>
    </xf>
    <xf numFmtId="165" fontId="6" fillId="4" borderId="1113" xfId="0" applyNumberFormat="1" applyFont="1" applyFill="1" applyBorder="1" applyAlignment="1" applyProtection="1">
      <alignment horizontal="center" vertical="center" wrapText="1"/>
    </xf>
    <xf numFmtId="165" fontId="6" fillId="4" borderId="1406" xfId="0" applyNumberFormat="1" applyFont="1" applyFill="1" applyBorder="1" applyAlignment="1" applyProtection="1">
      <alignment horizontal="center" vertical="center" wrapText="1"/>
    </xf>
    <xf numFmtId="165" fontId="6" fillId="4" borderId="1407" xfId="0" applyNumberFormat="1" applyFont="1" applyFill="1" applyBorder="1" applyAlignment="1" applyProtection="1">
      <alignment horizontal="center" vertical="center" wrapText="1"/>
    </xf>
    <xf numFmtId="165" fontId="6" fillId="4" borderId="1156" xfId="0" applyNumberFormat="1" applyFont="1" applyFill="1" applyBorder="1" applyAlignment="1" applyProtection="1">
      <alignment horizontal="center" vertical="center" wrapText="1"/>
    </xf>
    <xf numFmtId="0" fontId="2" fillId="0" borderId="1408" xfId="0" applyFont="1" applyBorder="1" applyAlignment="1" applyProtection="1">
      <alignment vertical="center"/>
    </xf>
    <xf numFmtId="0" fontId="2" fillId="0" borderId="1409" xfId="0" applyFont="1" applyBorder="1" applyAlignment="1" applyProtection="1">
      <alignment vertical="center"/>
    </xf>
    <xf numFmtId="0" fontId="0" fillId="0" borderId="1154" xfId="0" applyBorder="1" applyAlignment="1" applyProtection="1">
      <alignment vertical="center"/>
    </xf>
    <xf numFmtId="0" fontId="65" fillId="4" borderId="1411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165" fontId="6" fillId="4" borderId="1134" xfId="0" applyNumberFormat="1" applyFont="1" applyFill="1" applyBorder="1" applyAlignment="1" applyProtection="1">
      <alignment horizontal="center" vertical="center" wrapText="1"/>
    </xf>
    <xf numFmtId="165" fontId="6" fillId="4" borderId="1161" xfId="0" applyNumberFormat="1" applyFont="1" applyFill="1" applyBorder="1" applyAlignment="1" applyProtection="1">
      <alignment horizontal="center" vertical="center" wrapText="1"/>
    </xf>
    <xf numFmtId="165" fontId="6" fillId="4" borderId="1157" xfId="0" applyNumberFormat="1" applyFont="1" applyFill="1" applyBorder="1" applyAlignment="1" applyProtection="1">
      <alignment horizontal="center" vertical="center" wrapText="1"/>
    </xf>
    <xf numFmtId="165" fontId="6" fillId="4" borderId="1158" xfId="0" applyNumberFormat="1" applyFont="1" applyFill="1" applyBorder="1" applyAlignment="1" applyProtection="1">
      <alignment horizontal="center" vertical="center" wrapText="1"/>
    </xf>
    <xf numFmtId="0" fontId="39" fillId="0" borderId="1353" xfId="0" applyFont="1" applyBorder="1" applyAlignment="1" applyProtection="1">
      <alignment horizontal="center" vertical="center"/>
    </xf>
    <xf numFmtId="0" fontId="39" fillId="0" borderId="1412" xfId="0" applyFont="1" applyBorder="1" applyAlignment="1" applyProtection="1">
      <alignment horizontal="center" vertical="center"/>
    </xf>
    <xf numFmtId="14" fontId="2" fillId="0" borderId="0" xfId="0" applyNumberFormat="1" applyFont="1" applyFill="1" applyBorder="1" applyAlignment="1" applyProtection="1">
      <alignment vertical="center"/>
    </xf>
    <xf numFmtId="0" fontId="67" fillId="0" borderId="2" xfId="0" applyFont="1" applyBorder="1" applyAlignment="1" applyProtection="1">
      <alignment horizontal="center" vertical="center"/>
    </xf>
    <xf numFmtId="0" fontId="67" fillId="0" borderId="0" xfId="0" applyFont="1" applyBorder="1" applyAlignment="1" applyProtection="1">
      <alignment horizontal="center" vertical="center"/>
    </xf>
    <xf numFmtId="0" fontId="80" fillId="2" borderId="2" xfId="0" applyFont="1" applyFill="1" applyBorder="1" applyAlignment="1" applyProtection="1">
      <alignment horizontal="left" vertical="center" wrapText="1"/>
    </xf>
    <xf numFmtId="0" fontId="80" fillId="2" borderId="3" xfId="0" applyFont="1" applyFill="1" applyBorder="1" applyAlignment="1" applyProtection="1">
      <alignment horizontal="left" vertical="center" wrapText="1"/>
    </xf>
    <xf numFmtId="0" fontId="80" fillId="0" borderId="0" xfId="0" applyFont="1" applyAlignment="1" applyProtection="1">
      <alignment horizontal="center" vertical="center" wrapText="1"/>
    </xf>
    <xf numFmtId="0" fontId="80" fillId="2" borderId="5" xfId="0" applyFont="1" applyFill="1" applyBorder="1" applyAlignment="1" applyProtection="1">
      <alignment horizontal="left" vertical="center" wrapText="1"/>
    </xf>
    <xf numFmtId="0" fontId="80" fillId="2" borderId="6" xfId="0" applyFont="1" applyFill="1" applyBorder="1" applyAlignment="1" applyProtection="1">
      <alignment horizontal="left" vertical="center" wrapText="1"/>
    </xf>
    <xf numFmtId="0" fontId="67" fillId="3" borderId="3" xfId="0" applyFont="1" applyFill="1" applyBorder="1" applyAlignment="1" applyProtection="1">
      <alignment horizontal="center" vertical="center"/>
    </xf>
    <xf numFmtId="0" fontId="80" fillId="0" borderId="18" xfId="0" applyFont="1" applyBorder="1" applyAlignment="1" applyProtection="1">
      <alignment horizontal="center" vertical="center"/>
    </xf>
    <xf numFmtId="0" fontId="81" fillId="0" borderId="26" xfId="0" applyFont="1" applyBorder="1" applyAlignment="1" applyProtection="1">
      <alignment horizontal="center" vertical="center" wrapText="1"/>
    </xf>
    <xf numFmtId="164" fontId="81" fillId="0" borderId="27" xfId="0" applyNumberFormat="1" applyFont="1" applyFill="1" applyBorder="1" applyAlignment="1" applyProtection="1">
      <alignment horizontal="center" vertical="center" wrapText="1"/>
    </xf>
    <xf numFmtId="0" fontId="81" fillId="0" borderId="28" xfId="0" applyFont="1" applyFill="1" applyBorder="1" applyAlignment="1" applyProtection="1">
      <alignment horizontal="center" vertical="center" wrapText="1"/>
    </xf>
    <xf numFmtId="0" fontId="82" fillId="0" borderId="29" xfId="0" applyFont="1" applyBorder="1" applyAlignment="1" applyProtection="1">
      <alignment horizontal="center" vertical="center" wrapText="1"/>
    </xf>
    <xf numFmtId="164" fontId="82" fillId="0" borderId="30" xfId="0" applyNumberFormat="1" applyFont="1" applyBorder="1" applyAlignment="1" applyProtection="1">
      <alignment horizontal="center" vertical="center" wrapText="1"/>
    </xf>
    <xf numFmtId="164" fontId="82" fillId="0" borderId="31" xfId="0" applyNumberFormat="1" applyFont="1" applyBorder="1" applyAlignment="1" applyProtection="1">
      <alignment horizontal="center" vertical="center" wrapText="1"/>
    </xf>
    <xf numFmtId="0" fontId="83" fillId="5" borderId="32" xfId="0" applyFont="1" applyFill="1" applyBorder="1" applyAlignment="1" applyProtection="1">
      <alignment horizontal="center" vertical="center" wrapText="1"/>
    </xf>
    <xf numFmtId="0" fontId="83" fillId="5" borderId="33" xfId="0" applyFont="1" applyFill="1" applyBorder="1" applyAlignment="1" applyProtection="1">
      <alignment horizontal="center" vertical="center" wrapText="1"/>
    </xf>
    <xf numFmtId="0" fontId="80" fillId="3" borderId="15" xfId="0" applyFont="1" applyFill="1" applyBorder="1" applyAlignment="1" applyProtection="1">
      <alignment horizontal="center" vertical="center" wrapText="1"/>
    </xf>
    <xf numFmtId="0" fontId="80" fillId="3" borderId="34" xfId="0" applyFont="1" applyFill="1" applyBorder="1" applyAlignment="1" applyProtection="1">
      <alignment horizontal="center" vertical="center" wrapText="1"/>
    </xf>
    <xf numFmtId="0" fontId="80" fillId="3" borderId="35" xfId="0" applyFont="1" applyFill="1" applyBorder="1" applyAlignment="1" applyProtection="1">
      <alignment horizontal="center" vertical="center" wrapText="1"/>
    </xf>
    <xf numFmtId="0" fontId="80" fillId="3" borderId="14" xfId="0" applyFont="1" applyFill="1" applyBorder="1" applyAlignment="1" applyProtection="1">
      <alignment horizontal="center" vertical="center" wrapText="1"/>
    </xf>
    <xf numFmtId="14" fontId="80" fillId="3" borderId="16" xfId="0" applyNumberFormat="1" applyFont="1" applyFill="1" applyBorder="1" applyAlignment="1" applyProtection="1">
      <alignment horizontal="center" vertical="center" wrapText="1"/>
    </xf>
    <xf numFmtId="0" fontId="80" fillId="3" borderId="36" xfId="0" applyFont="1" applyFill="1" applyBorder="1" applyAlignment="1" applyProtection="1">
      <alignment horizontal="center" vertical="center" wrapText="1"/>
    </xf>
    <xf numFmtId="0" fontId="80" fillId="3" borderId="37" xfId="0" applyFont="1" applyFill="1" applyBorder="1" applyAlignment="1" applyProtection="1">
      <alignment horizontal="center" vertical="center" wrapText="1"/>
    </xf>
    <xf numFmtId="0" fontId="80" fillId="0" borderId="38" xfId="0" applyFont="1" applyBorder="1" applyAlignment="1" applyProtection="1">
      <alignment horizontal="center" vertical="center" wrapText="1"/>
    </xf>
    <xf numFmtId="0" fontId="80" fillId="0" borderId="0" xfId="0" applyFont="1" applyBorder="1" applyAlignment="1" applyProtection="1">
      <alignment horizontal="center" vertical="center" wrapText="1"/>
    </xf>
    <xf numFmtId="0" fontId="84" fillId="0" borderId="22" xfId="0" applyFont="1" applyFill="1" applyBorder="1" applyAlignment="1" applyProtection="1">
      <alignment horizontal="center" vertical="center" wrapText="1"/>
    </xf>
    <xf numFmtId="0" fontId="84" fillId="0" borderId="22" xfId="0" applyFont="1" applyBorder="1" applyAlignment="1" applyProtection="1">
      <alignment horizontal="center" vertical="center" wrapText="1"/>
    </xf>
    <xf numFmtId="0" fontId="80" fillId="3" borderId="39" xfId="0" applyFont="1" applyFill="1" applyBorder="1" applyAlignment="1" applyProtection="1">
      <alignment horizontal="center" vertical="center" wrapText="1"/>
    </xf>
    <xf numFmtId="0" fontId="80" fillId="0" borderId="40" xfId="0" applyNumberFormat="1" applyFont="1" applyBorder="1" applyAlignment="1" applyProtection="1">
      <alignment horizontal="center" vertical="center"/>
    </xf>
    <xf numFmtId="0" fontId="80" fillId="0" borderId="41" xfId="0" applyFont="1" applyFill="1" applyBorder="1" applyAlignment="1" applyProtection="1">
      <alignment horizontal="center" vertical="center" wrapText="1"/>
    </xf>
    <xf numFmtId="0" fontId="80" fillId="0" borderId="42" xfId="0" applyNumberFormat="1" applyFont="1" applyBorder="1" applyAlignment="1" applyProtection="1">
      <alignment horizontal="center" vertical="center"/>
    </xf>
    <xf numFmtId="0" fontId="80" fillId="0" borderId="43" xfId="0" applyNumberFormat="1" applyFont="1" applyBorder="1" applyAlignment="1" applyProtection="1">
      <alignment horizontal="center" vertical="center"/>
    </xf>
    <xf numFmtId="0" fontId="80" fillId="0" borderId="44" xfId="0" applyNumberFormat="1" applyFont="1" applyBorder="1" applyAlignment="1" applyProtection="1">
      <alignment horizontal="center" vertical="center"/>
    </xf>
    <xf numFmtId="14" fontId="80" fillId="0" borderId="45" xfId="0" applyNumberFormat="1" applyFont="1" applyBorder="1" applyAlignment="1" applyProtection="1">
      <alignment horizontal="center" vertical="center"/>
    </xf>
    <xf numFmtId="0" fontId="80" fillId="0" borderId="41" xfId="0" applyNumberFormat="1" applyFont="1" applyBorder="1" applyAlignment="1" applyProtection="1">
      <alignment horizontal="center" vertical="center"/>
    </xf>
    <xf numFmtId="0" fontId="80" fillId="0" borderId="46" xfId="0" applyNumberFormat="1" applyFont="1" applyBorder="1" applyAlignment="1" applyProtection="1">
      <alignment horizontal="center" vertical="center"/>
    </xf>
    <xf numFmtId="0" fontId="67" fillId="0" borderId="46" xfId="0" applyFont="1" applyBorder="1" applyAlignment="1" applyProtection="1">
      <alignment horizontal="center" vertical="center" wrapText="1"/>
    </xf>
    <xf numFmtId="164" fontId="80" fillId="0" borderId="46" xfId="0" applyNumberFormat="1" applyFont="1" applyBorder="1" applyAlignment="1" applyProtection="1">
      <alignment horizontal="center" vertical="center" wrapText="1"/>
    </xf>
    <xf numFmtId="0" fontId="80" fillId="0" borderId="41" xfId="0" applyFont="1" applyBorder="1" applyAlignment="1" applyProtection="1">
      <alignment horizontal="center" vertical="center" wrapText="1"/>
    </xf>
    <xf numFmtId="0" fontId="80" fillId="0" borderId="47" xfId="0" applyFont="1" applyBorder="1" applyAlignment="1" applyProtection="1">
      <alignment horizontal="center" vertical="center" wrapText="1"/>
    </xf>
    <xf numFmtId="0" fontId="80" fillId="0" borderId="43" xfId="0" applyFont="1" applyBorder="1" applyAlignment="1" applyProtection="1">
      <alignment horizontal="center" vertical="center" wrapText="1"/>
    </xf>
    <xf numFmtId="164" fontId="80" fillId="0" borderId="43" xfId="0" applyNumberFormat="1" applyFont="1" applyBorder="1" applyAlignment="1" applyProtection="1">
      <alignment horizontal="center" vertical="center" wrapText="1"/>
    </xf>
    <xf numFmtId="164" fontId="80" fillId="0" borderId="45" xfId="0" applyNumberFormat="1" applyFont="1" applyBorder="1" applyAlignment="1" applyProtection="1">
      <alignment horizontal="center" vertical="center" wrapText="1"/>
    </xf>
    <xf numFmtId="0" fontId="80" fillId="0" borderId="40" xfId="0" applyNumberFormat="1" applyFont="1" applyFill="1" applyBorder="1" applyAlignment="1" applyProtection="1">
      <alignment horizontal="center" vertical="center"/>
    </xf>
    <xf numFmtId="14" fontId="80" fillId="0" borderId="41" xfId="0" applyNumberFormat="1" applyFont="1" applyFill="1" applyBorder="1" applyAlignment="1" applyProtection="1">
      <alignment horizontal="center" vertical="center" wrapText="1"/>
    </xf>
    <xf numFmtId="14" fontId="80" fillId="0" borderId="43" xfId="0" applyNumberFormat="1" applyFont="1" applyBorder="1" applyAlignment="1" applyProtection="1">
      <alignment horizontal="center" vertical="center" wrapText="1"/>
    </xf>
    <xf numFmtId="0" fontId="80" fillId="0" borderId="48" xfId="0" applyNumberFormat="1" applyFont="1" applyBorder="1" applyAlignment="1" applyProtection="1">
      <alignment horizontal="center" vertical="center"/>
    </xf>
    <xf numFmtId="0" fontId="80" fillId="0" borderId="29" xfId="0" applyNumberFormat="1" applyFont="1" applyBorder="1" applyAlignment="1" applyProtection="1">
      <alignment horizontal="center" vertical="center"/>
    </xf>
    <xf numFmtId="0" fontId="80" fillId="0" borderId="30" xfId="0" applyNumberFormat="1" applyFont="1" applyBorder="1" applyAlignment="1" applyProtection="1">
      <alignment horizontal="center" vertical="center"/>
    </xf>
    <xf numFmtId="0" fontId="80" fillId="0" borderId="49" xfId="0" applyNumberFormat="1" applyFont="1" applyBorder="1" applyAlignment="1" applyProtection="1">
      <alignment horizontal="center" vertical="center"/>
    </xf>
    <xf numFmtId="14" fontId="80" fillId="0" borderId="49" xfId="0" applyNumberFormat="1" applyFont="1" applyBorder="1" applyAlignment="1" applyProtection="1">
      <alignment horizontal="center" vertical="center"/>
    </xf>
    <xf numFmtId="0" fontId="80" fillId="0" borderId="50" xfId="0" applyNumberFormat="1" applyFont="1" applyBorder="1" applyAlignment="1" applyProtection="1">
      <alignment horizontal="center" vertical="center"/>
    </xf>
    <xf numFmtId="0" fontId="80" fillId="0" borderId="51" xfId="0" applyNumberFormat="1" applyFont="1" applyBorder="1" applyAlignment="1" applyProtection="1">
      <alignment horizontal="center" vertical="center"/>
    </xf>
    <xf numFmtId="0" fontId="67" fillId="0" borderId="51" xfId="0" applyFont="1" applyBorder="1" applyAlignment="1" applyProtection="1">
      <alignment horizontal="center" vertical="center" wrapText="1"/>
    </xf>
    <xf numFmtId="164" fontId="80" fillId="0" borderId="51" xfId="0" applyNumberFormat="1" applyFont="1" applyBorder="1" applyAlignment="1" applyProtection="1">
      <alignment horizontal="center" vertical="center" wrapText="1"/>
    </xf>
    <xf numFmtId="0" fontId="80" fillId="0" borderId="48" xfId="0" applyFont="1" applyBorder="1" applyAlignment="1" applyProtection="1">
      <alignment horizontal="center" vertical="center" wrapText="1"/>
    </xf>
    <xf numFmtId="0" fontId="80" fillId="0" borderId="30" xfId="0" applyFont="1" applyBorder="1" applyAlignment="1" applyProtection="1">
      <alignment horizontal="center" vertical="center" wrapText="1"/>
    </xf>
    <xf numFmtId="164" fontId="80" fillId="0" borderId="30" xfId="0" applyNumberFormat="1" applyFont="1" applyBorder="1" applyAlignment="1" applyProtection="1">
      <alignment horizontal="center" vertical="center" wrapText="1"/>
    </xf>
    <xf numFmtId="164" fontId="80" fillId="0" borderId="31" xfId="0" applyNumberFormat="1" applyFont="1" applyBorder="1" applyAlignment="1" applyProtection="1">
      <alignment horizontal="center" vertical="center" wrapText="1"/>
    </xf>
    <xf numFmtId="0" fontId="80" fillId="6" borderId="0" xfId="0" applyFont="1" applyFill="1" applyAlignment="1" applyProtection="1">
      <alignment horizontal="center" vertical="center" wrapText="1"/>
    </xf>
    <xf numFmtId="0" fontId="83" fillId="6" borderId="52" xfId="0" applyFont="1" applyFill="1" applyBorder="1" applyAlignment="1" applyProtection="1">
      <alignment horizontal="center" vertical="center" wrapText="1"/>
    </xf>
    <xf numFmtId="0" fontId="84" fillId="6" borderId="53" xfId="0" applyFont="1" applyFill="1" applyBorder="1" applyAlignment="1" applyProtection="1">
      <alignment horizontal="center" vertical="center" wrapText="1"/>
    </xf>
    <xf numFmtId="165" fontId="85" fillId="6" borderId="53" xfId="0" applyNumberFormat="1" applyFont="1" applyFill="1" applyBorder="1" applyAlignment="1" applyProtection="1">
      <alignment horizontal="center" vertical="center" wrapText="1"/>
    </xf>
    <xf numFmtId="165" fontId="85" fillId="6" borderId="54" xfId="0" applyNumberFormat="1" applyFont="1" applyFill="1" applyBorder="1" applyAlignment="1" applyProtection="1">
      <alignment horizontal="center" vertical="center" wrapText="1"/>
    </xf>
    <xf numFmtId="0" fontId="80" fillId="6" borderId="55" xfId="0" applyFont="1" applyFill="1" applyBorder="1" applyAlignment="1" applyProtection="1">
      <alignment horizontal="center" vertical="center" wrapText="1"/>
    </xf>
    <xf numFmtId="0" fontId="80" fillId="6" borderId="1" xfId="0" applyFont="1" applyFill="1" applyBorder="1" applyAlignment="1" applyProtection="1">
      <alignment horizontal="center" vertical="center" wrapText="1"/>
    </xf>
    <xf numFmtId="0" fontId="80" fillId="6" borderId="2" xfId="0" applyFont="1" applyFill="1" applyBorder="1" applyAlignment="1" applyProtection="1">
      <alignment horizontal="center" vertical="center" wrapText="1"/>
    </xf>
    <xf numFmtId="0" fontId="80" fillId="6" borderId="3" xfId="0" applyFont="1" applyFill="1" applyBorder="1" applyAlignment="1" applyProtection="1">
      <alignment horizontal="center" vertical="center" wrapText="1"/>
    </xf>
    <xf numFmtId="0" fontId="80" fillId="6" borderId="56" xfId="0" applyFont="1" applyFill="1" applyBorder="1" applyAlignment="1" applyProtection="1">
      <alignment horizontal="center" vertical="center" wrapText="1"/>
    </xf>
    <xf numFmtId="0" fontId="80" fillId="3" borderId="55" xfId="0" applyFont="1" applyFill="1" applyBorder="1" applyAlignment="1" applyProtection="1">
      <alignment horizontal="center" vertical="center" wrapText="1"/>
    </xf>
    <xf numFmtId="0" fontId="80" fillId="6" borderId="57" xfId="0" applyFont="1" applyFill="1" applyBorder="1" applyAlignment="1" applyProtection="1">
      <alignment horizontal="center" vertical="center" wrapText="1"/>
    </xf>
    <xf numFmtId="0" fontId="67" fillId="6" borderId="57" xfId="0" applyFont="1" applyFill="1" applyBorder="1" applyAlignment="1" applyProtection="1">
      <alignment horizontal="center" vertical="center" wrapText="1"/>
    </xf>
    <xf numFmtId="164" fontId="80" fillId="6" borderId="57" xfId="0" applyNumberFormat="1" applyFont="1" applyFill="1" applyBorder="1" applyAlignment="1" applyProtection="1">
      <alignment horizontal="center" vertical="center" wrapText="1"/>
    </xf>
    <xf numFmtId="0" fontId="83" fillId="0" borderId="52" xfId="0" applyFont="1" applyFill="1" applyBorder="1" applyAlignment="1" applyProtection="1">
      <alignment horizontal="center" vertical="center" wrapText="1"/>
    </xf>
    <xf numFmtId="0" fontId="83" fillId="0" borderId="58" xfId="0" applyFont="1" applyFill="1" applyBorder="1" applyAlignment="1" applyProtection="1">
      <alignment horizontal="center" vertical="center" wrapText="1"/>
    </xf>
    <xf numFmtId="0" fontId="84" fillId="0" borderId="53" xfId="0" applyFont="1" applyFill="1" applyBorder="1" applyAlignment="1" applyProtection="1">
      <alignment horizontal="center" vertical="center" wrapText="1"/>
    </xf>
    <xf numFmtId="165" fontId="85" fillId="0" borderId="53" xfId="0" applyNumberFormat="1" applyFont="1" applyFill="1" applyBorder="1" applyAlignment="1" applyProtection="1">
      <alignment horizontal="center" vertical="center" wrapText="1"/>
    </xf>
    <xf numFmtId="165" fontId="85" fillId="0" borderId="54" xfId="0" applyNumberFormat="1" applyFont="1" applyFill="1" applyBorder="1" applyAlignment="1" applyProtection="1">
      <alignment horizontal="center" vertical="center" wrapText="1"/>
    </xf>
    <xf numFmtId="0" fontId="80" fillId="0" borderId="19" xfId="0" applyFont="1" applyFill="1" applyBorder="1" applyAlignment="1" applyProtection="1">
      <alignment horizontal="center" vertical="center" wrapText="1"/>
    </xf>
    <xf numFmtId="0" fontId="80" fillId="6" borderId="59" xfId="0" applyFont="1" applyFill="1" applyBorder="1" applyAlignment="1" applyProtection="1">
      <alignment horizontal="center" vertical="center" wrapText="1"/>
    </xf>
    <xf numFmtId="0" fontId="80" fillId="6" borderId="0" xfId="0" applyFont="1" applyFill="1" applyBorder="1" applyAlignment="1" applyProtection="1">
      <alignment horizontal="center" vertical="center" wrapText="1"/>
    </xf>
    <xf numFmtId="0" fontId="80" fillId="6" borderId="18" xfId="0" applyFont="1" applyFill="1" applyBorder="1" applyAlignment="1" applyProtection="1">
      <alignment horizontal="center" vertical="center" wrapText="1"/>
    </xf>
    <xf numFmtId="0" fontId="80" fillId="0" borderId="56" xfId="0" applyFont="1" applyFill="1" applyBorder="1" applyAlignment="1" applyProtection="1">
      <alignment horizontal="center" vertical="center" wrapText="1"/>
    </xf>
    <xf numFmtId="0" fontId="80" fillId="0" borderId="60" xfId="0" applyFont="1" applyFill="1" applyBorder="1" applyAlignment="1" applyProtection="1">
      <alignment horizontal="center" vertical="center" wrapText="1"/>
    </xf>
    <xf numFmtId="0" fontId="80" fillId="0" borderId="18" xfId="0" applyFont="1" applyFill="1" applyBorder="1" applyAlignment="1" applyProtection="1">
      <alignment horizontal="center" vertical="center" wrapText="1"/>
    </xf>
    <xf numFmtId="0" fontId="67" fillId="0" borderId="18" xfId="0" applyFont="1" applyFill="1" applyBorder="1" applyAlignment="1" applyProtection="1">
      <alignment horizontal="center" vertical="center" wrapText="1"/>
    </xf>
    <xf numFmtId="164" fontId="80" fillId="0" borderId="18" xfId="0" applyNumberFormat="1" applyFont="1" applyFill="1" applyBorder="1" applyAlignment="1" applyProtection="1">
      <alignment horizontal="center" vertical="center" wrapText="1"/>
    </xf>
    <xf numFmtId="0" fontId="80" fillId="0" borderId="61" xfId="0" applyFont="1" applyFill="1" applyBorder="1" applyAlignment="1" applyProtection="1">
      <alignment horizontal="center" vertical="center" wrapText="1"/>
    </xf>
    <xf numFmtId="0" fontId="80" fillId="0" borderId="62" xfId="0" applyFont="1" applyFill="1" applyBorder="1" applyAlignment="1" applyProtection="1">
      <alignment horizontal="center" vertical="center" wrapText="1"/>
    </xf>
    <xf numFmtId="164" fontId="80" fillId="0" borderId="62" xfId="0" applyNumberFormat="1" applyFont="1" applyFill="1" applyBorder="1" applyAlignment="1" applyProtection="1">
      <alignment horizontal="center" vertical="center" wrapText="1"/>
    </xf>
    <xf numFmtId="164" fontId="80" fillId="0" borderId="63" xfId="0" applyNumberFormat="1" applyFont="1" applyFill="1" applyBorder="1" applyAlignment="1" applyProtection="1">
      <alignment horizontal="center" vertical="center" wrapText="1"/>
    </xf>
    <xf numFmtId="0" fontId="80" fillId="0" borderId="0" xfId="0" applyFont="1" applyFill="1" applyAlignment="1" applyProtection="1">
      <alignment horizontal="center" vertical="center" wrapText="1"/>
    </xf>
    <xf numFmtId="0" fontId="84" fillId="6" borderId="33" xfId="0" applyFont="1" applyFill="1" applyBorder="1" applyAlignment="1" applyProtection="1">
      <alignment horizontal="center" vertical="center" wrapText="1"/>
    </xf>
    <xf numFmtId="0" fontId="83" fillId="6" borderId="33" xfId="0" applyFont="1" applyFill="1" applyBorder="1" applyAlignment="1" applyProtection="1">
      <alignment horizontal="center" vertical="center" wrapText="1"/>
    </xf>
    <xf numFmtId="0" fontId="80" fillId="6" borderId="33" xfId="0" applyFont="1" applyFill="1" applyBorder="1" applyAlignment="1" applyProtection="1">
      <alignment horizontal="center" vertical="center" wrapText="1"/>
    </xf>
    <xf numFmtId="165" fontId="80" fillId="6" borderId="64" xfId="0" applyNumberFormat="1" applyFont="1" applyFill="1" applyBorder="1" applyAlignment="1" applyProtection="1">
      <alignment horizontal="center" vertical="center"/>
    </xf>
    <xf numFmtId="165" fontId="80" fillId="6" borderId="41" xfId="0" applyNumberFormat="1" applyFont="1" applyFill="1" applyBorder="1" applyAlignment="1" applyProtection="1">
      <alignment horizontal="center" vertical="center"/>
    </xf>
    <xf numFmtId="165" fontId="80" fillId="6" borderId="65" xfId="0" applyNumberFormat="1" applyFont="1" applyFill="1" applyBorder="1" applyAlignment="1" applyProtection="1">
      <alignment horizontal="center" vertical="center"/>
    </xf>
    <xf numFmtId="0" fontId="80" fillId="3" borderId="57" xfId="0" applyFont="1" applyFill="1" applyBorder="1" applyAlignment="1" applyProtection="1">
      <alignment horizontal="center" vertical="center" wrapText="1"/>
    </xf>
    <xf numFmtId="0" fontId="80" fillId="0" borderId="66" xfId="0" applyFont="1" applyBorder="1" applyAlignment="1" applyProtection="1">
      <alignment horizontal="center" vertical="center" wrapText="1"/>
    </xf>
    <xf numFmtId="0" fontId="80" fillId="0" borderId="65" xfId="0" applyNumberFormat="1" applyFont="1" applyBorder="1" applyAlignment="1" applyProtection="1">
      <alignment horizontal="center" vertical="center"/>
    </xf>
    <xf numFmtId="0" fontId="80" fillId="0" borderId="60" xfId="0" applyNumberFormat="1" applyFont="1" applyBorder="1" applyAlignment="1" applyProtection="1">
      <alignment horizontal="center" vertical="center"/>
    </xf>
    <xf numFmtId="0" fontId="80" fillId="0" borderId="18" xfId="0" applyNumberFormat="1" applyFont="1" applyBorder="1" applyAlignment="1" applyProtection="1">
      <alignment horizontal="center" vertical="center"/>
    </xf>
    <xf numFmtId="0" fontId="67" fillId="0" borderId="18" xfId="0" applyFont="1" applyBorder="1" applyAlignment="1" applyProtection="1">
      <alignment horizontal="center" vertical="center" wrapText="1"/>
    </xf>
    <xf numFmtId="164" fontId="80" fillId="0" borderId="18" xfId="0" applyNumberFormat="1" applyFont="1" applyBorder="1" applyAlignment="1" applyProtection="1">
      <alignment horizontal="center" vertical="center" wrapText="1"/>
    </xf>
    <xf numFmtId="0" fontId="80" fillId="0" borderId="60" xfId="0" applyFont="1" applyBorder="1" applyAlignment="1" applyProtection="1">
      <alignment horizontal="center" vertical="center" wrapText="1"/>
    </xf>
    <xf numFmtId="0" fontId="80" fillId="0" borderId="62" xfId="0" applyFont="1" applyBorder="1" applyAlignment="1" applyProtection="1">
      <alignment horizontal="center" vertical="center" wrapText="1"/>
    </xf>
    <xf numFmtId="164" fontId="80" fillId="0" borderId="62" xfId="0" applyNumberFormat="1" applyFont="1" applyBorder="1" applyAlignment="1" applyProtection="1">
      <alignment horizontal="center" vertical="center" wrapText="1"/>
    </xf>
    <xf numFmtId="164" fontId="80" fillId="0" borderId="63" xfId="0" applyNumberFormat="1" applyFont="1" applyBorder="1" applyAlignment="1" applyProtection="1">
      <alignment horizontal="center" vertical="center" wrapText="1"/>
    </xf>
    <xf numFmtId="0" fontId="83" fillId="6" borderId="67" xfId="0" applyFont="1" applyFill="1" applyBorder="1" applyAlignment="1" applyProtection="1">
      <alignment horizontal="center" vertical="center" wrapText="1"/>
    </xf>
    <xf numFmtId="0" fontId="84" fillId="6" borderId="67" xfId="0" applyFont="1" applyFill="1" applyBorder="1" applyAlignment="1" applyProtection="1">
      <alignment horizontal="center" vertical="center" wrapText="1"/>
    </xf>
    <xf numFmtId="165" fontId="86" fillId="6" borderId="67" xfId="0" applyNumberFormat="1" applyFont="1" applyFill="1" applyBorder="1" applyAlignment="1" applyProtection="1">
      <alignment horizontal="center" vertical="center" wrapText="1"/>
    </xf>
    <xf numFmtId="0" fontId="80" fillId="6" borderId="19" xfId="0" applyFont="1" applyFill="1" applyBorder="1" applyAlignment="1" applyProtection="1">
      <alignment horizontal="center" vertical="center" wrapText="1"/>
    </xf>
    <xf numFmtId="0" fontId="80" fillId="6" borderId="5" xfId="0" applyFont="1" applyFill="1" applyBorder="1" applyAlignment="1" applyProtection="1">
      <alignment horizontal="center" vertical="center" wrapText="1"/>
    </xf>
    <xf numFmtId="0" fontId="86" fillId="6" borderId="60" xfId="0" applyFont="1" applyFill="1" applyBorder="1" applyAlignment="1" applyProtection="1">
      <alignment horizontal="center" vertical="center" wrapText="1"/>
    </xf>
    <xf numFmtId="0" fontId="86" fillId="6" borderId="0" xfId="0" applyFont="1" applyFill="1" applyBorder="1" applyAlignment="1" applyProtection="1">
      <alignment horizontal="center" vertical="center" wrapText="1"/>
    </xf>
    <xf numFmtId="0" fontId="67" fillId="6" borderId="0" xfId="0" applyFont="1" applyFill="1" applyBorder="1" applyAlignment="1" applyProtection="1">
      <alignment horizontal="center" vertical="center" wrapText="1"/>
    </xf>
    <xf numFmtId="164" fontId="80" fillId="6" borderId="0" xfId="0" applyNumberFormat="1" applyFont="1" applyFill="1" applyBorder="1" applyAlignment="1" applyProtection="1">
      <alignment horizontal="center" vertical="center" wrapText="1"/>
    </xf>
    <xf numFmtId="164" fontId="80" fillId="6" borderId="5" xfId="0" applyNumberFormat="1" applyFont="1" applyFill="1" applyBorder="1" applyAlignment="1" applyProtection="1">
      <alignment horizontal="center" vertical="center" wrapText="1"/>
    </xf>
    <xf numFmtId="0" fontId="83" fillId="5" borderId="68" xfId="0" applyFont="1" applyFill="1" applyBorder="1" applyAlignment="1" applyProtection="1">
      <alignment horizontal="center" vertical="center" wrapText="1"/>
    </xf>
    <xf numFmtId="0" fontId="83" fillId="5" borderId="69" xfId="0" applyFont="1" applyFill="1" applyBorder="1" applyAlignment="1" applyProtection="1">
      <alignment horizontal="center" vertical="center" wrapText="1"/>
    </xf>
    <xf numFmtId="0" fontId="83" fillId="3" borderId="69" xfId="0" applyFont="1" applyFill="1" applyBorder="1" applyAlignment="1" applyProtection="1">
      <alignment horizontal="center" vertical="center" wrapText="1"/>
    </xf>
    <xf numFmtId="0" fontId="80" fillId="3" borderId="69" xfId="0" applyFont="1" applyFill="1" applyBorder="1" applyAlignment="1" applyProtection="1">
      <alignment horizontal="center" vertical="center" wrapText="1"/>
    </xf>
    <xf numFmtId="165" fontId="80" fillId="3" borderId="70" xfId="0" applyNumberFormat="1" applyFont="1" applyFill="1" applyBorder="1" applyAlignment="1" applyProtection="1">
      <alignment horizontal="center" vertical="center" wrapText="1"/>
    </xf>
    <xf numFmtId="165" fontId="80" fillId="3" borderId="71" xfId="0" applyNumberFormat="1" applyFont="1" applyFill="1" applyBorder="1" applyAlignment="1" applyProtection="1">
      <alignment horizontal="center" vertical="center" wrapText="1"/>
    </xf>
    <xf numFmtId="165" fontId="80" fillId="3" borderId="41" xfId="0" applyNumberFormat="1" applyFont="1" applyFill="1" applyBorder="1" applyAlignment="1" applyProtection="1">
      <alignment horizontal="center" vertical="center" wrapText="1"/>
    </xf>
    <xf numFmtId="0" fontId="80" fillId="3" borderId="72" xfId="0" applyFont="1" applyFill="1" applyBorder="1" applyAlignment="1" applyProtection="1">
      <alignment horizontal="center" vertical="center" wrapText="1"/>
    </xf>
    <xf numFmtId="0" fontId="80" fillId="3" borderId="22" xfId="0" applyFont="1" applyFill="1" applyBorder="1" applyAlignment="1" applyProtection="1">
      <alignment horizontal="center" vertical="center" wrapText="1"/>
    </xf>
    <xf numFmtId="0" fontId="80" fillId="3" borderId="23" xfId="0" applyFont="1" applyFill="1" applyBorder="1" applyAlignment="1" applyProtection="1">
      <alignment horizontal="center" vertical="center" wrapText="1"/>
    </xf>
    <xf numFmtId="14" fontId="80" fillId="3" borderId="23" xfId="0" applyNumberFormat="1" applyFont="1" applyFill="1" applyBorder="1" applyAlignment="1" applyProtection="1">
      <alignment horizontal="center" vertical="center" wrapText="1"/>
    </xf>
    <xf numFmtId="0" fontId="80" fillId="3" borderId="33" xfId="0" applyFont="1" applyFill="1" applyBorder="1" applyAlignment="1" applyProtection="1">
      <alignment horizontal="center" vertical="center" wrapText="1"/>
    </xf>
    <xf numFmtId="0" fontId="67" fillId="3" borderId="33" xfId="0" applyFont="1" applyFill="1" applyBorder="1" applyAlignment="1" applyProtection="1">
      <alignment horizontal="center" vertical="center" wrapText="1"/>
    </xf>
    <xf numFmtId="164" fontId="80" fillId="3" borderId="33" xfId="0" applyNumberFormat="1" applyFont="1" applyFill="1" applyBorder="1" applyAlignment="1" applyProtection="1">
      <alignment horizontal="center" vertical="center" wrapText="1"/>
    </xf>
    <xf numFmtId="0" fontId="80" fillId="3" borderId="47" xfId="0" applyFont="1" applyFill="1" applyBorder="1" applyAlignment="1" applyProtection="1">
      <alignment horizontal="center" vertical="center" wrapText="1"/>
    </xf>
    <xf numFmtId="164" fontId="80" fillId="3" borderId="47" xfId="0" applyNumberFormat="1" applyFont="1" applyFill="1" applyBorder="1" applyAlignment="1" applyProtection="1">
      <alignment horizontal="center" vertical="center" wrapText="1"/>
    </xf>
    <xf numFmtId="0" fontId="80" fillId="0" borderId="73" xfId="0" applyFont="1" applyFill="1" applyBorder="1" applyAlignment="1" applyProtection="1">
      <alignment horizontal="left" vertical="center" wrapText="1"/>
    </xf>
    <xf numFmtId="0" fontId="80" fillId="0" borderId="74" xfId="0" applyFont="1" applyFill="1" applyBorder="1" applyAlignment="1" applyProtection="1">
      <alignment horizontal="left" vertical="center" wrapText="1"/>
    </xf>
    <xf numFmtId="0" fontId="80" fillId="0" borderId="75" xfId="0" applyFont="1" applyFill="1" applyBorder="1" applyAlignment="1" applyProtection="1">
      <alignment horizontal="center" vertical="center"/>
    </xf>
    <xf numFmtId="14" fontId="80" fillId="0" borderId="75" xfId="0" applyNumberFormat="1" applyFont="1" applyFill="1" applyBorder="1" applyAlignment="1" applyProtection="1">
      <alignment horizontal="center" vertical="center"/>
    </xf>
    <xf numFmtId="14" fontId="80" fillId="0" borderId="75" xfId="0" applyNumberFormat="1" applyFont="1" applyFill="1" applyBorder="1" applyAlignment="1" applyProtection="1">
      <alignment horizontal="center" vertical="center" wrapText="1"/>
    </xf>
    <xf numFmtId="0" fontId="80" fillId="0" borderId="75" xfId="0" applyNumberFormat="1" applyFont="1" applyFill="1" applyBorder="1" applyAlignment="1" applyProtection="1">
      <alignment horizontal="center" vertical="center"/>
    </xf>
    <xf numFmtId="0" fontId="80" fillId="0" borderId="76" xfId="0" applyNumberFormat="1" applyFont="1" applyFill="1" applyBorder="1" applyAlignment="1" applyProtection="1">
      <alignment horizontal="center" vertical="center"/>
    </xf>
    <xf numFmtId="14" fontId="80" fillId="0" borderId="77" xfId="0" applyNumberFormat="1" applyFont="1" applyFill="1" applyBorder="1" applyAlignment="1" applyProtection="1">
      <alignment horizontal="center" vertical="center" wrapText="1"/>
    </xf>
    <xf numFmtId="0" fontId="87" fillId="0" borderId="78" xfId="0" applyNumberFormat="1" applyFont="1" applyFill="1" applyBorder="1" applyAlignment="1" applyProtection="1">
      <alignment horizontal="center" vertical="center"/>
    </xf>
    <xf numFmtId="0" fontId="87" fillId="0" borderId="75" xfId="0" applyNumberFormat="1" applyFont="1" applyFill="1" applyBorder="1" applyAlignment="1" applyProtection="1">
      <alignment horizontal="center" vertical="center"/>
    </xf>
    <xf numFmtId="0" fontId="87" fillId="0" borderId="76" xfId="0" applyNumberFormat="1" applyFont="1" applyFill="1" applyBorder="1" applyAlignment="1" applyProtection="1">
      <alignment horizontal="center" vertical="center"/>
    </xf>
    <xf numFmtId="14" fontId="88" fillId="0" borderId="79" xfId="0" applyNumberFormat="1" applyFont="1" applyFill="1" applyBorder="1" applyAlignment="1" applyProtection="1">
      <alignment horizontal="center" vertical="center"/>
    </xf>
    <xf numFmtId="0" fontId="87" fillId="0" borderId="77" xfId="0" applyNumberFormat="1" applyFont="1" applyFill="1" applyBorder="1" applyAlignment="1" applyProtection="1">
      <alignment horizontal="center" vertical="center"/>
    </xf>
    <xf numFmtId="0" fontId="87" fillId="0" borderId="80" xfId="0" applyNumberFormat="1" applyFont="1" applyFill="1" applyBorder="1" applyAlignment="1" applyProtection="1">
      <alignment horizontal="center" vertical="center"/>
    </xf>
    <xf numFmtId="0" fontId="67" fillId="0" borderId="39" xfId="0" applyFont="1" applyFill="1" applyBorder="1" applyAlignment="1" applyProtection="1">
      <alignment horizontal="center" vertical="center" wrapText="1"/>
    </xf>
    <xf numFmtId="164" fontId="86" fillId="0" borderId="80" xfId="0" applyNumberFormat="1" applyFont="1" applyFill="1" applyBorder="1" applyAlignment="1" applyProtection="1">
      <alignment horizontal="center" vertical="center" wrapText="1"/>
    </xf>
    <xf numFmtId="0" fontId="80" fillId="0" borderId="74" xfId="0" applyFont="1" applyFill="1" applyBorder="1" applyAlignment="1" applyProtection="1">
      <alignment horizontal="center" vertical="center" wrapText="1"/>
    </xf>
    <xf numFmtId="0" fontId="80" fillId="0" borderId="81" xfId="0" applyFont="1" applyFill="1" applyBorder="1" applyAlignment="1" applyProtection="1">
      <alignment horizontal="center" vertical="center"/>
    </xf>
    <xf numFmtId="0" fontId="80" fillId="0" borderId="22" xfId="0" applyFont="1" applyFill="1" applyBorder="1" applyAlignment="1" applyProtection="1">
      <alignment horizontal="center" vertical="center" wrapText="1"/>
    </xf>
    <xf numFmtId="164" fontId="80" fillId="0" borderId="22" xfId="0" applyNumberFormat="1" applyFont="1" applyFill="1" applyBorder="1" applyAlignment="1" applyProtection="1">
      <alignment horizontal="center" vertical="center" wrapText="1"/>
    </xf>
    <xf numFmtId="164" fontId="80" fillId="0" borderId="82" xfId="0" applyNumberFormat="1" applyFont="1" applyFill="1" applyBorder="1" applyAlignment="1" applyProtection="1">
      <alignment horizontal="center" vertical="center" wrapText="1"/>
    </xf>
    <xf numFmtId="0" fontId="81" fillId="0" borderId="59" xfId="0" applyFont="1" applyFill="1" applyBorder="1" applyAlignment="1" applyProtection="1">
      <alignment horizontal="center" vertical="center" wrapText="1"/>
    </xf>
    <xf numFmtId="0" fontId="80" fillId="0" borderId="83" xfId="0" applyFont="1" applyFill="1" applyBorder="1" applyAlignment="1" applyProtection="1">
      <alignment horizontal="left" vertical="center" wrapText="1"/>
    </xf>
    <xf numFmtId="0" fontId="80" fillId="0" borderId="84" xfId="0" applyFont="1" applyFill="1" applyBorder="1" applyAlignment="1" applyProtection="1">
      <alignment horizontal="center" vertical="center"/>
    </xf>
    <xf numFmtId="14" fontId="80" fillId="0" borderId="84" xfId="0" applyNumberFormat="1" applyFont="1" applyFill="1" applyBorder="1" applyAlignment="1" applyProtection="1">
      <alignment horizontal="center" vertical="center"/>
    </xf>
    <xf numFmtId="14" fontId="80" fillId="0" borderId="84" xfId="0" applyNumberFormat="1" applyFont="1" applyFill="1" applyBorder="1" applyAlignment="1" applyProtection="1">
      <alignment horizontal="center" vertical="center" wrapText="1"/>
    </xf>
    <xf numFmtId="0" fontId="80" fillId="0" borderId="84" xfId="0" applyNumberFormat="1" applyFont="1" applyFill="1" applyBorder="1" applyAlignment="1" applyProtection="1">
      <alignment horizontal="center" vertical="center"/>
    </xf>
    <xf numFmtId="0" fontId="80" fillId="0" borderId="85" xfId="0" applyNumberFormat="1" applyFont="1" applyFill="1" applyBorder="1" applyAlignment="1" applyProtection="1">
      <alignment horizontal="center" vertical="center"/>
    </xf>
    <xf numFmtId="14" fontId="80" fillId="0" borderId="86" xfId="0" applyNumberFormat="1" applyFont="1" applyFill="1" applyBorder="1" applyAlignment="1" applyProtection="1">
      <alignment horizontal="center" vertical="center" wrapText="1"/>
    </xf>
    <xf numFmtId="0" fontId="87" fillId="0" borderId="84" xfId="0" applyNumberFormat="1" applyFont="1" applyFill="1" applyBorder="1" applyAlignment="1" applyProtection="1">
      <alignment horizontal="center" vertical="center"/>
    </xf>
    <xf numFmtId="0" fontId="87" fillId="0" borderId="85" xfId="0" applyNumberFormat="1" applyFont="1" applyFill="1" applyBorder="1" applyAlignment="1" applyProtection="1">
      <alignment horizontal="center" vertical="center"/>
    </xf>
    <xf numFmtId="14" fontId="88" fillId="0" borderId="87" xfId="0" applyNumberFormat="1" applyFont="1" applyFill="1" applyBorder="1" applyAlignment="1" applyProtection="1">
      <alignment horizontal="center" vertical="center"/>
    </xf>
    <xf numFmtId="0" fontId="87" fillId="0" borderId="86" xfId="0" applyNumberFormat="1" applyFont="1" applyFill="1" applyBorder="1" applyAlignment="1" applyProtection="1">
      <alignment horizontal="center" vertical="center"/>
    </xf>
    <xf numFmtId="0" fontId="87" fillId="0" borderId="88" xfId="0" applyNumberFormat="1" applyFont="1" applyFill="1" applyBorder="1" applyAlignment="1" applyProtection="1">
      <alignment horizontal="center" vertical="center"/>
    </xf>
    <xf numFmtId="0" fontId="79" fillId="0" borderId="88" xfId="0" applyNumberFormat="1" applyFont="1" applyFill="1" applyBorder="1" applyAlignment="1" applyProtection="1">
      <alignment horizontal="center" vertical="center"/>
    </xf>
    <xf numFmtId="164" fontId="86" fillId="0" borderId="88" xfId="0" applyNumberFormat="1" applyFont="1" applyFill="1" applyBorder="1" applyAlignment="1" applyProtection="1">
      <alignment horizontal="center" vertical="center" wrapText="1"/>
    </xf>
    <xf numFmtId="0" fontId="80" fillId="0" borderId="89" xfId="0" applyFont="1" applyFill="1" applyBorder="1" applyAlignment="1" applyProtection="1">
      <alignment horizontal="center" vertical="center"/>
    </xf>
    <xf numFmtId="0" fontId="80" fillId="0" borderId="59" xfId="0" applyFont="1" applyFill="1" applyBorder="1" applyAlignment="1" applyProtection="1">
      <alignment horizontal="center" vertical="center" wrapText="1"/>
    </xf>
    <xf numFmtId="0" fontId="80" fillId="0" borderId="90" xfId="0" applyFont="1" applyFill="1" applyBorder="1" applyAlignment="1" applyProtection="1">
      <alignment vertical="center"/>
    </xf>
    <xf numFmtId="0" fontId="80" fillId="0" borderId="74" xfId="0" applyFont="1" applyFill="1" applyBorder="1" applyAlignment="1" applyProtection="1">
      <alignment vertical="center"/>
    </xf>
    <xf numFmtId="0" fontId="80" fillId="0" borderId="91" xfId="0" applyFont="1" applyFill="1" applyBorder="1" applyAlignment="1" applyProtection="1">
      <alignment horizontal="center" vertical="center"/>
    </xf>
    <xf numFmtId="17" fontId="80" fillId="0" borderId="91" xfId="0" applyNumberFormat="1" applyFont="1" applyFill="1" applyBorder="1" applyAlignment="1" applyProtection="1">
      <alignment horizontal="center" vertical="center"/>
    </xf>
    <xf numFmtId="0" fontId="80" fillId="0" borderId="91" xfId="0" applyNumberFormat="1" applyFont="1" applyFill="1" applyBorder="1" applyAlignment="1" applyProtection="1">
      <alignment horizontal="center" vertical="center"/>
    </xf>
    <xf numFmtId="0" fontId="80" fillId="0" borderId="92" xfId="0" applyNumberFormat="1" applyFont="1" applyFill="1" applyBorder="1" applyAlignment="1" applyProtection="1">
      <alignment horizontal="center" vertical="center"/>
    </xf>
    <xf numFmtId="0" fontId="80" fillId="0" borderId="93" xfId="0" applyNumberFormat="1" applyFont="1" applyFill="1" applyBorder="1" applyAlignment="1" applyProtection="1">
      <alignment horizontal="center" vertical="center"/>
    </xf>
    <xf numFmtId="0" fontId="80" fillId="0" borderId="94" xfId="0" applyNumberFormat="1" applyFont="1" applyFill="1" applyBorder="1" applyAlignment="1" applyProtection="1">
      <alignment horizontal="center" vertical="center"/>
    </xf>
    <xf numFmtId="0" fontId="80" fillId="0" borderId="95" xfId="0" applyNumberFormat="1" applyFont="1" applyFill="1" applyBorder="1" applyAlignment="1" applyProtection="1">
      <alignment horizontal="center" vertical="center"/>
    </xf>
    <xf numFmtId="0" fontId="80" fillId="0" borderId="96" xfId="0" applyNumberFormat="1" applyFont="1" applyFill="1" applyBorder="1" applyAlignment="1" applyProtection="1">
      <alignment horizontal="center" vertical="center"/>
    </xf>
    <xf numFmtId="0" fontId="87" fillId="0" borderId="91" xfId="0" applyNumberFormat="1" applyFont="1" applyFill="1" applyBorder="1" applyAlignment="1" applyProtection="1">
      <alignment horizontal="center" vertical="center"/>
    </xf>
    <xf numFmtId="0" fontId="87" fillId="0" borderId="97" xfId="0" applyNumberFormat="1" applyFont="1" applyFill="1" applyBorder="1" applyAlignment="1" applyProtection="1">
      <alignment horizontal="center" vertical="center"/>
    </xf>
    <xf numFmtId="14" fontId="88" fillId="0" borderId="98" xfId="0" applyNumberFormat="1" applyFont="1" applyFill="1" applyBorder="1" applyAlignment="1" applyProtection="1">
      <alignment horizontal="center" vertical="center"/>
    </xf>
    <xf numFmtId="0" fontId="87" fillId="0" borderId="96" xfId="0" applyNumberFormat="1" applyFont="1" applyFill="1" applyBorder="1" applyAlignment="1" applyProtection="1">
      <alignment horizontal="center" vertical="center"/>
    </xf>
    <xf numFmtId="0" fontId="87" fillId="0" borderId="99" xfId="0" applyNumberFormat="1" applyFont="1" applyFill="1" applyBorder="1" applyAlignment="1" applyProtection="1">
      <alignment horizontal="center" vertical="center"/>
    </xf>
    <xf numFmtId="164" fontId="86" fillId="0" borderId="99" xfId="0" applyNumberFormat="1" applyFont="1" applyFill="1" applyBorder="1" applyAlignment="1" applyProtection="1">
      <alignment horizontal="center" vertical="center" wrapText="1"/>
    </xf>
    <xf numFmtId="0" fontId="80" fillId="0" borderId="100" xfId="0" applyFont="1" applyFill="1" applyBorder="1" applyAlignment="1" applyProtection="1">
      <alignment horizontal="center" vertical="center"/>
    </xf>
    <xf numFmtId="0" fontId="80" fillId="0" borderId="101" xfId="0" applyFont="1" applyFill="1" applyBorder="1" applyAlignment="1" applyProtection="1">
      <alignment horizontal="left" vertical="center" wrapText="1"/>
    </xf>
    <xf numFmtId="0" fontId="80" fillId="0" borderId="78" xfId="0" applyFont="1" applyFill="1" applyBorder="1" applyAlignment="1" applyProtection="1">
      <alignment horizontal="left" vertical="center" wrapText="1"/>
    </xf>
    <xf numFmtId="0" fontId="80" fillId="0" borderId="102" xfId="0" applyFont="1" applyFill="1" applyBorder="1" applyAlignment="1" applyProtection="1">
      <alignment horizontal="center" vertical="center"/>
    </xf>
    <xf numFmtId="14" fontId="80" fillId="0" borderId="102" xfId="0" applyNumberFormat="1" applyFont="1" applyFill="1" applyBorder="1" applyAlignment="1" applyProtection="1">
      <alignment horizontal="center" vertical="center"/>
    </xf>
    <xf numFmtId="14" fontId="80" fillId="0" borderId="103" xfId="0" applyNumberFormat="1" applyFont="1" applyFill="1" applyBorder="1" applyAlignment="1" applyProtection="1">
      <alignment horizontal="center" vertical="center" wrapText="1"/>
    </xf>
    <xf numFmtId="0" fontId="80" fillId="0" borderId="102" xfId="0" applyNumberFormat="1" applyFont="1" applyFill="1" applyBorder="1" applyAlignment="1" applyProtection="1">
      <alignment horizontal="center" vertical="center"/>
    </xf>
    <xf numFmtId="0" fontId="80" fillId="0" borderId="104" xfId="0" applyNumberFormat="1" applyFont="1" applyFill="1" applyBorder="1" applyAlignment="1" applyProtection="1">
      <alignment horizontal="center" vertical="center"/>
    </xf>
    <xf numFmtId="14" fontId="80" fillId="0" borderId="105" xfId="0" applyNumberFormat="1" applyFont="1" applyFill="1" applyBorder="1" applyAlignment="1" applyProtection="1">
      <alignment horizontal="center" vertical="center" wrapText="1"/>
    </xf>
    <xf numFmtId="0" fontId="87" fillId="0" borderId="78" xfId="0" applyNumberFormat="1" applyFont="1" applyFill="1" applyBorder="1" applyAlignment="1" applyProtection="1">
      <alignment horizontal="center" vertical="center" wrapText="1"/>
    </xf>
    <xf numFmtId="0" fontId="87" fillId="0" borderId="102" xfId="0" applyNumberFormat="1" applyFont="1" applyFill="1" applyBorder="1" applyAlignment="1" applyProtection="1">
      <alignment horizontal="center" vertical="center" wrapText="1"/>
    </xf>
    <xf numFmtId="0" fontId="87" fillId="0" borderId="104" xfId="0" applyNumberFormat="1" applyFont="1" applyFill="1" applyBorder="1" applyAlignment="1" applyProtection="1">
      <alignment horizontal="center" vertical="center" wrapText="1"/>
    </xf>
    <xf numFmtId="14" fontId="88" fillId="0" borderId="106" xfId="0" applyNumberFormat="1" applyFont="1" applyFill="1" applyBorder="1" applyAlignment="1" applyProtection="1">
      <alignment horizontal="center" vertical="center" wrapText="1"/>
    </xf>
    <xf numFmtId="0" fontId="87" fillId="0" borderId="105" xfId="0" applyNumberFormat="1" applyFont="1" applyFill="1" applyBorder="1" applyAlignment="1" applyProtection="1">
      <alignment horizontal="center" vertical="center"/>
    </xf>
    <xf numFmtId="0" fontId="87" fillId="0" borderId="107" xfId="0" applyNumberFormat="1" applyFont="1" applyFill="1" applyBorder="1" applyAlignment="1" applyProtection="1">
      <alignment horizontal="center" vertical="center"/>
    </xf>
    <xf numFmtId="0" fontId="79" fillId="0" borderId="107" xfId="0" applyNumberFormat="1" applyFont="1" applyFill="1" applyBorder="1" applyAlignment="1" applyProtection="1">
      <alignment horizontal="center" vertical="center"/>
    </xf>
    <xf numFmtId="164" fontId="86" fillId="0" borderId="107" xfId="0" applyNumberFormat="1" applyFont="1" applyFill="1" applyBorder="1" applyAlignment="1" applyProtection="1">
      <alignment horizontal="center" vertical="center" wrapText="1"/>
    </xf>
    <xf numFmtId="0" fontId="80" fillId="0" borderId="108" xfId="0" applyFont="1" applyFill="1" applyBorder="1" applyAlignment="1" applyProtection="1">
      <alignment horizontal="center" vertical="center"/>
    </xf>
    <xf numFmtId="0" fontId="80" fillId="0" borderId="109" xfId="0" applyFont="1" applyFill="1" applyBorder="1" applyAlignment="1" applyProtection="1">
      <alignment horizontal="left" vertical="center"/>
    </xf>
    <xf numFmtId="0" fontId="80" fillId="0" borderId="74" xfId="0" applyFont="1" applyFill="1" applyBorder="1" applyAlignment="1" applyProtection="1">
      <alignment horizontal="left" vertical="center"/>
    </xf>
    <xf numFmtId="0" fontId="80" fillId="0" borderId="110" xfId="0" applyFont="1" applyFill="1" applyBorder="1" applyAlignment="1" applyProtection="1">
      <alignment horizontal="center" vertical="center"/>
    </xf>
    <xf numFmtId="14" fontId="80" fillId="0" borderId="110" xfId="0" applyNumberFormat="1" applyFont="1" applyFill="1" applyBorder="1" applyAlignment="1" applyProtection="1">
      <alignment horizontal="center" vertical="center"/>
    </xf>
    <xf numFmtId="0" fontId="80" fillId="0" borderId="111" xfId="0" applyNumberFormat="1" applyFont="1" applyFill="1" applyBorder="1" applyAlignment="1" applyProtection="1">
      <alignment horizontal="center" vertical="center"/>
    </xf>
    <xf numFmtId="0" fontId="80" fillId="0" borderId="110" xfId="0" applyNumberFormat="1" applyFont="1" applyFill="1" applyBorder="1" applyAlignment="1" applyProtection="1">
      <alignment horizontal="center" vertical="center"/>
    </xf>
    <xf numFmtId="0" fontId="80" fillId="0" borderId="112" xfId="0" applyNumberFormat="1" applyFont="1" applyFill="1" applyBorder="1" applyAlignment="1" applyProtection="1">
      <alignment horizontal="center" vertical="center"/>
    </xf>
    <xf numFmtId="17" fontId="80" fillId="0" borderId="113" xfId="0" applyNumberFormat="1" applyFont="1" applyFill="1" applyBorder="1" applyAlignment="1" applyProtection="1">
      <alignment horizontal="center" vertical="center"/>
    </xf>
    <xf numFmtId="0" fontId="87" fillId="0" borderId="110" xfId="0" applyNumberFormat="1" applyFont="1" applyFill="1" applyBorder="1" applyAlignment="1" applyProtection="1">
      <alignment horizontal="center" vertical="center"/>
    </xf>
    <xf numFmtId="0" fontId="87" fillId="0" borderId="112" xfId="0" applyNumberFormat="1" applyFont="1" applyFill="1" applyBorder="1" applyAlignment="1" applyProtection="1">
      <alignment horizontal="center" vertical="center"/>
    </xf>
    <xf numFmtId="14" fontId="88" fillId="0" borderId="114" xfId="0" applyNumberFormat="1" applyFont="1" applyFill="1" applyBorder="1" applyAlignment="1" applyProtection="1">
      <alignment horizontal="center" vertical="center"/>
    </xf>
    <xf numFmtId="0" fontId="87" fillId="0" borderId="113" xfId="0" applyNumberFormat="1" applyFont="1" applyFill="1" applyBorder="1" applyAlignment="1" applyProtection="1">
      <alignment horizontal="center" vertical="center"/>
    </xf>
    <xf numFmtId="0" fontId="87" fillId="0" borderId="115" xfId="0" applyNumberFormat="1" applyFont="1" applyFill="1" applyBorder="1" applyAlignment="1" applyProtection="1">
      <alignment horizontal="center" vertical="center"/>
    </xf>
    <xf numFmtId="0" fontId="79" fillId="0" borderId="115" xfId="0" applyNumberFormat="1" applyFont="1" applyFill="1" applyBorder="1" applyAlignment="1" applyProtection="1">
      <alignment horizontal="center" vertical="center"/>
    </xf>
    <xf numFmtId="164" fontId="86" fillId="0" borderId="115" xfId="0" applyNumberFormat="1" applyFont="1" applyFill="1" applyBorder="1" applyAlignment="1" applyProtection="1">
      <alignment horizontal="center" vertical="center" wrapText="1"/>
    </xf>
    <xf numFmtId="0" fontId="80" fillId="0" borderId="116" xfId="0" applyFont="1" applyFill="1" applyBorder="1" applyAlignment="1" applyProtection="1">
      <alignment horizontal="center" vertical="center"/>
    </xf>
    <xf numFmtId="0" fontId="81" fillId="0" borderId="0" xfId="0" applyFont="1" applyFill="1" applyBorder="1" applyAlignment="1" applyProtection="1">
      <alignment horizontal="center" vertical="center" wrapText="1"/>
    </xf>
    <xf numFmtId="14" fontId="80" fillId="0" borderId="117" xfId="0" applyNumberFormat="1" applyFont="1" applyFill="1" applyBorder="1" applyAlignment="1" applyProtection="1">
      <alignment horizontal="center" vertical="center"/>
    </xf>
    <xf numFmtId="14" fontId="80" fillId="0" borderId="117" xfId="0" applyNumberFormat="1" applyFont="1" applyFill="1" applyBorder="1" applyAlignment="1" applyProtection="1">
      <alignment horizontal="center" vertical="center" wrapText="1"/>
    </xf>
    <xf numFmtId="0" fontId="80" fillId="0" borderId="118" xfId="0" applyNumberFormat="1" applyFont="1" applyFill="1" applyBorder="1" applyAlignment="1" applyProtection="1">
      <alignment horizontal="center" vertical="center" wrapText="1"/>
    </xf>
    <xf numFmtId="0" fontId="80" fillId="0" borderId="119" xfId="0" applyNumberFormat="1" applyFont="1" applyFill="1" applyBorder="1" applyAlignment="1" applyProtection="1">
      <alignment horizontal="center" vertical="center" wrapText="1"/>
    </xf>
    <xf numFmtId="14" fontId="80" fillId="0" borderId="120" xfId="0" applyNumberFormat="1" applyFont="1" applyFill="1" applyBorder="1" applyAlignment="1" applyProtection="1">
      <alignment horizontal="center" vertical="center" wrapText="1"/>
    </xf>
    <xf numFmtId="0" fontId="87" fillId="0" borderId="117" xfId="0" applyNumberFormat="1" applyFont="1" applyFill="1" applyBorder="1" applyAlignment="1" applyProtection="1">
      <alignment horizontal="center" vertical="center" wrapText="1"/>
    </xf>
    <xf numFmtId="0" fontId="87" fillId="0" borderId="121" xfId="0" applyNumberFormat="1" applyFont="1" applyFill="1" applyBorder="1" applyAlignment="1" applyProtection="1">
      <alignment horizontal="center" vertical="center" wrapText="1"/>
    </xf>
    <xf numFmtId="14" fontId="88" fillId="0" borderId="122" xfId="0" applyNumberFormat="1" applyFont="1" applyFill="1" applyBorder="1" applyAlignment="1" applyProtection="1">
      <alignment horizontal="center" vertical="center"/>
    </xf>
    <xf numFmtId="0" fontId="87" fillId="0" borderId="120" xfId="0" applyNumberFormat="1" applyFont="1" applyFill="1" applyBorder="1" applyAlignment="1" applyProtection="1">
      <alignment horizontal="center" vertical="center"/>
    </xf>
    <xf numFmtId="0" fontId="87" fillId="0" borderId="123" xfId="0" applyNumberFormat="1" applyFont="1" applyFill="1" applyBorder="1" applyAlignment="1" applyProtection="1">
      <alignment horizontal="center" vertical="center"/>
    </xf>
    <xf numFmtId="164" fontId="86" fillId="0" borderId="123" xfId="0" applyNumberFormat="1" applyFont="1" applyFill="1" applyBorder="1" applyAlignment="1" applyProtection="1">
      <alignment horizontal="center" vertical="center" wrapText="1"/>
    </xf>
    <xf numFmtId="0" fontId="80" fillId="0" borderId="0" xfId="0" applyFont="1" applyFill="1" applyBorder="1" applyAlignment="1" applyProtection="1">
      <alignment horizontal="center" vertical="center" wrapText="1"/>
    </xf>
    <xf numFmtId="0" fontId="80" fillId="0" borderId="124" xfId="0" applyFont="1" applyFill="1" applyBorder="1" applyAlignment="1" applyProtection="1">
      <alignment horizontal="center" vertical="center"/>
    </xf>
    <xf numFmtId="0" fontId="80" fillId="0" borderId="124" xfId="0" applyNumberFormat="1" applyFont="1" applyFill="1" applyBorder="1" applyAlignment="1" applyProtection="1">
      <alignment horizontal="center" vertical="center"/>
    </xf>
    <xf numFmtId="0" fontId="80" fillId="0" borderId="125" xfId="0" applyNumberFormat="1" applyFont="1" applyFill="1" applyBorder="1" applyAlignment="1" applyProtection="1">
      <alignment horizontal="center" vertical="center"/>
    </xf>
    <xf numFmtId="0" fontId="80" fillId="0" borderId="126" xfId="0" applyNumberFormat="1" applyFont="1" applyFill="1" applyBorder="1" applyAlignment="1" applyProtection="1">
      <alignment horizontal="center" vertical="center"/>
    </xf>
    <xf numFmtId="0" fontId="87" fillId="0" borderId="124" xfId="0" applyNumberFormat="1" applyFont="1" applyFill="1" applyBorder="1" applyAlignment="1" applyProtection="1">
      <alignment horizontal="center" vertical="center"/>
    </xf>
    <xf numFmtId="0" fontId="87" fillId="0" borderId="127" xfId="0" applyNumberFormat="1" applyFont="1" applyFill="1" applyBorder="1" applyAlignment="1" applyProtection="1">
      <alignment horizontal="center" vertical="center"/>
    </xf>
    <xf numFmtId="14" fontId="88" fillId="0" borderId="128" xfId="0" applyNumberFormat="1" applyFont="1" applyFill="1" applyBorder="1" applyAlignment="1" applyProtection="1">
      <alignment horizontal="center" vertical="center"/>
    </xf>
    <xf numFmtId="0" fontId="87" fillId="0" borderId="126" xfId="0" applyNumberFormat="1" applyFont="1" applyFill="1" applyBorder="1" applyAlignment="1" applyProtection="1">
      <alignment horizontal="center" vertical="center"/>
    </xf>
    <xf numFmtId="0" fontId="87" fillId="0" borderId="129" xfId="0" applyNumberFormat="1" applyFont="1" applyFill="1" applyBorder="1" applyAlignment="1" applyProtection="1">
      <alignment horizontal="center" vertical="center"/>
    </xf>
    <xf numFmtId="0" fontId="79" fillId="0" borderId="129" xfId="0" applyNumberFormat="1" applyFont="1" applyFill="1" applyBorder="1" applyAlignment="1" applyProtection="1">
      <alignment horizontal="center" vertical="center"/>
    </xf>
    <xf numFmtId="164" fontId="86" fillId="0" borderId="129" xfId="0" applyNumberFormat="1" applyFont="1" applyFill="1" applyBorder="1" applyAlignment="1" applyProtection="1">
      <alignment horizontal="center" vertical="center" wrapText="1"/>
    </xf>
    <xf numFmtId="0" fontId="80" fillId="0" borderId="130" xfId="0" applyFont="1" applyFill="1" applyBorder="1" applyAlignment="1" applyProtection="1">
      <alignment horizontal="left" vertical="center" wrapText="1"/>
    </xf>
    <xf numFmtId="14" fontId="80" fillId="0" borderId="124" xfId="0" applyNumberFormat="1" applyFont="1" applyFill="1" applyBorder="1" applyAlignment="1" applyProtection="1">
      <alignment horizontal="center" vertical="center"/>
    </xf>
    <xf numFmtId="14" fontId="80" fillId="0" borderId="131" xfId="0" applyNumberFormat="1" applyFont="1" applyFill="1" applyBorder="1" applyAlignment="1" applyProtection="1">
      <alignment horizontal="center" vertical="center" wrapText="1"/>
    </xf>
    <xf numFmtId="0" fontId="80" fillId="0" borderId="131" xfId="0" applyNumberFormat="1" applyFont="1" applyFill="1" applyBorder="1" applyAlignment="1" applyProtection="1">
      <alignment horizontal="center" vertical="center"/>
    </xf>
    <xf numFmtId="14" fontId="80" fillId="0" borderId="132" xfId="0" applyNumberFormat="1" applyFont="1" applyFill="1" applyBorder="1" applyAlignment="1" applyProtection="1">
      <alignment horizontal="center" vertical="center" wrapText="1"/>
    </xf>
    <xf numFmtId="0" fontId="87" fillId="0" borderId="133" xfId="0" applyNumberFormat="1" applyFont="1" applyFill="1" applyBorder="1" applyAlignment="1" applyProtection="1">
      <alignment horizontal="center" vertical="center"/>
    </xf>
    <xf numFmtId="0" fontId="79" fillId="0" borderId="133" xfId="0" applyNumberFormat="1" applyFont="1" applyFill="1" applyBorder="1" applyAlignment="1" applyProtection="1">
      <alignment horizontal="center" vertical="center"/>
    </xf>
    <xf numFmtId="0" fontId="87" fillId="0" borderId="134" xfId="0" applyNumberFormat="1" applyFont="1" applyFill="1" applyBorder="1" applyAlignment="1" applyProtection="1">
      <alignment horizontal="center" vertical="center"/>
    </xf>
    <xf numFmtId="0" fontId="87" fillId="0" borderId="135" xfId="0" applyNumberFormat="1" applyFont="1" applyFill="1" applyBorder="1" applyAlignment="1" applyProtection="1">
      <alignment horizontal="center" vertical="center"/>
    </xf>
    <xf numFmtId="164" fontId="86" fillId="0" borderId="135" xfId="0" applyNumberFormat="1" applyFont="1" applyFill="1" applyBorder="1" applyAlignment="1" applyProtection="1">
      <alignment horizontal="center" vertical="center" wrapText="1"/>
    </xf>
    <xf numFmtId="0" fontId="80" fillId="0" borderId="136" xfId="0" applyFont="1" applyFill="1" applyBorder="1" applyAlignment="1" applyProtection="1">
      <alignment horizontal="center" vertical="center"/>
    </xf>
    <xf numFmtId="0" fontId="80" fillId="0" borderId="137" xfId="0" applyFont="1" applyFill="1" applyBorder="1" applyAlignment="1" applyProtection="1">
      <alignment horizontal="left" vertical="center" wrapText="1"/>
    </xf>
    <xf numFmtId="0" fontId="80" fillId="0" borderId="78" xfId="0" applyFont="1" applyFill="1" applyBorder="1" applyAlignment="1" applyProtection="1">
      <alignment horizontal="left" vertical="center"/>
    </xf>
    <xf numFmtId="0" fontId="80" fillId="0" borderId="133" xfId="0" applyFont="1" applyFill="1" applyBorder="1" applyAlignment="1" applyProtection="1">
      <alignment horizontal="center" vertical="center"/>
    </xf>
    <xf numFmtId="14" fontId="80" fillId="0" borderId="133" xfId="0" applyNumberFormat="1" applyFont="1" applyFill="1" applyBorder="1" applyAlignment="1" applyProtection="1">
      <alignment horizontal="center" vertical="center"/>
    </xf>
    <xf numFmtId="14" fontId="80" fillId="0" borderId="133" xfId="0" applyNumberFormat="1" applyFont="1" applyFill="1" applyBorder="1" applyAlignment="1" applyProtection="1">
      <alignment horizontal="center" vertical="center" wrapText="1"/>
    </xf>
    <xf numFmtId="0" fontId="80" fillId="0" borderId="138" xfId="0" applyNumberFormat="1" applyFont="1" applyFill="1" applyBorder="1" applyAlignment="1" applyProtection="1">
      <alignment horizontal="center" vertical="center"/>
    </xf>
    <xf numFmtId="0" fontId="80" fillId="0" borderId="139" xfId="0" applyNumberFormat="1" applyFont="1" applyFill="1" applyBorder="1" applyAlignment="1" applyProtection="1">
      <alignment horizontal="center" vertical="center"/>
    </xf>
    <xf numFmtId="0" fontId="80" fillId="0" borderId="140" xfId="0" applyFont="1" applyFill="1" applyBorder="1" applyAlignment="1" applyProtection="1">
      <alignment horizontal="left" vertical="center"/>
    </xf>
    <xf numFmtId="14" fontId="80" fillId="0" borderId="131" xfId="0" applyNumberFormat="1" applyFont="1" applyFill="1" applyBorder="1" applyAlignment="1" applyProtection="1">
      <alignment horizontal="center" vertical="center"/>
    </xf>
    <xf numFmtId="0" fontId="87" fillId="7" borderId="133" xfId="0" applyNumberFormat="1" applyFont="1" applyFill="1" applyBorder="1" applyAlignment="1" applyProtection="1">
      <alignment horizontal="center" vertical="center" wrapText="1"/>
    </xf>
    <xf numFmtId="0" fontId="87" fillId="7" borderId="134" xfId="0" applyNumberFormat="1" applyFont="1" applyFill="1" applyBorder="1" applyAlignment="1" applyProtection="1">
      <alignment horizontal="center" vertical="center" wrapText="1"/>
    </xf>
    <xf numFmtId="0" fontId="79" fillId="0" borderId="135" xfId="0" applyNumberFormat="1" applyFont="1" applyFill="1" applyBorder="1" applyAlignment="1" applyProtection="1">
      <alignment horizontal="center" vertical="center"/>
    </xf>
    <xf numFmtId="0" fontId="80" fillId="7" borderId="0" xfId="0" applyFont="1" applyFill="1" applyAlignment="1" applyProtection="1">
      <alignment horizontal="center" vertical="center" wrapText="1"/>
    </xf>
    <xf numFmtId="0" fontId="80" fillId="0" borderId="141" xfId="0" applyFont="1" applyFill="1" applyBorder="1" applyAlignment="1" applyProtection="1">
      <alignment horizontal="left" vertical="center"/>
    </xf>
    <xf numFmtId="0" fontId="80" fillId="0" borderId="133" xfId="0" applyNumberFormat="1" applyFont="1" applyFill="1" applyBorder="1" applyAlignment="1" applyProtection="1">
      <alignment horizontal="center" vertical="center"/>
    </xf>
    <xf numFmtId="14" fontId="80" fillId="0" borderId="126" xfId="0" applyNumberFormat="1" applyFont="1" applyFill="1" applyBorder="1" applyAlignment="1" applyProtection="1">
      <alignment horizontal="center" vertical="center"/>
    </xf>
    <xf numFmtId="0" fontId="87" fillId="0" borderId="142" xfId="0" applyNumberFormat="1" applyFont="1" applyFill="1" applyBorder="1" applyAlignment="1" applyProtection="1">
      <alignment horizontal="center" vertical="center"/>
    </xf>
    <xf numFmtId="0" fontId="87" fillId="0" borderId="143" xfId="0" applyNumberFormat="1" applyFont="1" applyFill="1" applyBorder="1" applyAlignment="1" applyProtection="1">
      <alignment horizontal="center" vertical="center"/>
    </xf>
    <xf numFmtId="0" fontId="79" fillId="0" borderId="143" xfId="0" applyNumberFormat="1" applyFont="1" applyFill="1" applyBorder="1" applyAlignment="1" applyProtection="1">
      <alignment horizontal="center" vertical="center"/>
    </xf>
    <xf numFmtId="164" fontId="86" fillId="0" borderId="143" xfId="0" applyNumberFormat="1" applyFont="1" applyFill="1" applyBorder="1" applyAlignment="1" applyProtection="1">
      <alignment horizontal="center" vertical="center" wrapText="1"/>
    </xf>
    <xf numFmtId="0" fontId="80" fillId="0" borderId="126" xfId="0" applyNumberFormat="1" applyFont="1" applyFill="1" applyBorder="1" applyAlignment="1" applyProtection="1">
      <alignment horizontal="center" vertical="center" wrapText="1"/>
    </xf>
    <xf numFmtId="0" fontId="87" fillId="0" borderId="133" xfId="0" applyNumberFormat="1" applyFont="1" applyFill="1" applyBorder="1" applyAlignment="1" applyProtection="1">
      <alignment horizontal="center" vertical="center" wrapText="1"/>
    </xf>
    <xf numFmtId="0" fontId="87" fillId="0" borderId="142" xfId="0" applyNumberFormat="1" applyFont="1" applyFill="1" applyBorder="1" applyAlignment="1" applyProtection="1">
      <alignment horizontal="center" vertical="center" wrapText="1"/>
    </xf>
    <xf numFmtId="0" fontId="80" fillId="0" borderId="133" xfId="0" applyNumberFormat="1" applyFont="1" applyFill="1" applyBorder="1" applyAlignment="1" applyProtection="1">
      <alignment horizontal="center" vertical="center" wrapText="1"/>
    </xf>
    <xf numFmtId="0" fontId="80" fillId="0" borderId="146" xfId="0" applyNumberFormat="1" applyFont="1" applyFill="1" applyBorder="1" applyAlignment="1" applyProtection="1">
      <alignment horizontal="center" vertical="center"/>
    </xf>
    <xf numFmtId="0" fontId="80" fillId="0" borderId="145" xfId="0" applyNumberFormat="1" applyFont="1" applyFill="1" applyBorder="1" applyAlignment="1" applyProtection="1">
      <alignment horizontal="center" vertical="center"/>
    </xf>
    <xf numFmtId="0" fontId="87" fillId="0" borderId="147" xfId="0" applyNumberFormat="1" applyFont="1" applyFill="1" applyBorder="1" applyAlignment="1" applyProtection="1">
      <alignment horizontal="center" vertical="center"/>
    </xf>
    <xf numFmtId="0" fontId="87" fillId="0" borderId="148" xfId="0" applyNumberFormat="1" applyFont="1" applyFill="1" applyBorder="1" applyAlignment="1" applyProtection="1">
      <alignment horizontal="center" vertical="center"/>
    </xf>
    <xf numFmtId="0" fontId="87" fillId="0" borderId="149" xfId="0" applyNumberFormat="1" applyFont="1" applyFill="1" applyBorder="1" applyAlignment="1" applyProtection="1">
      <alignment horizontal="center" vertical="center"/>
    </xf>
    <xf numFmtId="0" fontId="80" fillId="0" borderId="144" xfId="0" applyFont="1" applyFill="1" applyBorder="1" applyAlignment="1" applyProtection="1">
      <alignment horizontal="left" vertical="center" wrapText="1"/>
    </xf>
    <xf numFmtId="14" fontId="80" fillId="0" borderId="146" xfId="0" applyNumberFormat="1" applyFont="1" applyFill="1" applyBorder="1" applyAlignment="1" applyProtection="1">
      <alignment horizontal="center" vertical="center" wrapText="1"/>
    </xf>
    <xf numFmtId="14" fontId="80" fillId="0" borderId="126" xfId="0" applyNumberFormat="1" applyFont="1" applyFill="1" applyBorder="1" applyAlignment="1" applyProtection="1">
      <alignment horizontal="center" vertical="center" wrapText="1"/>
    </xf>
    <xf numFmtId="0" fontId="80" fillId="0" borderId="150" xfId="0" applyFont="1" applyFill="1" applyBorder="1" applyAlignment="1" applyProtection="1">
      <alignment horizontal="center" vertical="center"/>
    </xf>
    <xf numFmtId="0" fontId="80" fillId="0" borderId="151" xfId="0" applyFont="1" applyFill="1" applyBorder="1" applyAlignment="1" applyProtection="1">
      <alignment horizontal="left" vertical="center"/>
    </xf>
    <xf numFmtId="0" fontId="80" fillId="0" borderId="152" xfId="0" applyFont="1" applyFill="1" applyBorder="1" applyAlignment="1" applyProtection="1">
      <alignment horizontal="left" vertical="center"/>
    </xf>
    <xf numFmtId="0" fontId="80" fillId="0" borderId="153" xfId="0" applyNumberFormat="1" applyFont="1" applyFill="1" applyBorder="1" applyAlignment="1" applyProtection="1">
      <alignment horizontal="center" vertical="center"/>
    </xf>
    <xf numFmtId="0" fontId="87" fillId="0" borderId="154" xfId="0" applyNumberFormat="1" applyFont="1" applyFill="1" applyBorder="1" applyAlignment="1" applyProtection="1">
      <alignment horizontal="center" vertical="center"/>
    </xf>
    <xf numFmtId="0" fontId="87" fillId="0" borderId="155" xfId="0" applyNumberFormat="1" applyFont="1" applyFill="1" applyBorder="1" applyAlignment="1" applyProtection="1">
      <alignment horizontal="center" vertical="center"/>
    </xf>
    <xf numFmtId="0" fontId="87" fillId="0" borderId="156" xfId="0" applyNumberFormat="1" applyFont="1" applyFill="1" applyBorder="1" applyAlignment="1" applyProtection="1">
      <alignment horizontal="center" vertical="center"/>
    </xf>
    <xf numFmtId="0" fontId="80" fillId="0" borderId="157" xfId="0" applyFont="1" applyFill="1" applyBorder="1" applyAlignment="1" applyProtection="1">
      <alignment horizontal="center" vertical="center" wrapText="1"/>
    </xf>
    <xf numFmtId="0" fontId="80" fillId="0" borderId="158" xfId="0" applyFont="1" applyFill="1" applyBorder="1" applyAlignment="1" applyProtection="1">
      <alignment horizontal="center" vertical="center"/>
    </xf>
    <xf numFmtId="0" fontId="80" fillId="0" borderId="159" xfId="0" applyNumberFormat="1" applyFont="1" applyFill="1" applyBorder="1" applyAlignment="1" applyProtection="1">
      <alignment horizontal="center" vertical="center"/>
    </xf>
    <xf numFmtId="0" fontId="80" fillId="0" borderId="160" xfId="0" applyNumberFormat="1" applyFont="1" applyFill="1" applyBorder="1" applyAlignment="1" applyProtection="1">
      <alignment horizontal="center" vertical="center"/>
    </xf>
    <xf numFmtId="0" fontId="80" fillId="0" borderId="161" xfId="0" applyNumberFormat="1" applyFont="1" applyFill="1" applyBorder="1" applyAlignment="1" applyProtection="1">
      <alignment horizontal="center" vertical="center"/>
    </xf>
    <xf numFmtId="0" fontId="80" fillId="0" borderId="162" xfId="0" applyNumberFormat="1" applyFont="1" applyFill="1" applyBorder="1" applyAlignment="1" applyProtection="1">
      <alignment horizontal="center" vertical="center"/>
    </xf>
    <xf numFmtId="0" fontId="80" fillId="8" borderId="0" xfId="0" applyFont="1" applyFill="1" applyAlignment="1" applyProtection="1">
      <alignment horizontal="center" vertical="center" wrapText="1"/>
    </xf>
    <xf numFmtId="0" fontId="67" fillId="8" borderId="165" xfId="0" applyFont="1" applyFill="1" applyBorder="1" applyAlignment="1" applyProtection="1">
      <alignment horizontal="center" vertical="center"/>
    </xf>
    <xf numFmtId="0" fontId="67" fillId="8" borderId="166" xfId="0" applyFont="1" applyFill="1" applyBorder="1" applyAlignment="1" applyProtection="1">
      <alignment horizontal="center" vertical="center"/>
    </xf>
    <xf numFmtId="0" fontId="80" fillId="8" borderId="167" xfId="0" applyNumberFormat="1" applyFont="1" applyFill="1" applyBorder="1" applyAlignment="1" applyProtection="1">
      <alignment horizontal="center" vertical="center"/>
    </xf>
    <xf numFmtId="165" fontId="81" fillId="8" borderId="168" xfId="0" applyNumberFormat="1" applyFont="1" applyFill="1" applyBorder="1" applyAlignment="1" applyProtection="1">
      <alignment horizontal="center" vertical="center"/>
    </xf>
    <xf numFmtId="0" fontId="90" fillId="8" borderId="55" xfId="0" applyNumberFormat="1" applyFont="1" applyFill="1" applyBorder="1" applyAlignment="1" applyProtection="1">
      <alignment horizontal="center" vertical="center"/>
    </xf>
    <xf numFmtId="0" fontId="90" fillId="8" borderId="169" xfId="0" applyNumberFormat="1" applyFont="1" applyFill="1" applyBorder="1" applyAlignment="1" applyProtection="1">
      <alignment horizontal="center" vertical="center"/>
    </xf>
    <xf numFmtId="0" fontId="90" fillId="8" borderId="170" xfId="0" applyNumberFormat="1" applyFont="1" applyFill="1" applyBorder="1" applyAlignment="1" applyProtection="1">
      <alignment horizontal="center" vertical="center"/>
    </xf>
    <xf numFmtId="0" fontId="90" fillId="8" borderId="168" xfId="0" applyNumberFormat="1" applyFont="1" applyFill="1" applyBorder="1" applyAlignment="1" applyProtection="1">
      <alignment horizontal="center" vertical="center"/>
    </xf>
    <xf numFmtId="14" fontId="91" fillId="8" borderId="168" xfId="0" applyNumberFormat="1" applyFont="1" applyFill="1" applyBorder="1" applyAlignment="1" applyProtection="1">
      <alignment horizontal="center" vertical="center"/>
    </xf>
    <xf numFmtId="0" fontId="90" fillId="8" borderId="171" xfId="0" applyNumberFormat="1" applyFont="1" applyFill="1" applyBorder="1" applyAlignment="1" applyProtection="1">
      <alignment horizontal="center" vertical="center"/>
    </xf>
    <xf numFmtId="0" fontId="90" fillId="8" borderId="172" xfId="0" applyNumberFormat="1" applyFont="1" applyFill="1" applyBorder="1" applyAlignment="1" applyProtection="1">
      <alignment horizontal="center" vertical="center"/>
    </xf>
    <xf numFmtId="0" fontId="90" fillId="8" borderId="173" xfId="0" applyNumberFormat="1" applyFont="1" applyFill="1" applyBorder="1" applyAlignment="1" applyProtection="1">
      <alignment horizontal="center" vertical="center"/>
    </xf>
    <xf numFmtId="0" fontId="80" fillId="8" borderId="174" xfId="0" applyFont="1" applyFill="1" applyBorder="1" applyAlignment="1" applyProtection="1">
      <alignment horizontal="left" vertical="center" wrapText="1"/>
    </xf>
    <xf numFmtId="0" fontId="67" fillId="8" borderId="74" xfId="0" applyFont="1" applyFill="1" applyBorder="1" applyAlignment="1" applyProtection="1">
      <alignment horizontal="center" vertical="center" wrapText="1"/>
    </xf>
    <xf numFmtId="0" fontId="80" fillId="8" borderId="133" xfId="0" applyFont="1" applyFill="1" applyBorder="1" applyAlignment="1" applyProtection="1">
      <alignment horizontal="center" vertical="center"/>
    </xf>
    <xf numFmtId="14" fontId="80" fillId="8" borderId="133" xfId="0" applyNumberFormat="1" applyFont="1" applyFill="1" applyBorder="1" applyAlignment="1" applyProtection="1">
      <alignment horizontal="center" vertical="center"/>
    </xf>
    <xf numFmtId="14" fontId="81" fillId="8" borderId="175" xfId="0" applyNumberFormat="1" applyFont="1" applyFill="1" applyBorder="1" applyAlignment="1" applyProtection="1">
      <alignment horizontal="center" vertical="center"/>
    </xf>
    <xf numFmtId="0" fontId="80" fillId="8" borderId="176" xfId="0" applyNumberFormat="1" applyFont="1" applyFill="1" applyBorder="1" applyAlignment="1" applyProtection="1">
      <alignment horizontal="center" vertical="center" wrapText="1"/>
    </xf>
    <xf numFmtId="14" fontId="80" fillId="8" borderId="19" xfId="0" applyNumberFormat="1" applyFont="1" applyFill="1" applyBorder="1" applyAlignment="1" applyProtection="1">
      <alignment horizontal="center" vertical="center" wrapText="1"/>
    </xf>
    <xf numFmtId="0" fontId="87" fillId="8" borderId="163" xfId="0" applyNumberFormat="1" applyFont="1" applyFill="1" applyBorder="1" applyAlignment="1" applyProtection="1">
      <alignment horizontal="center" vertical="center" wrapText="1"/>
    </xf>
    <xf numFmtId="0" fontId="87" fillId="8" borderId="133" xfId="0" applyNumberFormat="1" applyFont="1" applyFill="1" applyBorder="1" applyAlignment="1" applyProtection="1">
      <alignment horizontal="center" vertical="center" wrapText="1"/>
    </xf>
    <xf numFmtId="0" fontId="87" fillId="8" borderId="142" xfId="0" applyNumberFormat="1" applyFont="1" applyFill="1" applyBorder="1" applyAlignment="1" applyProtection="1">
      <alignment horizontal="center" vertical="center" wrapText="1"/>
    </xf>
    <xf numFmtId="14" fontId="88" fillId="8" borderId="142" xfId="0" applyNumberFormat="1" applyFont="1" applyFill="1" applyBorder="1" applyAlignment="1" applyProtection="1">
      <alignment horizontal="center" vertical="center" wrapText="1"/>
    </xf>
    <xf numFmtId="0" fontId="87" fillId="8" borderId="164" xfId="0" applyNumberFormat="1" applyFont="1" applyFill="1" applyBorder="1" applyAlignment="1" applyProtection="1">
      <alignment horizontal="center" vertical="center" wrapText="1"/>
    </xf>
    <xf numFmtId="0" fontId="87" fillId="8" borderId="105" xfId="0" applyNumberFormat="1" applyFont="1" applyFill="1" applyBorder="1" applyAlignment="1" applyProtection="1">
      <alignment horizontal="center" vertical="center" wrapText="1"/>
    </xf>
    <xf numFmtId="0" fontId="80" fillId="8" borderId="143" xfId="0" applyNumberFormat="1" applyFont="1" applyFill="1" applyBorder="1" applyAlignment="1" applyProtection="1">
      <alignment horizontal="center" vertical="center" wrapText="1"/>
    </xf>
    <xf numFmtId="0" fontId="67" fillId="8" borderId="39" xfId="0" applyFont="1" applyFill="1" applyBorder="1" applyAlignment="1" applyProtection="1">
      <alignment horizontal="center" vertical="center" wrapText="1"/>
    </xf>
    <xf numFmtId="166" fontId="86" fillId="8" borderId="143" xfId="0" applyNumberFormat="1" applyFont="1" applyFill="1" applyBorder="1" applyAlignment="1" applyProtection="1">
      <alignment horizontal="center" vertical="center" wrapText="1"/>
    </xf>
    <xf numFmtId="0" fontId="80" fillId="8" borderId="178" xfId="0" applyNumberFormat="1" applyFont="1" applyFill="1" applyBorder="1" applyAlignment="1" applyProtection="1">
      <alignment horizontal="center" vertical="center"/>
    </xf>
    <xf numFmtId="165" fontId="80" fillId="8" borderId="178" xfId="0" applyNumberFormat="1" applyFont="1" applyFill="1" applyBorder="1" applyAlignment="1" applyProtection="1">
      <alignment horizontal="center" vertical="center"/>
    </xf>
    <xf numFmtId="165" fontId="80" fillId="8" borderId="179" xfId="0" applyNumberFormat="1" applyFont="1" applyFill="1" applyBorder="1" applyAlignment="1" applyProtection="1">
      <alignment horizontal="center" vertical="center"/>
    </xf>
    <xf numFmtId="14" fontId="80" fillId="8" borderId="105" xfId="0" applyNumberFormat="1" applyFont="1" applyFill="1" applyBorder="1" applyAlignment="1" applyProtection="1">
      <alignment horizontal="center" vertical="center" wrapText="1"/>
    </xf>
    <xf numFmtId="0" fontId="87" fillId="8" borderId="180" xfId="0" applyNumberFormat="1" applyFont="1" applyFill="1" applyBorder="1" applyAlignment="1" applyProtection="1">
      <alignment horizontal="center" vertical="center" wrapText="1"/>
    </xf>
    <xf numFmtId="0" fontId="87" fillId="8" borderId="178" xfId="0" applyNumberFormat="1" applyFont="1" applyFill="1" applyBorder="1" applyAlignment="1" applyProtection="1">
      <alignment horizontal="center" vertical="center" wrapText="1"/>
    </xf>
    <xf numFmtId="0" fontId="87" fillId="8" borderId="179" xfId="0" applyNumberFormat="1" applyFont="1" applyFill="1" applyBorder="1" applyAlignment="1" applyProtection="1">
      <alignment horizontal="center" vertical="center" wrapText="1"/>
    </xf>
    <xf numFmtId="14" fontId="88" fillId="8" borderId="179" xfId="0" applyNumberFormat="1" applyFont="1" applyFill="1" applyBorder="1" applyAlignment="1" applyProtection="1">
      <alignment horizontal="center" vertical="center" wrapText="1"/>
    </xf>
    <xf numFmtId="0" fontId="87" fillId="8" borderId="181" xfId="0" applyNumberFormat="1" applyFont="1" applyFill="1" applyBorder="1" applyAlignment="1" applyProtection="1">
      <alignment horizontal="center" vertical="center" wrapText="1"/>
    </xf>
    <xf numFmtId="0" fontId="87" fillId="8" borderId="60" xfId="0" applyNumberFormat="1" applyFont="1" applyFill="1" applyBorder="1" applyAlignment="1" applyProtection="1">
      <alignment horizontal="center" vertical="center" wrapText="1"/>
    </xf>
    <xf numFmtId="0" fontId="80" fillId="8" borderId="18" xfId="0" applyNumberFormat="1" applyFont="1" applyFill="1" applyBorder="1" applyAlignment="1" applyProtection="1">
      <alignment horizontal="center" vertical="center"/>
    </xf>
    <xf numFmtId="0" fontId="80" fillId="0" borderId="182" xfId="0" applyFont="1" applyFill="1" applyBorder="1" applyAlignment="1" applyProtection="1">
      <alignment vertical="center" wrapText="1"/>
    </xf>
    <xf numFmtId="0" fontId="80" fillId="0" borderId="183" xfId="0" applyFont="1" applyFill="1" applyBorder="1" applyAlignment="1" applyProtection="1">
      <alignment vertical="center" wrapText="1"/>
    </xf>
    <xf numFmtId="14" fontId="80" fillId="0" borderId="184" xfId="0" applyNumberFormat="1" applyFont="1" applyFill="1" applyBorder="1" applyAlignment="1" applyProtection="1">
      <alignment horizontal="center" vertical="center"/>
    </xf>
    <xf numFmtId="0" fontId="80" fillId="0" borderId="185" xfId="0" applyNumberFormat="1" applyFont="1" applyFill="1" applyBorder="1" applyAlignment="1" applyProtection="1">
      <alignment horizontal="center" vertical="center"/>
    </xf>
    <xf numFmtId="0" fontId="80" fillId="0" borderId="184" xfId="0" applyNumberFormat="1" applyFont="1" applyFill="1" applyBorder="1" applyAlignment="1" applyProtection="1">
      <alignment horizontal="center" vertical="center"/>
    </xf>
    <xf numFmtId="14" fontId="80" fillId="0" borderId="186" xfId="0" applyNumberFormat="1" applyFont="1" applyFill="1" applyBorder="1" applyAlignment="1" applyProtection="1">
      <alignment horizontal="center" vertical="center" wrapText="1"/>
    </xf>
    <xf numFmtId="0" fontId="87" fillId="0" borderId="187" xfId="0" applyNumberFormat="1" applyFont="1" applyFill="1" applyBorder="1" applyAlignment="1" applyProtection="1">
      <alignment horizontal="center" vertical="center" wrapText="1"/>
    </xf>
    <xf numFmtId="0" fontId="87" fillId="0" borderId="43" xfId="0" applyNumberFormat="1" applyFont="1" applyFill="1" applyBorder="1" applyAlignment="1" applyProtection="1">
      <alignment horizontal="center" vertical="center" wrapText="1"/>
    </xf>
    <xf numFmtId="0" fontId="87" fillId="0" borderId="44" xfId="0" applyNumberFormat="1" applyFont="1" applyFill="1" applyBorder="1" applyAlignment="1" applyProtection="1">
      <alignment horizontal="center" vertical="center" wrapText="1"/>
    </xf>
    <xf numFmtId="14" fontId="88" fillId="0" borderId="45" xfId="0" applyNumberFormat="1" applyFont="1" applyFill="1" applyBorder="1" applyAlignment="1" applyProtection="1">
      <alignment horizontal="center" vertical="center" wrapText="1"/>
    </xf>
    <xf numFmtId="0" fontId="87" fillId="0" borderId="50" xfId="0" applyNumberFormat="1" applyFont="1" applyFill="1" applyBorder="1" applyAlignment="1" applyProtection="1">
      <alignment horizontal="center" vertical="center" wrapText="1"/>
    </xf>
    <xf numFmtId="0" fontId="87" fillId="0" borderId="41" xfId="0" applyNumberFormat="1" applyFont="1" applyFill="1" applyBorder="1" applyAlignment="1" applyProtection="1">
      <alignment horizontal="center" vertical="center" wrapText="1"/>
    </xf>
    <xf numFmtId="166" fontId="86" fillId="0" borderId="46" xfId="0" applyNumberFormat="1" applyFont="1" applyFill="1" applyBorder="1" applyAlignment="1" applyProtection="1">
      <alignment horizontal="center" vertical="center" wrapText="1"/>
    </xf>
    <xf numFmtId="0" fontId="80" fillId="0" borderId="90" xfId="0" applyFont="1" applyFill="1" applyBorder="1" applyAlignment="1" applyProtection="1">
      <alignment horizontal="left" vertical="center" wrapText="1"/>
    </xf>
    <xf numFmtId="0" fontId="80" fillId="0" borderId="183" xfId="0" applyFont="1" applyFill="1" applyBorder="1" applyAlignment="1" applyProtection="1">
      <alignment horizontal="left" vertical="center" wrapText="1"/>
    </xf>
    <xf numFmtId="0" fontId="80" fillId="0" borderId="43" xfId="0" applyFont="1" applyFill="1" applyBorder="1" applyAlignment="1" applyProtection="1">
      <alignment horizontal="center" vertical="center"/>
    </xf>
    <xf numFmtId="14" fontId="80" fillId="0" borderId="43" xfId="0" applyNumberFormat="1" applyFont="1" applyFill="1" applyBorder="1" applyAlignment="1" applyProtection="1">
      <alignment horizontal="center" vertical="center"/>
    </xf>
    <xf numFmtId="14" fontId="80" fillId="0" borderId="188" xfId="0" applyNumberFormat="1" applyFont="1" applyFill="1" applyBorder="1" applyAlignment="1" applyProtection="1">
      <alignment horizontal="center" vertical="center"/>
    </xf>
    <xf numFmtId="0" fontId="87" fillId="0" borderId="187" xfId="0" applyNumberFormat="1" applyFont="1" applyFill="1" applyBorder="1" applyAlignment="1" applyProtection="1">
      <alignment horizontal="center" vertical="center"/>
    </xf>
    <xf numFmtId="0" fontId="87" fillId="0" borderId="43" xfId="0" applyNumberFormat="1" applyFont="1" applyFill="1" applyBorder="1" applyAlignment="1" applyProtection="1">
      <alignment horizontal="center" vertical="center"/>
    </xf>
    <xf numFmtId="0" fontId="87" fillId="0" borderId="44" xfId="0" applyNumberFormat="1" applyFont="1" applyFill="1" applyBorder="1" applyAlignment="1" applyProtection="1">
      <alignment horizontal="center" vertical="center"/>
    </xf>
    <xf numFmtId="14" fontId="88" fillId="0" borderId="45" xfId="0" applyNumberFormat="1" applyFont="1" applyFill="1" applyBorder="1" applyAlignment="1" applyProtection="1">
      <alignment horizontal="center" vertical="center"/>
    </xf>
    <xf numFmtId="0" fontId="87" fillId="0" borderId="19" xfId="0" applyNumberFormat="1" applyFont="1" applyFill="1" applyBorder="1" applyAlignment="1" applyProtection="1">
      <alignment horizontal="center" vertical="center" wrapText="1"/>
    </xf>
    <xf numFmtId="0" fontId="87" fillId="0" borderId="46" xfId="0" applyNumberFormat="1" applyFont="1" applyFill="1" applyBorder="1" applyAlignment="1" applyProtection="1">
      <alignment horizontal="center" vertical="center" wrapText="1"/>
    </xf>
    <xf numFmtId="14" fontId="86" fillId="0" borderId="46" xfId="0" applyNumberFormat="1" applyFont="1" applyFill="1" applyBorder="1" applyAlignment="1" applyProtection="1">
      <alignment horizontal="center" vertical="center" wrapText="1"/>
    </xf>
    <xf numFmtId="0" fontId="86" fillId="0" borderId="46" xfId="0" applyNumberFormat="1" applyFont="1" applyFill="1" applyBorder="1" applyAlignment="1" applyProtection="1">
      <alignment horizontal="center" vertical="center" wrapText="1"/>
    </xf>
    <xf numFmtId="14" fontId="87" fillId="0" borderId="46" xfId="0" applyNumberFormat="1" applyFont="1" applyFill="1" applyBorder="1" applyAlignment="1" applyProtection="1">
      <alignment horizontal="center" vertical="center" wrapText="1"/>
    </xf>
    <xf numFmtId="0" fontId="80" fillId="0" borderId="182" xfId="0" applyFont="1" applyFill="1" applyBorder="1" applyAlignment="1" applyProtection="1">
      <alignment horizontal="left" vertical="center" wrapText="1"/>
    </xf>
    <xf numFmtId="14" fontId="80" fillId="0" borderId="184" xfId="0" applyNumberFormat="1" applyFont="1" applyFill="1" applyBorder="1" applyAlignment="1" applyProtection="1">
      <alignment horizontal="center" vertical="center" wrapText="1"/>
    </xf>
    <xf numFmtId="14" fontId="80" fillId="0" borderId="188" xfId="0" applyNumberFormat="1" applyFont="1" applyFill="1" applyBorder="1" applyAlignment="1" applyProtection="1">
      <alignment horizontal="center" vertical="center" wrapText="1"/>
    </xf>
    <xf numFmtId="14" fontId="79" fillId="0" borderId="45" xfId="0" applyNumberFormat="1" applyFont="1" applyFill="1" applyBorder="1" applyAlignment="1" applyProtection="1">
      <alignment horizontal="center" vertical="center" wrapText="1"/>
    </xf>
    <xf numFmtId="14" fontId="80" fillId="0" borderId="0" xfId="0" applyNumberFormat="1" applyFont="1" applyFill="1" applyAlignment="1" applyProtection="1">
      <alignment horizontal="center" vertical="center" wrapText="1"/>
    </xf>
    <xf numFmtId="0" fontId="80" fillId="0" borderId="182" xfId="0" applyFont="1" applyFill="1" applyBorder="1" applyAlignment="1" applyProtection="1">
      <alignment horizontal="left" vertical="center"/>
    </xf>
    <xf numFmtId="0" fontId="80" fillId="0" borderId="183" xfId="0" applyFont="1" applyFill="1" applyBorder="1" applyAlignment="1" applyProtection="1">
      <alignment horizontal="left" vertical="center"/>
    </xf>
    <xf numFmtId="14" fontId="80" fillId="0" borderId="43" xfId="0" applyNumberFormat="1" applyFont="1" applyFill="1" applyBorder="1" applyAlignment="1" applyProtection="1">
      <alignment horizontal="center" vertical="center" wrapText="1"/>
    </xf>
    <xf numFmtId="0" fontId="87" fillId="0" borderId="189" xfId="0" applyNumberFormat="1" applyFont="1" applyFill="1" applyBorder="1" applyAlignment="1" applyProtection="1">
      <alignment horizontal="center" vertical="center" wrapText="1"/>
    </xf>
    <xf numFmtId="0" fontId="87" fillId="0" borderId="190" xfId="0" applyNumberFormat="1" applyFont="1" applyFill="1" applyBorder="1" applyAlignment="1" applyProtection="1">
      <alignment horizontal="center" vertical="center" wrapText="1"/>
    </xf>
    <xf numFmtId="0" fontId="87" fillId="0" borderId="191" xfId="0" applyNumberFormat="1" applyFont="1" applyFill="1" applyBorder="1" applyAlignment="1" applyProtection="1">
      <alignment horizontal="center" vertical="center" wrapText="1"/>
    </xf>
    <xf numFmtId="14" fontId="88" fillId="0" borderId="191" xfId="0" applyNumberFormat="1" applyFont="1" applyFill="1" applyBorder="1" applyAlignment="1" applyProtection="1">
      <alignment horizontal="center" vertical="center" wrapText="1"/>
    </xf>
    <xf numFmtId="0" fontId="87" fillId="0" borderId="192" xfId="0" applyNumberFormat="1" applyFont="1" applyFill="1" applyBorder="1" applyAlignment="1" applyProtection="1">
      <alignment horizontal="center" vertical="center" wrapText="1"/>
    </xf>
    <xf numFmtId="166" fontId="86" fillId="0" borderId="192" xfId="0" applyNumberFormat="1" applyFont="1" applyFill="1" applyBorder="1" applyAlignment="1" applyProtection="1">
      <alignment horizontal="center" vertical="center" wrapText="1"/>
    </xf>
    <xf numFmtId="14" fontId="87" fillId="0" borderId="192" xfId="0" applyNumberFormat="1" applyFont="1" applyFill="1" applyBorder="1" applyAlignment="1" applyProtection="1">
      <alignment horizontal="center" vertical="center" wrapText="1"/>
    </xf>
    <xf numFmtId="0" fontId="80" fillId="0" borderId="193" xfId="0" applyFont="1" applyFill="1" applyBorder="1" applyAlignment="1" applyProtection="1">
      <alignment horizontal="left" vertical="center" wrapText="1"/>
    </xf>
    <xf numFmtId="0" fontId="80" fillId="0" borderId="194" xfId="0" applyFont="1" applyFill="1" applyBorder="1" applyAlignment="1" applyProtection="1">
      <alignment horizontal="left" vertical="center" wrapText="1"/>
    </xf>
    <xf numFmtId="0" fontId="80" fillId="0" borderId="190" xfId="0" applyFont="1" applyFill="1" applyBorder="1" applyAlignment="1" applyProtection="1">
      <alignment horizontal="center" vertical="center"/>
    </xf>
    <xf numFmtId="14" fontId="80" fillId="0" borderId="190" xfId="0" applyNumberFormat="1" applyFont="1" applyFill="1" applyBorder="1" applyAlignment="1" applyProtection="1">
      <alignment horizontal="center" vertical="center"/>
    </xf>
    <xf numFmtId="14" fontId="80" fillId="0" borderId="41" xfId="0" applyNumberFormat="1" applyFont="1" applyFill="1" applyBorder="1" applyAlignment="1" applyProtection="1">
      <alignment horizontal="center" vertical="center"/>
    </xf>
    <xf numFmtId="0" fontId="87" fillId="0" borderId="194" xfId="0" applyNumberFormat="1" applyFont="1" applyFill="1" applyBorder="1" applyAlignment="1" applyProtection="1">
      <alignment horizontal="center" vertical="center"/>
    </xf>
    <xf numFmtId="14" fontId="88" fillId="0" borderId="44" xfId="0" applyNumberFormat="1" applyFont="1" applyFill="1" applyBorder="1" applyAlignment="1" applyProtection="1">
      <alignment horizontal="center" vertical="center" wrapText="1"/>
    </xf>
    <xf numFmtId="0" fontId="80" fillId="0" borderId="195" xfId="0" applyFont="1" applyFill="1" applyBorder="1" applyAlignment="1" applyProtection="1">
      <alignment horizontal="center" vertical="center"/>
    </xf>
    <xf numFmtId="14" fontId="80" fillId="0" borderId="195" xfId="0" applyNumberFormat="1" applyFont="1" applyFill="1" applyBorder="1" applyAlignment="1" applyProtection="1">
      <alignment horizontal="center" vertical="center"/>
    </xf>
    <xf numFmtId="14" fontId="80" fillId="0" borderId="196" xfId="0" applyNumberFormat="1" applyFont="1" applyFill="1" applyBorder="1" applyAlignment="1" applyProtection="1">
      <alignment horizontal="center" vertical="center"/>
    </xf>
    <xf numFmtId="0" fontId="80" fillId="0" borderId="197" xfId="0" applyNumberFormat="1" applyFont="1" applyFill="1" applyBorder="1" applyAlignment="1" applyProtection="1">
      <alignment horizontal="center" vertical="center"/>
    </xf>
    <xf numFmtId="0" fontId="80" fillId="0" borderId="196" xfId="0" applyNumberFormat="1" applyFont="1" applyFill="1" applyBorder="1" applyAlignment="1" applyProtection="1">
      <alignment horizontal="center" vertical="center"/>
    </xf>
    <xf numFmtId="0" fontId="87" fillId="0" borderId="195" xfId="0" applyNumberFormat="1" applyFont="1" applyFill="1" applyBorder="1" applyAlignment="1" applyProtection="1">
      <alignment horizontal="center" vertical="center" wrapText="1"/>
    </xf>
    <xf numFmtId="0" fontId="87" fillId="0" borderId="198" xfId="0" applyNumberFormat="1" applyFont="1" applyFill="1" applyBorder="1" applyAlignment="1" applyProtection="1">
      <alignment horizontal="center" vertical="center" wrapText="1"/>
    </xf>
    <xf numFmtId="14" fontId="88" fillId="0" borderId="198" xfId="0" applyNumberFormat="1" applyFont="1" applyFill="1" applyBorder="1" applyAlignment="1" applyProtection="1">
      <alignment horizontal="center" vertical="center" wrapText="1"/>
    </xf>
    <xf numFmtId="0" fontId="87" fillId="0" borderId="199" xfId="0" applyNumberFormat="1" applyFont="1" applyFill="1" applyBorder="1" applyAlignment="1" applyProtection="1">
      <alignment horizontal="center" vertical="center" wrapText="1"/>
    </xf>
    <xf numFmtId="166" fontId="86" fillId="0" borderId="199" xfId="0" applyNumberFormat="1" applyFont="1" applyFill="1" applyBorder="1" applyAlignment="1" applyProtection="1">
      <alignment horizontal="center" vertical="center" wrapText="1"/>
    </xf>
    <xf numFmtId="0" fontId="86" fillId="0" borderId="199" xfId="0" applyNumberFormat="1" applyFont="1" applyFill="1" applyBorder="1" applyAlignment="1" applyProtection="1">
      <alignment horizontal="center" vertical="center" wrapText="1"/>
    </xf>
    <xf numFmtId="14" fontId="87" fillId="0" borderId="199" xfId="0" applyNumberFormat="1" applyFont="1" applyFill="1" applyBorder="1" applyAlignment="1" applyProtection="1">
      <alignment horizontal="center" vertical="center" wrapText="1"/>
    </xf>
    <xf numFmtId="0" fontId="80" fillId="0" borderId="200" xfId="0" applyFont="1" applyFill="1" applyBorder="1" applyAlignment="1" applyProtection="1">
      <alignment horizontal="left" vertical="center" wrapText="1"/>
    </xf>
    <xf numFmtId="0" fontId="80" fillId="0" borderId="201" xfId="0" applyFont="1" applyFill="1" applyBorder="1" applyAlignment="1" applyProtection="1">
      <alignment horizontal="center" vertical="center"/>
    </xf>
    <xf numFmtId="14" fontId="80" fillId="0" borderId="201" xfId="0" applyNumberFormat="1" applyFont="1" applyFill="1" applyBorder="1" applyAlignment="1" applyProtection="1">
      <alignment horizontal="center" vertical="center"/>
    </xf>
    <xf numFmtId="14" fontId="80" fillId="0" borderId="202" xfId="0" applyNumberFormat="1" applyFont="1" applyFill="1" applyBorder="1" applyAlignment="1" applyProtection="1">
      <alignment horizontal="center" vertical="center"/>
    </xf>
    <xf numFmtId="0" fontId="80" fillId="0" borderId="203" xfId="0" applyNumberFormat="1" applyFont="1" applyFill="1" applyBorder="1" applyAlignment="1" applyProtection="1">
      <alignment horizontal="center" vertical="center"/>
    </xf>
    <xf numFmtId="0" fontId="80" fillId="0" borderId="202" xfId="0" applyNumberFormat="1" applyFont="1" applyFill="1" applyBorder="1" applyAlignment="1" applyProtection="1">
      <alignment horizontal="center" vertical="center"/>
    </xf>
    <xf numFmtId="14" fontId="80" fillId="0" borderId="201" xfId="0" applyNumberFormat="1" applyFont="1" applyFill="1" applyBorder="1" applyAlignment="1" applyProtection="1">
      <alignment horizontal="center" vertical="center" wrapText="1"/>
    </xf>
    <xf numFmtId="14" fontId="80" fillId="0" borderId="202" xfId="0" applyNumberFormat="1" applyFont="1" applyFill="1" applyBorder="1" applyAlignment="1" applyProtection="1">
      <alignment horizontal="center" vertical="center" wrapText="1"/>
    </xf>
    <xf numFmtId="0" fontId="80" fillId="0" borderId="204" xfId="0" applyFont="1" applyFill="1" applyBorder="1" applyAlignment="1" applyProtection="1">
      <alignment horizontal="left" vertical="center" wrapText="1"/>
    </xf>
    <xf numFmtId="0" fontId="80" fillId="0" borderId="189" xfId="0" applyFont="1" applyFill="1" applyBorder="1" applyAlignment="1" applyProtection="1">
      <alignment horizontal="left" vertical="center" wrapText="1"/>
    </xf>
    <xf numFmtId="0" fontId="80" fillId="0" borderId="200" xfId="0" applyFont="1" applyFill="1" applyBorder="1" applyAlignment="1" applyProtection="1">
      <alignment vertical="center" wrapText="1"/>
    </xf>
    <xf numFmtId="14" fontId="80" fillId="0" borderId="196" xfId="0" applyNumberFormat="1" applyFont="1" applyFill="1" applyBorder="1" applyAlignment="1" applyProtection="1">
      <alignment horizontal="center" vertical="center" wrapText="1"/>
    </xf>
    <xf numFmtId="0" fontId="80" fillId="0" borderId="205" xfId="0" applyFont="1" applyFill="1" applyBorder="1" applyAlignment="1" applyProtection="1">
      <alignment horizontal="left" vertical="center" wrapText="1"/>
    </xf>
    <xf numFmtId="0" fontId="80" fillId="0" borderId="206" xfId="0" applyFont="1" applyFill="1" applyBorder="1" applyAlignment="1" applyProtection="1">
      <alignment horizontal="left" vertical="center" wrapText="1"/>
    </xf>
    <xf numFmtId="0" fontId="80" fillId="0" borderId="178" xfId="0" applyFont="1" applyFill="1" applyBorder="1" applyAlignment="1" applyProtection="1">
      <alignment horizontal="center" vertical="center"/>
    </xf>
    <xf numFmtId="14" fontId="80" fillId="0" borderId="178" xfId="0" applyNumberFormat="1" applyFont="1" applyFill="1" applyBorder="1" applyAlignment="1" applyProtection="1">
      <alignment horizontal="center" vertical="center"/>
    </xf>
    <xf numFmtId="14" fontId="80" fillId="0" borderId="207" xfId="0" applyNumberFormat="1" applyFont="1" applyFill="1" applyBorder="1" applyAlignment="1" applyProtection="1">
      <alignment horizontal="center" vertical="center" wrapText="1"/>
    </xf>
    <xf numFmtId="0" fontId="87" fillId="0" borderId="208" xfId="0" applyNumberFormat="1" applyFont="1" applyFill="1" applyBorder="1" applyAlignment="1" applyProtection="1">
      <alignment horizontal="center" vertical="center" wrapText="1"/>
    </xf>
    <xf numFmtId="0" fontId="87" fillId="0" borderId="209" xfId="0" applyNumberFormat="1" applyFont="1" applyFill="1" applyBorder="1" applyAlignment="1" applyProtection="1">
      <alignment horizontal="center" vertical="center" wrapText="1"/>
    </xf>
    <xf numFmtId="0" fontId="87" fillId="0" borderId="210" xfId="0" applyNumberFormat="1" applyFont="1" applyFill="1" applyBorder="1" applyAlignment="1" applyProtection="1">
      <alignment horizontal="center" vertical="center" wrapText="1"/>
    </xf>
    <xf numFmtId="14" fontId="88" fillId="0" borderId="210" xfId="0" applyNumberFormat="1" applyFont="1" applyFill="1" applyBorder="1" applyAlignment="1" applyProtection="1">
      <alignment horizontal="center" vertical="center" wrapText="1"/>
    </xf>
    <xf numFmtId="0" fontId="87" fillId="0" borderId="211" xfId="0" applyNumberFormat="1" applyFont="1" applyFill="1" applyBorder="1" applyAlignment="1" applyProtection="1">
      <alignment horizontal="center" vertical="center" wrapText="1"/>
    </xf>
    <xf numFmtId="0" fontId="87" fillId="0" borderId="212" xfId="0" applyNumberFormat="1" applyFont="1" applyFill="1" applyBorder="1" applyAlignment="1" applyProtection="1">
      <alignment horizontal="center" vertical="center" wrapText="1"/>
    </xf>
    <xf numFmtId="166" fontId="86" fillId="0" borderId="212" xfId="0" applyNumberFormat="1" applyFont="1" applyFill="1" applyBorder="1" applyAlignment="1" applyProtection="1">
      <alignment horizontal="center" vertical="center" wrapText="1"/>
    </xf>
    <xf numFmtId="0" fontId="67" fillId="8" borderId="213" xfId="0" applyFont="1" applyFill="1" applyBorder="1" applyAlignment="1" applyProtection="1">
      <alignment horizontal="center" vertical="center"/>
    </xf>
    <xf numFmtId="0" fontId="67" fillId="8" borderId="4" xfId="0" applyFont="1" applyFill="1" applyBorder="1" applyAlignment="1" applyProtection="1">
      <alignment horizontal="center" vertical="center"/>
    </xf>
    <xf numFmtId="14" fontId="67" fillId="8" borderId="4" xfId="0" applyNumberFormat="1" applyFont="1" applyFill="1" applyBorder="1" applyAlignment="1" applyProtection="1">
      <alignment horizontal="center" vertical="center"/>
    </xf>
    <xf numFmtId="14" fontId="80" fillId="8" borderId="62" xfId="0" applyNumberFormat="1" applyFont="1" applyFill="1" applyBorder="1" applyAlignment="1" applyProtection="1">
      <alignment horizontal="center" vertical="center"/>
    </xf>
    <xf numFmtId="165" fontId="81" fillId="8" borderId="214" xfId="0" applyNumberFormat="1" applyFont="1" applyFill="1" applyBorder="1" applyAlignment="1" applyProtection="1">
      <alignment horizontal="center" vertical="center"/>
    </xf>
    <xf numFmtId="165" fontId="81" fillId="8" borderId="55" xfId="0" applyNumberFormat="1" applyFont="1" applyFill="1" applyBorder="1" applyAlignment="1" applyProtection="1">
      <alignment horizontal="center" vertical="center"/>
    </xf>
    <xf numFmtId="165" fontId="81" fillId="8" borderId="215" xfId="0" applyNumberFormat="1" applyFont="1" applyFill="1" applyBorder="1" applyAlignment="1" applyProtection="1">
      <alignment horizontal="center" vertical="center"/>
    </xf>
    <xf numFmtId="14" fontId="91" fillId="8" borderId="214" xfId="0" applyNumberFormat="1" applyFont="1" applyFill="1" applyBorder="1" applyAlignment="1" applyProtection="1">
      <alignment horizontal="center" vertical="center"/>
    </xf>
    <xf numFmtId="165" fontId="81" fillId="8" borderId="216" xfId="0" applyNumberFormat="1" applyFont="1" applyFill="1" applyBorder="1" applyAlignment="1" applyProtection="1">
      <alignment horizontal="center" vertical="center"/>
    </xf>
    <xf numFmtId="165" fontId="81" fillId="8" borderId="217" xfId="0" applyNumberFormat="1" applyFont="1" applyFill="1" applyBorder="1" applyAlignment="1" applyProtection="1">
      <alignment horizontal="center" vertical="center"/>
    </xf>
    <xf numFmtId="0" fontId="90" fillId="8" borderId="218" xfId="0" applyNumberFormat="1" applyFont="1" applyFill="1" applyBorder="1" applyAlignment="1" applyProtection="1">
      <alignment horizontal="center" vertical="center"/>
    </xf>
    <xf numFmtId="0" fontId="90" fillId="8" borderId="215" xfId="0" applyNumberFormat="1" applyFont="1" applyFill="1" applyBorder="1" applyAlignment="1" applyProtection="1">
      <alignment horizontal="center" vertical="center"/>
    </xf>
    <xf numFmtId="0" fontId="90" fillId="8" borderId="219" xfId="0" applyNumberFormat="1" applyFont="1" applyFill="1" applyBorder="1" applyAlignment="1" applyProtection="1">
      <alignment horizontal="center" vertical="center"/>
    </xf>
    <xf numFmtId="0" fontId="90" fillId="8" borderId="167" xfId="0" applyNumberFormat="1" applyFont="1" applyFill="1" applyBorder="1" applyAlignment="1" applyProtection="1">
      <alignment horizontal="center" vertical="center"/>
    </xf>
    <xf numFmtId="0" fontId="80" fillId="8" borderId="193" xfId="0" applyFont="1" applyFill="1" applyBorder="1" applyAlignment="1" applyProtection="1">
      <alignment horizontal="left" vertical="center" wrapText="1"/>
    </xf>
    <xf numFmtId="0" fontId="67" fillId="8" borderId="183" xfId="0" applyFont="1" applyFill="1" applyBorder="1" applyAlignment="1" applyProtection="1">
      <alignment horizontal="center" vertical="center" wrapText="1"/>
    </xf>
    <xf numFmtId="0" fontId="80" fillId="8" borderId="43" xfId="0" applyFont="1" applyFill="1" applyBorder="1" applyAlignment="1" applyProtection="1">
      <alignment horizontal="center" vertical="center"/>
    </xf>
    <xf numFmtId="14" fontId="80" fillId="8" borderId="43" xfId="0" applyNumberFormat="1" applyFont="1" applyFill="1" applyBorder="1" applyAlignment="1" applyProtection="1">
      <alignment horizontal="center" vertical="center"/>
    </xf>
    <xf numFmtId="0" fontId="80" fillId="8" borderId="196" xfId="0" applyNumberFormat="1" applyFont="1" applyFill="1" applyBorder="1" applyAlignment="1" applyProtection="1">
      <alignment horizontal="center" vertical="center" wrapText="1"/>
    </xf>
    <xf numFmtId="0" fontId="87" fillId="8" borderId="189" xfId="0" applyNumberFormat="1" applyFont="1" applyFill="1" applyBorder="1" applyAlignment="1" applyProtection="1">
      <alignment horizontal="center" vertical="center" wrapText="1"/>
    </xf>
    <xf numFmtId="0" fontId="87" fillId="8" borderId="43" xfId="0" applyNumberFormat="1" applyFont="1" applyFill="1" applyBorder="1" applyAlignment="1" applyProtection="1">
      <alignment horizontal="center" vertical="center" wrapText="1"/>
    </xf>
    <xf numFmtId="0" fontId="87" fillId="8" borderId="44" xfId="0" applyNumberFormat="1" applyFont="1" applyFill="1" applyBorder="1" applyAlignment="1" applyProtection="1">
      <alignment horizontal="center" vertical="center" wrapText="1"/>
    </xf>
    <xf numFmtId="14" fontId="88" fillId="8" borderId="44" xfId="0" applyNumberFormat="1" applyFont="1" applyFill="1" applyBorder="1" applyAlignment="1" applyProtection="1">
      <alignment horizontal="center" vertical="center" wrapText="1"/>
    </xf>
    <xf numFmtId="0" fontId="87" fillId="8" borderId="50" xfId="0" applyNumberFormat="1" applyFont="1" applyFill="1" applyBorder="1" applyAlignment="1" applyProtection="1">
      <alignment horizontal="center" vertical="center" wrapText="1"/>
    </xf>
    <xf numFmtId="0" fontId="87" fillId="8" borderId="41" xfId="0" applyNumberFormat="1" applyFont="1" applyFill="1" applyBorder="1" applyAlignment="1" applyProtection="1">
      <alignment horizontal="center" vertical="center" wrapText="1"/>
    </xf>
    <xf numFmtId="0" fontId="80" fillId="8" borderId="46" xfId="0" applyNumberFormat="1" applyFont="1" applyFill="1" applyBorder="1" applyAlignment="1" applyProtection="1">
      <alignment horizontal="center" vertical="center" wrapText="1"/>
    </xf>
    <xf numFmtId="166" fontId="86" fillId="8" borderId="46" xfId="0" applyNumberFormat="1" applyFont="1" applyFill="1" applyBorder="1" applyAlignment="1" applyProtection="1">
      <alignment horizontal="center" vertical="center" wrapText="1"/>
    </xf>
    <xf numFmtId="0" fontId="80" fillId="8" borderId="220" xfId="0" applyNumberFormat="1" applyFont="1" applyFill="1" applyBorder="1" applyAlignment="1" applyProtection="1">
      <alignment horizontal="center" vertical="center"/>
    </xf>
    <xf numFmtId="14" fontId="80" fillId="8" borderId="221" xfId="0" applyNumberFormat="1" applyFont="1" applyFill="1" applyBorder="1" applyAlignment="1" applyProtection="1">
      <alignment horizontal="center" vertical="center" wrapText="1"/>
    </xf>
    <xf numFmtId="0" fontId="87" fillId="8" borderId="222" xfId="0" applyNumberFormat="1" applyFont="1" applyFill="1" applyBorder="1" applyAlignment="1" applyProtection="1">
      <alignment horizontal="center" vertical="center" wrapText="1"/>
    </xf>
    <xf numFmtId="0" fontId="87" fillId="8" borderId="220" xfId="0" applyNumberFormat="1" applyFont="1" applyFill="1" applyBorder="1" applyAlignment="1" applyProtection="1">
      <alignment horizontal="center" vertical="center" wrapText="1"/>
    </xf>
    <xf numFmtId="0" fontId="87" fillId="8" borderId="223" xfId="0" applyNumberFormat="1" applyFont="1" applyFill="1" applyBorder="1" applyAlignment="1" applyProtection="1">
      <alignment horizontal="center" vertical="center" wrapText="1"/>
    </xf>
    <xf numFmtId="14" fontId="88" fillId="8" borderId="223" xfId="0" applyNumberFormat="1" applyFont="1" applyFill="1" applyBorder="1" applyAlignment="1" applyProtection="1">
      <alignment horizontal="center" vertical="center" wrapText="1"/>
    </xf>
    <xf numFmtId="0" fontId="87" fillId="8" borderId="224" xfId="0" applyNumberFormat="1" applyFont="1" applyFill="1" applyBorder="1" applyAlignment="1" applyProtection="1">
      <alignment horizontal="center" vertical="center" wrapText="1"/>
    </xf>
    <xf numFmtId="0" fontId="87" fillId="8" borderId="225" xfId="0" applyNumberFormat="1" applyFont="1" applyFill="1" applyBorder="1" applyAlignment="1" applyProtection="1">
      <alignment horizontal="center" vertical="center" wrapText="1"/>
    </xf>
    <xf numFmtId="0" fontId="80" fillId="8" borderId="226" xfId="0" applyNumberFormat="1" applyFont="1" applyFill="1" applyBorder="1" applyAlignment="1" applyProtection="1">
      <alignment horizontal="center" vertical="center"/>
    </xf>
    <xf numFmtId="0" fontId="67" fillId="8" borderId="226" xfId="0" applyFont="1" applyFill="1" applyBorder="1" applyAlignment="1" applyProtection="1">
      <alignment horizontal="center" vertical="center" wrapText="1"/>
    </xf>
    <xf numFmtId="166" fontId="86" fillId="8" borderId="227" xfId="0" applyNumberFormat="1" applyFont="1" applyFill="1" applyBorder="1" applyAlignment="1" applyProtection="1">
      <alignment horizontal="center" vertical="center" wrapText="1"/>
    </xf>
    <xf numFmtId="0" fontId="80" fillId="8" borderId="228" xfId="0" applyFont="1" applyFill="1" applyBorder="1" applyAlignment="1" applyProtection="1">
      <alignment horizontal="center" vertical="center" wrapText="1"/>
    </xf>
    <xf numFmtId="0" fontId="80" fillId="0" borderId="229" xfId="0" applyFont="1" applyFill="1" applyBorder="1" applyAlignment="1" applyProtection="1">
      <alignment horizontal="left" vertical="center"/>
    </xf>
    <xf numFmtId="0" fontId="80" fillId="0" borderId="230" xfId="0" applyFont="1" applyFill="1" applyBorder="1" applyAlignment="1" applyProtection="1">
      <alignment horizontal="center" vertical="center"/>
    </xf>
    <xf numFmtId="14" fontId="80" fillId="0" borderId="230" xfId="0" applyNumberFormat="1" applyFont="1" applyFill="1" applyBorder="1" applyAlignment="1" applyProtection="1">
      <alignment horizontal="center" vertical="center"/>
    </xf>
    <xf numFmtId="14" fontId="80" fillId="0" borderId="231" xfId="0" applyNumberFormat="1" applyFont="1" applyFill="1" applyBorder="1" applyAlignment="1" applyProtection="1">
      <alignment horizontal="center" vertical="center"/>
    </xf>
    <xf numFmtId="0" fontId="80" fillId="0" borderId="232" xfId="0" applyNumberFormat="1" applyFont="1" applyFill="1" applyBorder="1" applyAlignment="1" applyProtection="1">
      <alignment horizontal="center" vertical="center"/>
    </xf>
    <xf numFmtId="0" fontId="80" fillId="0" borderId="231" xfId="0" applyNumberFormat="1" applyFont="1" applyFill="1" applyBorder="1" applyAlignment="1" applyProtection="1">
      <alignment horizontal="center" vertical="center"/>
    </xf>
    <xf numFmtId="14" fontId="80" fillId="0" borderId="233" xfId="0" applyNumberFormat="1" applyFont="1" applyFill="1" applyBorder="1" applyAlignment="1" applyProtection="1">
      <alignment horizontal="center" vertical="center"/>
    </xf>
    <xf numFmtId="0" fontId="87" fillId="0" borderId="234" xfId="0" applyNumberFormat="1" applyFont="1" applyFill="1" applyBorder="1" applyAlignment="1" applyProtection="1">
      <alignment horizontal="center" vertical="center"/>
    </xf>
    <xf numFmtId="0" fontId="87" fillId="0" borderId="195" xfId="0" applyNumberFormat="1" applyFont="1" applyFill="1" applyBorder="1" applyAlignment="1" applyProtection="1">
      <alignment horizontal="center" vertical="center"/>
    </xf>
    <xf numFmtId="0" fontId="87" fillId="0" borderId="198" xfId="0" applyNumberFormat="1" applyFont="1" applyFill="1" applyBorder="1" applyAlignment="1" applyProtection="1">
      <alignment horizontal="center" vertical="center"/>
    </xf>
    <xf numFmtId="14" fontId="88" fillId="0" borderId="235" xfId="0" applyNumberFormat="1" applyFont="1" applyFill="1" applyBorder="1" applyAlignment="1" applyProtection="1">
      <alignment horizontal="center" vertical="center"/>
    </xf>
    <xf numFmtId="0" fontId="87" fillId="0" borderId="221" xfId="0" applyNumberFormat="1" applyFont="1" applyFill="1" applyBorder="1" applyAlignment="1" applyProtection="1">
      <alignment horizontal="center" vertical="center" wrapText="1"/>
    </xf>
    <xf numFmtId="0" fontId="87" fillId="0" borderId="221" xfId="0" applyNumberFormat="1" applyFont="1" applyFill="1" applyBorder="1" applyAlignment="1" applyProtection="1">
      <alignment horizontal="center" vertical="center"/>
    </xf>
    <xf numFmtId="0" fontId="87" fillId="0" borderId="199" xfId="0" applyNumberFormat="1" applyFont="1" applyFill="1" applyBorder="1" applyAlignment="1" applyProtection="1">
      <alignment horizontal="center" vertical="center"/>
    </xf>
    <xf numFmtId="164" fontId="86" fillId="0" borderId="199" xfId="0" applyNumberFormat="1" applyFont="1" applyFill="1" applyBorder="1" applyAlignment="1" applyProtection="1">
      <alignment horizontal="center" vertical="center" wrapText="1"/>
    </xf>
    <xf numFmtId="14" fontId="81" fillId="0" borderId="175" xfId="0" applyNumberFormat="1" applyFont="1" applyFill="1" applyBorder="1" applyAlignment="1" applyProtection="1">
      <alignment horizontal="center" vertical="center"/>
    </xf>
    <xf numFmtId="0" fontId="80" fillId="0" borderId="236" xfId="0" applyNumberFormat="1" applyFont="1" applyFill="1" applyBorder="1" applyAlignment="1" applyProtection="1">
      <alignment horizontal="center" vertical="center"/>
    </xf>
    <xf numFmtId="0" fontId="80" fillId="0" borderId="237" xfId="0" applyNumberFormat="1" applyFont="1" applyFill="1" applyBorder="1" applyAlignment="1" applyProtection="1">
      <alignment horizontal="center" vertical="center"/>
    </xf>
    <xf numFmtId="14" fontId="80" fillId="0" borderId="238" xfId="0" applyNumberFormat="1" applyFont="1" applyFill="1" applyBorder="1" applyAlignment="1" applyProtection="1">
      <alignment horizontal="center" vertical="center" wrapText="1"/>
    </xf>
    <xf numFmtId="0" fontId="87" fillId="0" borderId="239" xfId="0" applyNumberFormat="1" applyFont="1" applyFill="1" applyBorder="1" applyAlignment="1" applyProtection="1">
      <alignment horizontal="center" vertical="center" wrapText="1"/>
    </xf>
    <xf numFmtId="0" fontId="87" fillId="0" borderId="240" xfId="0" applyNumberFormat="1" applyFont="1" applyFill="1" applyBorder="1" applyAlignment="1" applyProtection="1">
      <alignment horizontal="center" vertical="center" wrapText="1"/>
    </xf>
    <xf numFmtId="0" fontId="87" fillId="0" borderId="241" xfId="0" applyNumberFormat="1" applyFont="1" applyFill="1" applyBorder="1" applyAlignment="1" applyProtection="1">
      <alignment horizontal="center" vertical="center" wrapText="1"/>
    </xf>
    <xf numFmtId="14" fontId="88" fillId="0" borderId="235" xfId="0" applyNumberFormat="1" applyFont="1" applyFill="1" applyBorder="1" applyAlignment="1" applyProtection="1">
      <alignment horizontal="center" vertical="center" wrapText="1"/>
    </xf>
    <xf numFmtId="0" fontId="87" fillId="0" borderId="242" xfId="0" applyNumberFormat="1" applyFont="1" applyFill="1" applyBorder="1" applyAlignment="1" applyProtection="1">
      <alignment horizontal="center" vertical="center"/>
    </xf>
    <xf numFmtId="164" fontId="86" fillId="0" borderId="242" xfId="0" applyNumberFormat="1" applyFont="1" applyFill="1" applyBorder="1" applyAlignment="1" applyProtection="1">
      <alignment horizontal="center" vertical="center" wrapText="1"/>
    </xf>
    <xf numFmtId="0" fontId="86" fillId="0" borderId="242" xfId="0" applyNumberFormat="1" applyFont="1" applyFill="1" applyBorder="1" applyAlignment="1" applyProtection="1">
      <alignment horizontal="center" vertical="center" wrapText="1"/>
    </xf>
    <xf numFmtId="0" fontId="80" fillId="0" borderId="243" xfId="0" applyFont="1" applyFill="1" applyBorder="1" applyAlignment="1" applyProtection="1">
      <alignment vertical="center"/>
    </xf>
    <xf numFmtId="0" fontId="80" fillId="0" borderId="240" xfId="0" applyFont="1" applyFill="1" applyBorder="1" applyAlignment="1" applyProtection="1">
      <alignment horizontal="center" vertical="center"/>
    </xf>
    <xf numFmtId="14" fontId="80" fillId="0" borderId="240" xfId="0" applyNumberFormat="1" applyFont="1" applyFill="1" applyBorder="1" applyAlignment="1" applyProtection="1">
      <alignment horizontal="center" vertical="center"/>
    </xf>
    <xf numFmtId="14" fontId="80" fillId="0" borderId="237" xfId="0" applyNumberFormat="1" applyFont="1" applyFill="1" applyBorder="1" applyAlignment="1" applyProtection="1">
      <alignment horizontal="center" vertical="center"/>
    </xf>
    <xf numFmtId="14" fontId="80" fillId="0" borderId="238" xfId="0" applyNumberFormat="1" applyFont="1" applyFill="1" applyBorder="1" applyAlignment="1" applyProtection="1">
      <alignment horizontal="center" vertical="center"/>
    </xf>
    <xf numFmtId="0" fontId="87" fillId="0" borderId="239" xfId="0" applyNumberFormat="1" applyFont="1" applyFill="1" applyBorder="1" applyAlignment="1" applyProtection="1">
      <alignment horizontal="center" vertical="center"/>
    </xf>
    <xf numFmtId="0" fontId="87" fillId="0" borderId="240" xfId="0" applyNumberFormat="1" applyFont="1" applyFill="1" applyBorder="1" applyAlignment="1" applyProtection="1">
      <alignment horizontal="center" vertical="center"/>
    </xf>
    <xf numFmtId="0" fontId="87" fillId="0" borderId="241" xfId="0" applyNumberFormat="1" applyFont="1" applyFill="1" applyBorder="1" applyAlignment="1" applyProtection="1">
      <alignment horizontal="center" vertical="center"/>
    </xf>
    <xf numFmtId="0" fontId="87" fillId="0" borderId="235" xfId="0" applyNumberFormat="1" applyFont="1" applyFill="1" applyBorder="1" applyAlignment="1" applyProtection="1">
      <alignment horizontal="center" vertical="center"/>
    </xf>
    <xf numFmtId="14" fontId="86" fillId="0" borderId="242" xfId="0" applyNumberFormat="1" applyFont="1" applyFill="1" applyBorder="1" applyAlignment="1" applyProtection="1">
      <alignment horizontal="center" vertical="center" wrapText="1"/>
    </xf>
    <xf numFmtId="0" fontId="80" fillId="0" borderId="243" xfId="0" applyFont="1" applyFill="1" applyBorder="1" applyAlignment="1" applyProtection="1">
      <alignment horizontal="left" vertical="center" wrapText="1"/>
    </xf>
    <xf numFmtId="14" fontId="80" fillId="0" borderId="237" xfId="0" applyNumberFormat="1" applyFont="1" applyFill="1" applyBorder="1" applyAlignment="1" applyProtection="1">
      <alignment horizontal="center" vertical="center" wrapText="1"/>
    </xf>
    <xf numFmtId="14" fontId="80" fillId="0" borderId="244" xfId="0" applyNumberFormat="1" applyFont="1" applyFill="1" applyBorder="1" applyAlignment="1" applyProtection="1">
      <alignment horizontal="center" vertical="center" wrapText="1"/>
    </xf>
    <xf numFmtId="14" fontId="79" fillId="0" borderId="235" xfId="0" applyNumberFormat="1" applyFont="1" applyFill="1" applyBorder="1" applyAlignment="1" applyProtection="1">
      <alignment horizontal="center" vertical="center" wrapText="1"/>
    </xf>
    <xf numFmtId="0" fontId="80" fillId="0" borderId="245" xfId="0" applyFont="1" applyFill="1" applyBorder="1" applyAlignment="1" applyProtection="1">
      <alignment horizontal="left" vertical="center" wrapText="1"/>
    </xf>
    <xf numFmtId="14" fontId="80" fillId="0" borderId="221" xfId="0" applyNumberFormat="1" applyFont="1" applyFill="1" applyBorder="1" applyAlignment="1" applyProtection="1">
      <alignment horizontal="center" vertical="center" wrapText="1"/>
    </xf>
    <xf numFmtId="0" fontId="87" fillId="0" borderId="245" xfId="0" applyNumberFormat="1" applyFont="1" applyFill="1" applyBorder="1" applyAlignment="1" applyProtection="1">
      <alignment horizontal="center" vertical="center" wrapText="1"/>
    </xf>
    <xf numFmtId="14" fontId="87" fillId="0" borderId="235" xfId="0" applyNumberFormat="1" applyFont="1" applyFill="1" applyBorder="1" applyAlignment="1" applyProtection="1">
      <alignment horizontal="center" vertical="center" wrapText="1"/>
    </xf>
    <xf numFmtId="0" fontId="87" fillId="0" borderId="246" xfId="0" applyNumberFormat="1" applyFont="1" applyFill="1" applyBorder="1" applyAlignment="1" applyProtection="1">
      <alignment horizontal="center" vertical="center" wrapText="1"/>
    </xf>
    <xf numFmtId="14" fontId="80" fillId="0" borderId="221" xfId="0" applyNumberFormat="1" applyFont="1" applyFill="1" applyBorder="1" applyAlignment="1" applyProtection="1">
      <alignment horizontal="center" vertical="center"/>
    </xf>
    <xf numFmtId="0" fontId="87" fillId="0" borderId="245" xfId="0" applyNumberFormat="1" applyFont="1" applyFill="1" applyBorder="1" applyAlignment="1" applyProtection="1">
      <alignment horizontal="center" vertical="center"/>
    </xf>
    <xf numFmtId="0" fontId="80" fillId="0" borderId="247" xfId="0" applyFont="1" applyFill="1" applyBorder="1" applyAlignment="1" applyProtection="1">
      <alignment vertical="center"/>
    </xf>
    <xf numFmtId="0" fontId="80" fillId="0" borderId="189" xfId="0" applyFont="1" applyFill="1" applyBorder="1" applyAlignment="1" applyProtection="1">
      <alignment vertical="center"/>
    </xf>
    <xf numFmtId="0" fontId="87" fillId="0" borderId="189" xfId="0" applyNumberFormat="1" applyFont="1" applyFill="1" applyBorder="1" applyAlignment="1" applyProtection="1">
      <alignment horizontal="center" vertical="center"/>
    </xf>
    <xf numFmtId="14" fontId="88" fillId="0" borderId="241" xfId="0" applyNumberFormat="1" applyFont="1" applyFill="1" applyBorder="1" applyAlignment="1" applyProtection="1">
      <alignment horizontal="center" vertical="center"/>
    </xf>
    <xf numFmtId="0" fontId="87" fillId="0" borderId="248" xfId="0" applyNumberFormat="1" applyFont="1" applyFill="1" applyBorder="1" applyAlignment="1" applyProtection="1">
      <alignment horizontal="center" vertical="center"/>
    </xf>
    <xf numFmtId="166" fontId="86" fillId="0" borderId="242" xfId="0" applyNumberFormat="1" applyFont="1" applyFill="1" applyBorder="1" applyAlignment="1" applyProtection="1">
      <alignment horizontal="center" vertical="center" wrapText="1"/>
    </xf>
    <xf numFmtId="0" fontId="80" fillId="0" borderId="243" xfId="0" applyFont="1" applyFill="1" applyBorder="1" applyAlignment="1" applyProtection="1">
      <alignment vertical="center" wrapText="1"/>
    </xf>
    <xf numFmtId="14" fontId="88" fillId="0" borderId="241" xfId="0" applyNumberFormat="1" applyFont="1" applyFill="1" applyBorder="1" applyAlignment="1" applyProtection="1">
      <alignment horizontal="center" vertical="center" wrapText="1"/>
    </xf>
    <xf numFmtId="0" fontId="87" fillId="0" borderId="248" xfId="0" applyNumberFormat="1" applyFont="1" applyFill="1" applyBorder="1" applyAlignment="1" applyProtection="1">
      <alignment horizontal="center" vertical="center" wrapText="1"/>
    </xf>
    <xf numFmtId="0" fontId="87" fillId="0" borderId="242" xfId="0" applyNumberFormat="1" applyFont="1" applyFill="1" applyBorder="1" applyAlignment="1" applyProtection="1">
      <alignment horizontal="center" vertical="center" wrapText="1"/>
    </xf>
    <xf numFmtId="0" fontId="80" fillId="0" borderId="247" xfId="0" applyFont="1" applyFill="1" applyBorder="1" applyAlignment="1" applyProtection="1">
      <alignment horizontal="left" vertical="center" wrapText="1"/>
    </xf>
    <xf numFmtId="0" fontId="80" fillId="0" borderId="249" xfId="0" applyFont="1" applyFill="1" applyBorder="1" applyAlignment="1" applyProtection="1">
      <alignment horizontal="left" vertical="center" wrapText="1"/>
    </xf>
    <xf numFmtId="0" fontId="80" fillId="0" borderId="250" xfId="0" applyFont="1" applyFill="1" applyBorder="1" applyAlignment="1" applyProtection="1">
      <alignment horizontal="center" vertical="center"/>
    </xf>
    <xf numFmtId="14" fontId="80" fillId="0" borderId="250" xfId="0" applyNumberFormat="1" applyFont="1" applyFill="1" applyBorder="1" applyAlignment="1" applyProtection="1">
      <alignment horizontal="center" vertical="center"/>
    </xf>
    <xf numFmtId="14" fontId="80" fillId="0" borderId="251" xfId="0" applyNumberFormat="1" applyFont="1" applyFill="1" applyBorder="1" applyAlignment="1" applyProtection="1">
      <alignment horizontal="center" vertical="center" wrapText="1"/>
    </xf>
    <xf numFmtId="0" fontId="87" fillId="0" borderId="252" xfId="0" applyNumberFormat="1" applyFont="1" applyFill="1" applyBorder="1" applyAlignment="1" applyProtection="1">
      <alignment horizontal="center" vertical="center" wrapText="1"/>
    </xf>
    <xf numFmtId="0" fontId="87" fillId="0" borderId="250" xfId="0" applyNumberFormat="1" applyFont="1" applyFill="1" applyBorder="1" applyAlignment="1" applyProtection="1">
      <alignment horizontal="center" vertical="center" wrapText="1"/>
    </xf>
    <xf numFmtId="0" fontId="87" fillId="0" borderId="253" xfId="0" applyNumberFormat="1" applyFont="1" applyFill="1" applyBorder="1" applyAlignment="1" applyProtection="1">
      <alignment horizontal="center" vertical="center" wrapText="1"/>
    </xf>
    <xf numFmtId="14" fontId="88" fillId="0" borderId="253" xfId="0" applyNumberFormat="1" applyFont="1" applyFill="1" applyBorder="1" applyAlignment="1" applyProtection="1">
      <alignment horizontal="center" vertical="center" wrapText="1"/>
    </xf>
    <xf numFmtId="0" fontId="87" fillId="0" borderId="254" xfId="0" applyNumberFormat="1" applyFont="1" applyFill="1" applyBorder="1" applyAlignment="1" applyProtection="1">
      <alignment horizontal="center" vertical="center" wrapText="1"/>
    </xf>
    <xf numFmtId="0" fontId="87" fillId="0" borderId="251" xfId="0" applyNumberFormat="1" applyFont="1" applyFill="1" applyBorder="1" applyAlignment="1" applyProtection="1">
      <alignment horizontal="center" vertical="center" wrapText="1"/>
    </xf>
    <xf numFmtId="0" fontId="87" fillId="0" borderId="255" xfId="0" applyNumberFormat="1" applyFont="1" applyFill="1" applyBorder="1" applyAlignment="1" applyProtection="1">
      <alignment horizontal="center" vertical="center" wrapText="1"/>
    </xf>
    <xf numFmtId="166" fontId="86" fillId="0" borderId="255" xfId="0" applyNumberFormat="1" applyFont="1" applyFill="1" applyBorder="1" applyAlignment="1" applyProtection="1">
      <alignment horizontal="center" vertical="center" wrapText="1"/>
    </xf>
    <xf numFmtId="0" fontId="80" fillId="0" borderId="256" xfId="0" applyFont="1" applyBorder="1" applyAlignment="1" applyProtection="1">
      <alignment horizontal="left" vertical="center" wrapText="1"/>
    </xf>
    <xf numFmtId="0" fontId="80" fillId="0" borderId="257" xfId="0" applyFont="1" applyBorder="1" applyAlignment="1" applyProtection="1">
      <alignment horizontal="left" vertical="center" wrapText="1"/>
    </xf>
    <xf numFmtId="0" fontId="80" fillId="0" borderId="258" xfId="0" applyFont="1" applyFill="1" applyBorder="1" applyAlignment="1" applyProtection="1">
      <alignment horizontal="center" vertical="center"/>
    </xf>
    <xf numFmtId="0" fontId="80" fillId="0" borderId="5" xfId="0" applyFont="1" applyBorder="1" applyAlignment="1" applyProtection="1">
      <alignment vertical="center"/>
    </xf>
    <xf numFmtId="0" fontId="80" fillId="3" borderId="259" xfId="0" applyNumberFormat="1" applyFont="1" applyFill="1" applyBorder="1" applyAlignment="1" applyProtection="1">
      <alignment horizontal="center" vertical="center" wrapText="1"/>
    </xf>
    <xf numFmtId="165" fontId="80" fillId="0" borderId="259" xfId="0" applyNumberFormat="1" applyFont="1" applyBorder="1" applyAlignment="1" applyProtection="1">
      <alignment horizontal="center" vertical="center"/>
    </xf>
    <xf numFmtId="165" fontId="80" fillId="0" borderId="5" xfId="0" applyNumberFormat="1" applyFont="1" applyBorder="1" applyAlignment="1" applyProtection="1">
      <alignment horizontal="center" vertical="center"/>
    </xf>
    <xf numFmtId="165" fontId="80" fillId="0" borderId="258" xfId="0" applyNumberFormat="1" applyFont="1" applyBorder="1" applyAlignment="1" applyProtection="1">
      <alignment horizontal="center" vertical="center"/>
    </xf>
    <xf numFmtId="0" fontId="80" fillId="0" borderId="20" xfId="0" applyNumberFormat="1" applyFont="1" applyFill="1" applyBorder="1" applyAlignment="1" applyProtection="1">
      <alignment horizontal="center" vertical="center"/>
    </xf>
    <xf numFmtId="0" fontId="80" fillId="0" borderId="257" xfId="0" applyNumberFormat="1" applyFont="1" applyBorder="1" applyAlignment="1" applyProtection="1">
      <alignment horizontal="center" vertical="center"/>
    </xf>
    <xf numFmtId="0" fontId="80" fillId="0" borderId="258" xfId="0" applyNumberFormat="1" applyFont="1" applyBorder="1" applyAlignment="1" applyProtection="1">
      <alignment horizontal="center" vertical="center"/>
    </xf>
    <xf numFmtId="0" fontId="80" fillId="0" borderId="259" xfId="0" applyNumberFormat="1" applyFont="1" applyBorder="1" applyAlignment="1" applyProtection="1">
      <alignment horizontal="center" vertical="center"/>
    </xf>
    <xf numFmtId="0" fontId="80" fillId="0" borderId="4" xfId="0" applyNumberFormat="1" applyFont="1" applyBorder="1" applyAlignment="1" applyProtection="1">
      <alignment horizontal="center" vertical="center"/>
    </xf>
    <xf numFmtId="0" fontId="80" fillId="0" borderId="20" xfId="0" applyNumberFormat="1" applyFont="1" applyBorder="1" applyAlignment="1" applyProtection="1">
      <alignment horizontal="center" vertical="center"/>
    </xf>
    <xf numFmtId="0" fontId="80" fillId="0" borderId="6" xfId="0" applyNumberFormat="1" applyFont="1" applyBorder="1" applyAlignment="1" applyProtection="1">
      <alignment horizontal="center" vertical="center"/>
    </xf>
    <xf numFmtId="0" fontId="92" fillId="0" borderId="6" xfId="0" applyFont="1" applyFill="1" applyBorder="1" applyAlignment="1" applyProtection="1">
      <alignment horizontal="center" vertical="center" wrapText="1"/>
    </xf>
    <xf numFmtId="166" fontId="86" fillId="0" borderId="6" xfId="0" applyNumberFormat="1" applyFont="1" applyFill="1" applyBorder="1" applyAlignment="1" applyProtection="1">
      <alignment horizontal="center" vertical="center" wrapText="1"/>
    </xf>
    <xf numFmtId="0" fontId="80" fillId="0" borderId="260" xfId="0" applyFont="1" applyBorder="1" applyAlignment="1" applyProtection="1">
      <alignment horizontal="center" vertical="center"/>
    </xf>
    <xf numFmtId="0" fontId="80" fillId="0" borderId="258" xfId="0" applyFont="1" applyFill="1" applyBorder="1" applyAlignment="1" applyProtection="1">
      <alignment horizontal="center" vertical="center" wrapText="1"/>
    </xf>
    <xf numFmtId="164" fontId="80" fillId="0" borderId="258" xfId="0" applyNumberFormat="1" applyFont="1" applyFill="1" applyBorder="1" applyAlignment="1" applyProtection="1">
      <alignment horizontal="center" vertical="center" wrapText="1"/>
    </xf>
    <xf numFmtId="164" fontId="80" fillId="0" borderId="261" xfId="0" applyNumberFormat="1" applyFont="1" applyFill="1" applyBorder="1" applyAlignment="1" applyProtection="1">
      <alignment horizontal="center" vertical="center" wrapText="1"/>
    </xf>
    <xf numFmtId="0" fontId="80" fillId="0" borderId="5" xfId="0" applyFont="1" applyBorder="1" applyAlignment="1" applyProtection="1">
      <alignment horizontal="center" vertical="center" wrapText="1"/>
    </xf>
    <xf numFmtId="0" fontId="67" fillId="8" borderId="13" xfId="0" applyFont="1" applyFill="1" applyBorder="1" applyAlignment="1" applyProtection="1">
      <alignment horizontal="center" vertical="center"/>
    </xf>
    <xf numFmtId="0" fontId="67" fillId="8" borderId="3" xfId="0" applyFont="1" applyFill="1" applyBorder="1" applyAlignment="1" applyProtection="1">
      <alignment horizontal="center" vertical="center"/>
    </xf>
    <xf numFmtId="0" fontId="67" fillId="8" borderId="20" xfId="0" applyFont="1" applyFill="1" applyBorder="1" applyAlignment="1" applyProtection="1">
      <alignment horizontal="center" vertical="center"/>
    </xf>
    <xf numFmtId="0" fontId="80" fillId="8" borderId="5" xfId="0" applyFont="1" applyFill="1" applyBorder="1" applyAlignment="1" applyProtection="1">
      <alignment vertical="center"/>
    </xf>
    <xf numFmtId="0" fontId="80" fillId="8" borderId="62" xfId="0" applyNumberFormat="1" applyFont="1" applyFill="1" applyBorder="1" applyAlignment="1" applyProtection="1">
      <alignment horizontal="center" vertical="center"/>
    </xf>
    <xf numFmtId="0" fontId="81" fillId="8" borderId="217" xfId="0" applyNumberFormat="1" applyFont="1" applyFill="1" applyBorder="1" applyAlignment="1" applyProtection="1">
      <alignment horizontal="center" vertical="center"/>
    </xf>
    <xf numFmtId="165" fontId="86" fillId="8" borderId="214" xfId="0" applyNumberFormat="1" applyFont="1" applyFill="1" applyBorder="1" applyAlignment="1" applyProtection="1">
      <alignment horizontal="center" vertical="center"/>
    </xf>
    <xf numFmtId="165" fontId="81" fillId="8" borderId="218" xfId="0" applyNumberFormat="1" applyFont="1" applyFill="1" applyBorder="1" applyAlignment="1" applyProtection="1">
      <alignment horizontal="center" vertical="center"/>
    </xf>
    <xf numFmtId="0" fontId="80" fillId="8" borderId="243" xfId="0" applyFont="1" applyFill="1" applyBorder="1" applyAlignment="1" applyProtection="1">
      <alignment horizontal="left" vertical="center" wrapText="1"/>
    </xf>
    <xf numFmtId="0" fontId="80" fillId="8" borderId="240" xfId="0" applyFont="1" applyFill="1" applyBorder="1" applyAlignment="1" applyProtection="1">
      <alignment horizontal="center" vertical="center"/>
    </xf>
    <xf numFmtId="14" fontId="80" fillId="8" borderId="240" xfId="0" applyNumberFormat="1" applyFont="1" applyFill="1" applyBorder="1" applyAlignment="1" applyProtection="1">
      <alignment horizontal="center" vertical="center"/>
    </xf>
    <xf numFmtId="0" fontId="80" fillId="8" borderId="237" xfId="0" applyNumberFormat="1" applyFont="1" applyFill="1" applyBorder="1" applyAlignment="1" applyProtection="1">
      <alignment horizontal="center" vertical="center" wrapText="1"/>
    </xf>
    <xf numFmtId="14" fontId="80" fillId="8" borderId="262" xfId="0" applyNumberFormat="1" applyFont="1" applyFill="1" applyBorder="1" applyAlignment="1" applyProtection="1">
      <alignment horizontal="center" vertical="center" wrapText="1"/>
    </xf>
    <xf numFmtId="0" fontId="87" fillId="8" borderId="245" xfId="0" applyNumberFormat="1" applyFont="1" applyFill="1" applyBorder="1" applyAlignment="1" applyProtection="1">
      <alignment horizontal="center" vertical="center" wrapText="1"/>
    </xf>
    <xf numFmtId="0" fontId="87" fillId="8" borderId="240" xfId="0" applyNumberFormat="1" applyFont="1" applyFill="1" applyBorder="1" applyAlignment="1" applyProtection="1">
      <alignment horizontal="center" vertical="center" wrapText="1"/>
    </xf>
    <xf numFmtId="0" fontId="87" fillId="8" borderId="241" xfId="0" applyNumberFormat="1" applyFont="1" applyFill="1" applyBorder="1" applyAlignment="1" applyProtection="1">
      <alignment horizontal="center" vertical="center" wrapText="1"/>
    </xf>
    <xf numFmtId="14" fontId="88" fillId="8" borderId="241" xfId="0" applyNumberFormat="1" applyFont="1" applyFill="1" applyBorder="1" applyAlignment="1" applyProtection="1">
      <alignment horizontal="center" vertical="center" wrapText="1"/>
    </xf>
    <xf numFmtId="0" fontId="87" fillId="8" borderId="248" xfId="0" applyNumberFormat="1" applyFont="1" applyFill="1" applyBorder="1" applyAlignment="1" applyProtection="1">
      <alignment horizontal="center" vertical="center" wrapText="1"/>
    </xf>
    <xf numFmtId="0" fontId="87" fillId="8" borderId="221" xfId="0" applyNumberFormat="1" applyFont="1" applyFill="1" applyBorder="1" applyAlignment="1" applyProtection="1">
      <alignment horizontal="center" vertical="center" wrapText="1"/>
    </xf>
    <xf numFmtId="0" fontId="80" fillId="8" borderId="242" xfId="0" applyNumberFormat="1" applyFont="1" applyFill="1" applyBorder="1" applyAlignment="1" applyProtection="1">
      <alignment horizontal="center" vertical="center" wrapText="1"/>
    </xf>
    <xf numFmtId="166" fontId="86" fillId="8" borderId="242" xfId="0" applyNumberFormat="1" applyFont="1" applyFill="1" applyBorder="1" applyAlignment="1" applyProtection="1">
      <alignment horizontal="center" vertical="center" wrapText="1"/>
    </xf>
    <xf numFmtId="0" fontId="80" fillId="8" borderId="263" xfId="0" applyFont="1" applyFill="1" applyBorder="1" applyAlignment="1" applyProtection="1">
      <alignment vertical="center"/>
    </xf>
    <xf numFmtId="0" fontId="67" fillId="8" borderId="264" xfId="0" applyFont="1" applyFill="1" applyBorder="1" applyAlignment="1" applyProtection="1">
      <alignment horizontal="center" vertical="center"/>
    </xf>
    <xf numFmtId="0" fontId="80" fillId="8" borderId="265" xfId="0" applyFont="1" applyFill="1" applyBorder="1" applyAlignment="1" applyProtection="1">
      <alignment horizontal="center" vertical="center"/>
    </xf>
    <xf numFmtId="0" fontId="80" fillId="8" borderId="265" xfId="0" applyNumberFormat="1" applyFont="1" applyFill="1" applyBorder="1" applyAlignment="1" applyProtection="1">
      <alignment horizontal="center" vertical="center"/>
    </xf>
    <xf numFmtId="14" fontId="80" fillId="8" borderId="266" xfId="0" applyNumberFormat="1" applyFont="1" applyFill="1" applyBorder="1" applyAlignment="1" applyProtection="1">
      <alignment horizontal="center" vertical="center" wrapText="1"/>
    </xf>
    <xf numFmtId="0" fontId="87" fillId="8" borderId="267" xfId="0" applyNumberFormat="1" applyFont="1" applyFill="1" applyBorder="1" applyAlignment="1" applyProtection="1">
      <alignment horizontal="center" vertical="center" wrapText="1"/>
    </xf>
    <xf numFmtId="0" fontId="87" fillId="8" borderId="265" xfId="0" applyNumberFormat="1" applyFont="1" applyFill="1" applyBorder="1" applyAlignment="1" applyProtection="1">
      <alignment horizontal="center" vertical="center" wrapText="1"/>
    </xf>
    <xf numFmtId="0" fontId="87" fillId="8" borderId="268" xfId="0" applyNumberFormat="1" applyFont="1" applyFill="1" applyBorder="1" applyAlignment="1" applyProtection="1">
      <alignment horizontal="center" vertical="center" wrapText="1"/>
    </xf>
    <xf numFmtId="14" fontId="88" fillId="8" borderId="268" xfId="0" applyNumberFormat="1" applyFont="1" applyFill="1" applyBorder="1" applyAlignment="1" applyProtection="1">
      <alignment horizontal="center" vertical="center" wrapText="1"/>
    </xf>
    <xf numFmtId="166" fontId="86" fillId="8" borderId="269" xfId="0" applyNumberFormat="1" applyFont="1" applyFill="1" applyBorder="1" applyAlignment="1" applyProtection="1">
      <alignment horizontal="center" vertical="center" wrapText="1"/>
    </xf>
    <xf numFmtId="0" fontId="83" fillId="3" borderId="36" xfId="0" applyFont="1" applyFill="1" applyBorder="1" applyAlignment="1" applyProtection="1">
      <alignment horizontal="center" vertical="center" wrapText="1"/>
    </xf>
    <xf numFmtId="0" fontId="81" fillId="3" borderId="36" xfId="0" applyFont="1" applyFill="1" applyBorder="1" applyAlignment="1" applyProtection="1">
      <alignment horizontal="center" vertical="center" wrapText="1"/>
    </xf>
    <xf numFmtId="0" fontId="67" fillId="3" borderId="1" xfId="0" applyFont="1" applyFill="1" applyBorder="1" applyAlignment="1" applyProtection="1">
      <alignment horizontal="center" vertical="center" wrapText="1"/>
    </xf>
    <xf numFmtId="165" fontId="67" fillId="3" borderId="36" xfId="0" applyNumberFormat="1" applyFont="1" applyFill="1" applyBorder="1" applyAlignment="1" applyProtection="1">
      <alignment horizontal="center" vertical="center" wrapText="1"/>
    </xf>
    <xf numFmtId="0" fontId="81" fillId="3" borderId="189" xfId="0" applyFont="1" applyFill="1" applyBorder="1" applyAlignment="1" applyProtection="1">
      <alignment horizontal="center" vertical="center" wrapText="1"/>
    </xf>
    <xf numFmtId="0" fontId="81" fillId="3" borderId="201" xfId="0" applyFont="1" applyFill="1" applyBorder="1" applyAlignment="1" applyProtection="1">
      <alignment horizontal="center" vertical="center" wrapText="1"/>
    </xf>
    <xf numFmtId="0" fontId="86" fillId="3" borderId="201" xfId="0" applyFont="1" applyFill="1" applyBorder="1" applyAlignment="1" applyProtection="1">
      <alignment horizontal="center" vertical="center" wrapText="1"/>
    </xf>
    <xf numFmtId="165" fontId="67" fillId="3" borderId="35" xfId="0" applyNumberFormat="1" applyFont="1" applyFill="1" applyBorder="1" applyAlignment="1" applyProtection="1">
      <alignment horizontal="center" vertical="center" wrapText="1"/>
    </xf>
    <xf numFmtId="0" fontId="90" fillId="3" borderId="37" xfId="0" applyFont="1" applyFill="1" applyBorder="1" applyAlignment="1" applyProtection="1">
      <alignment horizontal="center" vertical="center" wrapText="1"/>
    </xf>
    <xf numFmtId="0" fontId="83" fillId="3" borderId="270" xfId="0" applyFont="1" applyFill="1" applyBorder="1" applyAlignment="1" applyProtection="1">
      <alignment horizontal="center" vertical="center" wrapText="1"/>
    </xf>
    <xf numFmtId="0" fontId="83" fillId="3" borderId="177" xfId="0" applyFont="1" applyFill="1" applyBorder="1" applyAlignment="1" applyProtection="1">
      <alignment horizontal="center" vertical="center" wrapText="1"/>
    </xf>
    <xf numFmtId="0" fontId="80" fillId="3" borderId="186" xfId="0" applyFont="1" applyFill="1" applyBorder="1" applyAlignment="1" applyProtection="1">
      <alignment horizontal="center" vertical="center" wrapText="1"/>
    </xf>
    <xf numFmtId="0" fontId="80" fillId="3" borderId="233" xfId="0" applyFont="1" applyFill="1" applyBorder="1" applyAlignment="1" applyProtection="1">
      <alignment horizontal="center" vertical="center" wrapText="1"/>
    </xf>
    <xf numFmtId="0" fontId="80" fillId="3" borderId="271" xfId="0" applyFont="1" applyFill="1" applyBorder="1" applyAlignment="1" applyProtection="1">
      <alignment horizontal="center" vertical="center" wrapText="1"/>
    </xf>
    <xf numFmtId="0" fontId="80" fillId="9" borderId="271" xfId="0" applyFont="1" applyFill="1" applyBorder="1" applyAlignment="1" applyProtection="1">
      <alignment horizontal="center" vertical="center"/>
    </xf>
    <xf numFmtId="165" fontId="67" fillId="3" borderId="233" xfId="0" applyNumberFormat="1" applyFont="1" applyFill="1" applyBorder="1" applyAlignment="1" applyProtection="1">
      <alignment horizontal="center" vertical="center" wrapText="1"/>
    </xf>
    <xf numFmtId="0" fontId="81" fillId="3" borderId="272" xfId="0" applyFont="1" applyFill="1" applyBorder="1" applyAlignment="1" applyProtection="1">
      <alignment horizontal="center" vertical="center" wrapText="1"/>
    </xf>
    <xf numFmtId="0" fontId="86" fillId="3" borderId="273" xfId="0" applyFont="1" applyFill="1" applyBorder="1" applyAlignment="1" applyProtection="1">
      <alignment horizontal="center" vertical="center" wrapText="1"/>
    </xf>
    <xf numFmtId="0" fontId="81" fillId="3" borderId="274" xfId="0" applyFont="1" applyFill="1" applyBorder="1" applyAlignment="1" applyProtection="1">
      <alignment horizontal="center" vertical="center" wrapText="1"/>
    </xf>
    <xf numFmtId="0" fontId="81" fillId="3" borderId="271" xfId="0" applyFont="1" applyFill="1" applyBorder="1" applyAlignment="1" applyProtection="1">
      <alignment horizontal="center" vertical="center" wrapText="1"/>
    </xf>
    <xf numFmtId="0" fontId="81" fillId="3" borderId="275" xfId="0" applyFont="1" applyFill="1" applyBorder="1" applyAlignment="1" applyProtection="1">
      <alignment horizontal="center" vertical="center" wrapText="1"/>
    </xf>
    <xf numFmtId="0" fontId="80" fillId="3" borderId="275" xfId="0" applyFont="1" applyFill="1" applyBorder="1" applyAlignment="1" applyProtection="1">
      <alignment horizontal="center" vertical="center" wrapText="1"/>
    </xf>
    <xf numFmtId="164" fontId="80" fillId="3" borderId="275" xfId="0" applyNumberFormat="1" applyFont="1" applyFill="1" applyBorder="1" applyAlignment="1" applyProtection="1">
      <alignment horizontal="center" vertical="center" wrapText="1"/>
    </xf>
    <xf numFmtId="0" fontId="83" fillId="3" borderId="276" xfId="0" applyFont="1" applyFill="1" applyBorder="1" applyAlignment="1" applyProtection="1">
      <alignment horizontal="center" vertical="center" wrapText="1"/>
    </xf>
    <xf numFmtId="0" fontId="83" fillId="3" borderId="277" xfId="0" applyFont="1" applyFill="1" applyBorder="1" applyAlignment="1" applyProtection="1">
      <alignment horizontal="center" vertical="center" wrapText="1"/>
    </xf>
    <xf numFmtId="0" fontId="84" fillId="3" borderId="278" xfId="0" applyFont="1" applyFill="1" applyBorder="1" applyAlignment="1" applyProtection="1">
      <alignment horizontal="center" vertical="center" wrapText="1"/>
    </xf>
    <xf numFmtId="0" fontId="84" fillId="3" borderId="279" xfId="0" applyFont="1" applyFill="1" applyBorder="1" applyAlignment="1" applyProtection="1">
      <alignment horizontal="center" vertical="center" wrapText="1"/>
    </xf>
    <xf numFmtId="167" fontId="67" fillId="3" borderId="279" xfId="0" applyNumberFormat="1" applyFont="1" applyFill="1" applyBorder="1" applyAlignment="1" applyProtection="1">
      <alignment horizontal="center" vertical="center" wrapText="1"/>
    </xf>
    <xf numFmtId="165" fontId="67" fillId="3" borderId="279" xfId="0" applyNumberFormat="1" applyFont="1" applyFill="1" applyBorder="1" applyAlignment="1" applyProtection="1">
      <alignment horizontal="center" vertical="center" wrapText="1"/>
    </xf>
    <xf numFmtId="0" fontId="81" fillId="0" borderId="280" xfId="0" applyFont="1" applyFill="1" applyBorder="1" applyAlignment="1" applyProtection="1">
      <alignment horizontal="center" vertical="center" wrapText="1"/>
    </xf>
    <xf numFmtId="164" fontId="86" fillId="0" borderId="280" xfId="0" applyNumberFormat="1" applyFont="1" applyFill="1" applyBorder="1" applyAlignment="1" applyProtection="1">
      <alignment horizontal="center" vertical="center" wrapText="1"/>
    </xf>
    <xf numFmtId="0" fontId="81" fillId="0" borderId="277" xfId="0" applyFont="1" applyBorder="1" applyAlignment="1" applyProtection="1">
      <alignment horizontal="center" vertical="center" wrapText="1"/>
    </xf>
    <xf numFmtId="0" fontId="80" fillId="0" borderId="281" xfId="0" applyFont="1" applyBorder="1" applyAlignment="1" applyProtection="1">
      <alignment horizontal="center" vertical="center" wrapText="1"/>
    </xf>
    <xf numFmtId="0" fontId="80" fillId="0" borderId="201" xfId="0" applyFont="1" applyBorder="1" applyAlignment="1" applyProtection="1">
      <alignment horizontal="center" vertical="center" wrapText="1"/>
    </xf>
    <xf numFmtId="164" fontId="80" fillId="0" borderId="201" xfId="0" applyNumberFormat="1" applyFont="1" applyBorder="1" applyAlignment="1" applyProtection="1">
      <alignment horizontal="center" vertical="center" wrapText="1"/>
    </xf>
    <xf numFmtId="164" fontId="80" fillId="0" borderId="273" xfId="0" applyNumberFormat="1" applyFont="1" applyBorder="1" applyAlignment="1" applyProtection="1">
      <alignment horizontal="center" vertical="center" wrapText="1"/>
    </xf>
    <xf numFmtId="0" fontId="83" fillId="0" borderId="213" xfId="0" applyFont="1" applyFill="1" applyBorder="1" applyAlignment="1" applyProtection="1">
      <alignment horizontal="center" vertical="center" wrapText="1"/>
    </xf>
    <xf numFmtId="0" fontId="83" fillId="0" borderId="0" xfId="0" applyFont="1" applyFill="1" applyBorder="1" applyAlignment="1" applyProtection="1">
      <alignment horizontal="center" vertical="center" wrapText="1"/>
    </xf>
    <xf numFmtId="0" fontId="84" fillId="0" borderId="186" xfId="0" applyFont="1" applyFill="1" applyBorder="1" applyAlignment="1" applyProtection="1">
      <alignment horizontal="center" vertical="center" wrapText="1"/>
    </xf>
    <xf numFmtId="0" fontId="84" fillId="0" borderId="59" xfId="0" applyFont="1" applyFill="1" applyBorder="1" applyAlignment="1" applyProtection="1">
      <alignment horizontal="center" vertical="center" wrapText="1"/>
    </xf>
    <xf numFmtId="165" fontId="81" fillId="0" borderId="177" xfId="0" applyNumberFormat="1" applyFont="1" applyFill="1" applyBorder="1" applyAlignment="1" applyProtection="1">
      <alignment horizontal="center" vertical="center" wrapText="1"/>
    </xf>
    <xf numFmtId="0" fontId="81" fillId="0" borderId="282" xfId="0" applyFont="1" applyFill="1" applyBorder="1" applyAlignment="1" applyProtection="1">
      <alignment horizontal="center" vertical="center" wrapText="1"/>
    </xf>
    <xf numFmtId="0" fontId="81" fillId="0" borderId="201" xfId="0" applyFont="1" applyFill="1" applyBorder="1" applyAlignment="1" applyProtection="1">
      <alignment horizontal="center" vertical="center" wrapText="1"/>
    </xf>
    <xf numFmtId="0" fontId="81" fillId="0" borderId="272" xfId="0" applyFont="1" applyFill="1" applyBorder="1" applyAlignment="1" applyProtection="1">
      <alignment horizontal="center" vertical="center" wrapText="1"/>
    </xf>
    <xf numFmtId="0" fontId="86" fillId="0" borderId="273" xfId="0" applyFont="1" applyFill="1" applyBorder="1" applyAlignment="1" applyProtection="1">
      <alignment horizontal="center" vertical="center" wrapText="1"/>
    </xf>
    <xf numFmtId="0" fontId="81" fillId="0" borderId="271" xfId="0" applyFont="1" applyFill="1" applyBorder="1" applyAlignment="1" applyProtection="1">
      <alignment horizontal="center" vertical="center" wrapText="1"/>
    </xf>
    <xf numFmtId="0" fontId="81" fillId="0" borderId="275" xfId="0" applyFont="1" applyFill="1" applyBorder="1" applyAlignment="1" applyProtection="1">
      <alignment horizontal="center" vertical="center" wrapText="1"/>
    </xf>
    <xf numFmtId="0" fontId="81" fillId="0" borderId="18" xfId="0" applyFont="1" applyFill="1" applyBorder="1" applyAlignment="1" applyProtection="1">
      <alignment horizontal="center" vertical="center" wrapText="1"/>
    </xf>
    <xf numFmtId="164" fontId="86" fillId="0" borderId="18" xfId="0" applyNumberFormat="1" applyFont="1" applyFill="1" applyBorder="1" applyAlignment="1" applyProtection="1">
      <alignment horizontal="center" vertical="center" wrapText="1"/>
    </xf>
    <xf numFmtId="0" fontId="80" fillId="0" borderId="21" xfId="0" applyFont="1" applyFill="1" applyBorder="1" applyAlignment="1" applyProtection="1">
      <alignment horizontal="center" vertical="center" wrapText="1"/>
    </xf>
    <xf numFmtId="164" fontId="80" fillId="3" borderId="37" xfId="0" applyNumberFormat="1" applyFont="1" applyFill="1" applyBorder="1" applyAlignment="1" applyProtection="1">
      <alignment horizontal="center" vertical="center" wrapText="1"/>
    </xf>
    <xf numFmtId="0" fontId="80" fillId="3" borderId="21" xfId="0" applyFont="1" applyFill="1" applyBorder="1" applyAlignment="1" applyProtection="1">
      <alignment horizontal="center" vertical="center" wrapText="1"/>
    </xf>
    <xf numFmtId="164" fontId="80" fillId="3" borderId="22" xfId="0" applyNumberFormat="1" applyFont="1" applyFill="1" applyBorder="1" applyAlignment="1" applyProtection="1">
      <alignment horizontal="center" vertical="center" wrapText="1"/>
    </xf>
    <xf numFmtId="164" fontId="80" fillId="3" borderId="82" xfId="0" applyNumberFormat="1" applyFont="1" applyFill="1" applyBorder="1" applyAlignment="1" applyProtection="1">
      <alignment horizontal="center" vertical="center" wrapText="1"/>
    </xf>
    <xf numFmtId="10" fontId="80" fillId="7" borderId="275" xfId="0" applyNumberFormat="1" applyFont="1" applyFill="1" applyBorder="1" applyAlignment="1" applyProtection="1">
      <alignment horizontal="center" vertical="center" wrapText="1"/>
    </xf>
    <xf numFmtId="164" fontId="86" fillId="7" borderId="275" xfId="0" applyNumberFormat="1" applyFont="1" applyFill="1" applyBorder="1" applyAlignment="1" applyProtection="1">
      <alignment horizontal="center" vertical="center" wrapText="1"/>
    </xf>
    <xf numFmtId="0" fontId="80" fillId="7" borderId="183" xfId="0" applyFont="1" applyFill="1" applyBorder="1" applyAlignment="1" applyProtection="1">
      <alignment horizontal="center" vertical="center" wrapText="1"/>
    </xf>
    <xf numFmtId="0" fontId="80" fillId="7" borderId="281" xfId="0" applyFont="1" applyFill="1" applyBorder="1" applyAlignment="1" applyProtection="1">
      <alignment horizontal="center" vertical="center" wrapText="1"/>
    </xf>
    <xf numFmtId="0" fontId="80" fillId="7" borderId="201" xfId="0" applyFont="1" applyFill="1" applyBorder="1" applyAlignment="1" applyProtection="1">
      <alignment horizontal="center" vertical="center" wrapText="1"/>
    </xf>
    <xf numFmtId="164" fontId="80" fillId="7" borderId="201" xfId="0" applyNumberFormat="1" applyFont="1" applyFill="1" applyBorder="1" applyAlignment="1" applyProtection="1">
      <alignment horizontal="center" vertical="center" wrapText="1"/>
    </xf>
    <xf numFmtId="164" fontId="80" fillId="7" borderId="273" xfId="0" applyNumberFormat="1" applyFont="1" applyFill="1" applyBorder="1" applyAlignment="1" applyProtection="1">
      <alignment horizontal="center" vertical="center" wrapText="1"/>
    </xf>
    <xf numFmtId="10" fontId="81" fillId="0" borderId="0" xfId="0" applyNumberFormat="1" applyFont="1" applyFill="1" applyBorder="1" applyAlignment="1" applyProtection="1">
      <alignment vertical="center" wrapText="1"/>
    </xf>
    <xf numFmtId="0" fontId="84" fillId="3" borderId="35" xfId="0" applyFont="1" applyFill="1" applyBorder="1" applyAlignment="1" applyProtection="1">
      <alignment horizontal="center" vertical="center" wrapText="1"/>
    </xf>
    <xf numFmtId="0" fontId="84" fillId="3" borderId="36" xfId="0" applyFont="1" applyFill="1" applyBorder="1" applyAlignment="1" applyProtection="1">
      <alignment horizontal="center" vertical="center" wrapText="1"/>
    </xf>
    <xf numFmtId="0" fontId="80" fillId="3" borderId="284" xfId="0" applyFont="1" applyFill="1" applyBorder="1" applyAlignment="1" applyProtection="1">
      <alignment horizontal="center" vertical="center" wrapText="1"/>
    </xf>
    <xf numFmtId="165" fontId="80" fillId="3" borderId="15" xfId="0" applyNumberFormat="1" applyFont="1" applyFill="1" applyBorder="1" applyAlignment="1" applyProtection="1">
      <alignment horizontal="center" vertical="center" wrapText="1"/>
    </xf>
    <xf numFmtId="165" fontId="80" fillId="3" borderId="34" xfId="0" applyNumberFormat="1" applyFont="1" applyFill="1" applyBorder="1" applyAlignment="1" applyProtection="1">
      <alignment horizontal="center" vertical="center" wrapText="1"/>
    </xf>
    <xf numFmtId="0" fontId="80" fillId="0" borderId="271" xfId="0" applyFont="1" applyFill="1" applyBorder="1" applyAlignment="1" applyProtection="1">
      <alignment horizontal="center" vertical="center" wrapText="1"/>
    </xf>
    <xf numFmtId="0" fontId="80" fillId="3" borderId="189" xfId="0" applyFont="1" applyFill="1" applyBorder="1" applyAlignment="1" applyProtection="1">
      <alignment horizontal="center" vertical="center" wrapText="1"/>
    </xf>
    <xf numFmtId="0" fontId="80" fillId="3" borderId="201" xfId="0" applyFont="1" applyFill="1" applyBorder="1" applyAlignment="1" applyProtection="1">
      <alignment horizontal="center" vertical="center" wrapText="1"/>
    </xf>
    <xf numFmtId="0" fontId="80" fillId="3" borderId="272" xfId="0" applyFont="1" applyFill="1" applyBorder="1" applyAlignment="1" applyProtection="1">
      <alignment horizontal="center" vertical="center" wrapText="1"/>
    </xf>
    <xf numFmtId="0" fontId="80" fillId="3" borderId="273" xfId="0" applyFont="1" applyFill="1" applyBorder="1" applyAlignment="1" applyProtection="1">
      <alignment horizontal="center" vertical="center" wrapText="1"/>
    </xf>
    <xf numFmtId="0" fontId="80" fillId="3" borderId="19" xfId="0" applyFont="1" applyFill="1" applyBorder="1" applyAlignment="1" applyProtection="1">
      <alignment horizontal="center" vertical="center" wrapText="1"/>
    </xf>
    <xf numFmtId="10" fontId="80" fillId="0" borderId="275" xfId="0" applyNumberFormat="1" applyFont="1" applyFill="1" applyBorder="1" applyAlignment="1" applyProtection="1">
      <alignment horizontal="center" vertical="center" wrapText="1"/>
    </xf>
    <xf numFmtId="164" fontId="86" fillId="0" borderId="275" xfId="0" applyNumberFormat="1" applyFont="1" applyFill="1" applyBorder="1" applyAlignment="1" applyProtection="1">
      <alignment horizontal="center" vertical="center" wrapText="1"/>
    </xf>
    <xf numFmtId="0" fontId="80" fillId="0" borderId="183" xfId="0" applyFont="1" applyFill="1" applyBorder="1" applyAlignment="1" applyProtection="1">
      <alignment horizontal="center" vertical="center" wrapText="1"/>
    </xf>
    <xf numFmtId="0" fontId="80" fillId="0" borderId="281" xfId="0" applyFont="1" applyFill="1" applyBorder="1" applyAlignment="1" applyProtection="1">
      <alignment horizontal="center" vertical="center" wrapText="1"/>
    </xf>
    <xf numFmtId="0" fontId="80" fillId="0" borderId="201" xfId="0" applyFont="1" applyFill="1" applyBorder="1" applyAlignment="1" applyProtection="1">
      <alignment horizontal="center" vertical="center" wrapText="1"/>
    </xf>
    <xf numFmtId="164" fontId="80" fillId="0" borderId="273" xfId="0" applyNumberFormat="1" applyFont="1" applyFill="1" applyBorder="1" applyAlignment="1" applyProtection="1">
      <alignment horizontal="center" vertical="center" wrapText="1"/>
    </xf>
    <xf numFmtId="0" fontId="80" fillId="0" borderId="285" xfId="0" applyFont="1" applyFill="1" applyBorder="1" applyAlignment="1" applyProtection="1">
      <alignment horizontal="left" vertical="center" wrapText="1"/>
    </xf>
    <xf numFmtId="0" fontId="80" fillId="0" borderId="286" xfId="0" applyFont="1" applyFill="1" applyBorder="1" applyAlignment="1" applyProtection="1">
      <alignment horizontal="center" vertical="center"/>
    </xf>
    <xf numFmtId="0" fontId="80" fillId="0" borderId="287" xfId="0" applyFont="1" applyFill="1" applyBorder="1" applyAlignment="1" applyProtection="1">
      <alignment horizontal="center" vertical="center"/>
    </xf>
    <xf numFmtId="0" fontId="80" fillId="0" borderId="288" xfId="0" applyNumberFormat="1" applyFont="1" applyFill="1" applyBorder="1" applyAlignment="1" applyProtection="1">
      <alignment horizontal="center" vertical="center" wrapText="1"/>
    </xf>
    <xf numFmtId="0" fontId="80" fillId="0" borderId="289" xfId="0" applyNumberFormat="1" applyFont="1" applyFill="1" applyBorder="1" applyAlignment="1" applyProtection="1">
      <alignment horizontal="center" vertical="center"/>
    </xf>
    <xf numFmtId="0" fontId="80" fillId="0" borderId="288" xfId="0" applyNumberFormat="1" applyFont="1" applyFill="1" applyBorder="1" applyAlignment="1" applyProtection="1">
      <alignment horizontal="center" vertical="center"/>
    </xf>
    <xf numFmtId="0" fontId="80" fillId="0" borderId="290" xfId="0" applyNumberFormat="1" applyFont="1" applyFill="1" applyBorder="1" applyAlignment="1" applyProtection="1">
      <alignment horizontal="center" vertical="center" wrapText="1"/>
    </xf>
    <xf numFmtId="0" fontId="87" fillId="0" borderId="291" xfId="0" applyNumberFormat="1" applyFont="1" applyFill="1" applyBorder="1" applyAlignment="1" applyProtection="1">
      <alignment horizontal="center" vertical="center" wrapText="1"/>
    </xf>
    <xf numFmtId="0" fontId="87" fillId="0" borderId="286" xfId="0" applyNumberFormat="1" applyFont="1" applyFill="1" applyBorder="1" applyAlignment="1" applyProtection="1">
      <alignment horizontal="center" vertical="center" wrapText="1"/>
    </xf>
    <xf numFmtId="0" fontId="87" fillId="0" borderId="292" xfId="0" applyNumberFormat="1" applyFont="1" applyFill="1" applyBorder="1" applyAlignment="1" applyProtection="1">
      <alignment horizontal="center" vertical="center" wrapText="1"/>
    </xf>
    <xf numFmtId="14" fontId="79" fillId="0" borderId="273" xfId="0" applyNumberFormat="1" applyFont="1" applyFill="1" applyBorder="1" applyAlignment="1" applyProtection="1">
      <alignment horizontal="center" vertical="center" wrapText="1"/>
    </xf>
    <xf numFmtId="0" fontId="87" fillId="0" borderId="271" xfId="0" applyNumberFormat="1" applyFont="1" applyFill="1" applyBorder="1" applyAlignment="1" applyProtection="1">
      <alignment horizontal="center" vertical="center" wrapText="1"/>
    </xf>
    <xf numFmtId="0" fontId="87" fillId="0" borderId="293" xfId="0" applyNumberFormat="1" applyFont="1" applyFill="1" applyBorder="1" applyAlignment="1" applyProtection="1">
      <alignment horizontal="center" vertical="center" wrapText="1"/>
    </xf>
    <xf numFmtId="0" fontId="80" fillId="0" borderId="293" xfId="0" applyFont="1" applyFill="1" applyBorder="1" applyAlignment="1" applyProtection="1">
      <alignment horizontal="center" vertical="center" wrapText="1"/>
    </xf>
    <xf numFmtId="10" fontId="80" fillId="0" borderId="293" xfId="0" applyNumberFormat="1" applyFont="1" applyFill="1" applyBorder="1" applyAlignment="1" applyProtection="1">
      <alignment horizontal="center" vertical="center" wrapText="1"/>
    </xf>
    <xf numFmtId="164" fontId="86" fillId="0" borderId="293" xfId="0" applyNumberFormat="1" applyFont="1" applyFill="1" applyBorder="1" applyAlignment="1" applyProtection="1">
      <alignment horizontal="center" vertical="center" wrapText="1"/>
    </xf>
    <xf numFmtId="0" fontId="80" fillId="0" borderId="294" xfId="0" applyFont="1" applyFill="1" applyBorder="1" applyAlignment="1" applyProtection="1">
      <alignment horizontal="center" vertical="center" wrapText="1"/>
    </xf>
    <xf numFmtId="0" fontId="80" fillId="0" borderId="286" xfId="0" applyFont="1" applyFill="1" applyBorder="1" applyAlignment="1" applyProtection="1">
      <alignment horizontal="center" vertical="center" wrapText="1"/>
    </xf>
    <xf numFmtId="164" fontId="80" fillId="0" borderId="286" xfId="0" applyNumberFormat="1" applyFont="1" applyFill="1" applyBorder="1" applyAlignment="1" applyProtection="1">
      <alignment horizontal="center" vertical="center" wrapText="1"/>
    </xf>
    <xf numFmtId="0" fontId="87" fillId="0" borderId="295" xfId="0" applyNumberFormat="1" applyFont="1" applyFill="1" applyBorder="1" applyAlignment="1" applyProtection="1">
      <alignment horizontal="center" vertical="center" wrapText="1"/>
    </xf>
    <xf numFmtId="0" fontId="87" fillId="0" borderId="18" xfId="0" applyNumberFormat="1" applyFont="1" applyFill="1" applyBorder="1" applyAlignment="1" applyProtection="1">
      <alignment horizontal="center" vertical="center" wrapText="1"/>
    </xf>
    <xf numFmtId="0" fontId="80" fillId="0" borderId="281" xfId="0" applyFont="1" applyFill="1" applyBorder="1" applyAlignment="1" applyProtection="1">
      <alignment vertical="center" wrapText="1"/>
    </xf>
    <xf numFmtId="14" fontId="80" fillId="0" borderId="287" xfId="0" applyNumberFormat="1" applyFont="1" applyFill="1" applyBorder="1" applyAlignment="1" applyProtection="1">
      <alignment horizontal="center" vertical="center"/>
    </xf>
    <xf numFmtId="14" fontId="80" fillId="0" borderId="288" xfId="0" applyNumberFormat="1" applyFont="1" applyFill="1" applyBorder="1" applyAlignment="1" applyProtection="1">
      <alignment horizontal="center" vertical="center" wrapText="1"/>
    </xf>
    <xf numFmtId="0" fontId="80" fillId="0" borderId="285" xfId="0" applyFont="1" applyFill="1" applyBorder="1" applyAlignment="1" applyProtection="1">
      <alignment vertical="center" wrapText="1"/>
    </xf>
    <xf numFmtId="0" fontId="79" fillId="0" borderId="273" xfId="0" applyNumberFormat="1" applyFont="1" applyFill="1" applyBorder="1" applyAlignment="1" applyProtection="1">
      <alignment horizontal="center" vertical="center" wrapText="1"/>
    </xf>
    <xf numFmtId="14" fontId="80" fillId="0" borderId="286" xfId="0" applyNumberFormat="1" applyFont="1" applyFill="1" applyBorder="1" applyAlignment="1" applyProtection="1">
      <alignment horizontal="center" vertical="center"/>
    </xf>
    <xf numFmtId="14" fontId="80" fillId="0" borderId="290" xfId="0" applyNumberFormat="1" applyFont="1" applyFill="1" applyBorder="1" applyAlignment="1" applyProtection="1">
      <alignment horizontal="center" vertical="center" wrapText="1"/>
    </xf>
    <xf numFmtId="0" fontId="80" fillId="0" borderId="286" xfId="0" applyNumberFormat="1" applyFont="1" applyFill="1" applyBorder="1" applyAlignment="1" applyProtection="1">
      <alignment horizontal="center" vertical="center" wrapText="1"/>
    </xf>
    <xf numFmtId="0" fontId="80" fillId="0" borderId="271" xfId="0" applyNumberFormat="1" applyFont="1" applyFill="1" applyBorder="1" applyAlignment="1" applyProtection="1">
      <alignment horizontal="center" vertical="center" wrapText="1"/>
    </xf>
    <xf numFmtId="49" fontId="87" fillId="0" borderId="271" xfId="0" applyNumberFormat="1" applyFont="1" applyFill="1" applyBorder="1" applyAlignment="1" applyProtection="1">
      <alignment horizontal="center" vertical="center" wrapText="1"/>
    </xf>
    <xf numFmtId="49" fontId="79" fillId="0" borderId="293" xfId="0" applyNumberFormat="1" applyFont="1" applyFill="1" applyBorder="1" applyAlignment="1" applyProtection="1">
      <alignment horizontal="center" vertical="center" wrapText="1"/>
    </xf>
    <xf numFmtId="0" fontId="80" fillId="0" borderId="296" xfId="0" applyFont="1" applyFill="1" applyBorder="1" applyAlignment="1" applyProtection="1">
      <alignment horizontal="left" vertical="center" wrapText="1"/>
    </xf>
    <xf numFmtId="14" fontId="80" fillId="0" borderId="271" xfId="0" applyNumberFormat="1" applyFont="1" applyFill="1" applyBorder="1" applyAlignment="1" applyProtection="1">
      <alignment horizontal="center" vertical="center" wrapText="1"/>
    </xf>
    <xf numFmtId="14" fontId="80" fillId="0" borderId="286" xfId="0" applyNumberFormat="1" applyFont="1" applyFill="1" applyBorder="1" applyAlignment="1" applyProtection="1">
      <alignment horizontal="center" vertical="center" wrapText="1"/>
    </xf>
    <xf numFmtId="10" fontId="86" fillId="0" borderId="293" xfId="0" applyNumberFormat="1" applyFont="1" applyFill="1" applyBorder="1" applyAlignment="1" applyProtection="1">
      <alignment horizontal="center" vertical="center" wrapText="1"/>
    </xf>
    <xf numFmtId="0" fontId="93" fillId="0" borderId="286" xfId="0" applyFont="1" applyFill="1" applyBorder="1" applyAlignment="1" applyProtection="1">
      <alignment horizontal="center" vertical="center"/>
    </xf>
    <xf numFmtId="0" fontId="79" fillId="10" borderId="288" xfId="0" applyNumberFormat="1" applyFont="1" applyFill="1" applyBorder="1" applyAlignment="1" applyProtection="1">
      <alignment horizontal="center" vertical="center"/>
    </xf>
    <xf numFmtId="0" fontId="80" fillId="0" borderId="294" xfId="0" applyFont="1" applyFill="1" applyBorder="1" applyAlignment="1" applyProtection="1">
      <alignment vertical="center" wrapText="1"/>
    </xf>
    <xf numFmtId="14" fontId="87" fillId="0" borderId="273" xfId="0" applyNumberFormat="1" applyFont="1" applyFill="1" applyBorder="1" applyAlignment="1" applyProtection="1">
      <alignment horizontal="center" vertical="center" wrapText="1"/>
    </xf>
    <xf numFmtId="0" fontId="87" fillId="0" borderId="183" xfId="0" applyNumberFormat="1" applyFont="1" applyFill="1" applyBorder="1" applyAlignment="1" applyProtection="1">
      <alignment horizontal="center" vertical="center" wrapText="1"/>
    </xf>
    <xf numFmtId="0" fontId="80" fillId="0" borderId="295" xfId="0" applyFont="1" applyFill="1" applyBorder="1" applyAlignment="1" applyProtection="1">
      <alignment vertical="center" wrapText="1"/>
    </xf>
    <xf numFmtId="0" fontId="80" fillId="0" borderId="297" xfId="0" applyNumberFormat="1" applyFont="1" applyFill="1" applyBorder="1" applyAlignment="1" applyProtection="1">
      <alignment horizontal="center" vertical="center" wrapText="1"/>
    </xf>
    <xf numFmtId="0" fontId="87" fillId="0" borderId="298" xfId="0" applyNumberFormat="1" applyFont="1" applyFill="1" applyBorder="1" applyAlignment="1" applyProtection="1">
      <alignment horizontal="center" vertical="center" wrapText="1"/>
    </xf>
    <xf numFmtId="0" fontId="87" fillId="0" borderId="299" xfId="0" applyNumberFormat="1" applyFont="1" applyFill="1" applyBorder="1" applyAlignment="1" applyProtection="1">
      <alignment horizontal="center" vertical="center" wrapText="1"/>
    </xf>
    <xf numFmtId="14" fontId="79" fillId="0" borderId="299" xfId="0" applyNumberFormat="1" applyFont="1" applyFill="1" applyBorder="1" applyAlignment="1" applyProtection="1">
      <alignment horizontal="center" vertical="center" wrapText="1"/>
    </xf>
    <xf numFmtId="0" fontId="87" fillId="0" borderId="297" xfId="0" applyNumberFormat="1" applyFont="1" applyFill="1" applyBorder="1" applyAlignment="1" applyProtection="1">
      <alignment horizontal="center" vertical="center" wrapText="1"/>
    </xf>
    <xf numFmtId="0" fontId="87" fillId="0" borderId="300" xfId="0" applyNumberFormat="1" applyFont="1" applyFill="1" applyBorder="1" applyAlignment="1" applyProtection="1">
      <alignment horizontal="center" vertical="center" wrapText="1"/>
    </xf>
    <xf numFmtId="10" fontId="80" fillId="0" borderId="300" xfId="0" applyNumberFormat="1" applyFont="1" applyFill="1" applyBorder="1" applyAlignment="1" applyProtection="1">
      <alignment horizontal="center" vertical="center" wrapText="1"/>
    </xf>
    <xf numFmtId="164" fontId="86" fillId="0" borderId="300" xfId="0" applyNumberFormat="1" applyFont="1" applyFill="1" applyBorder="1" applyAlignment="1" applyProtection="1">
      <alignment horizontal="center" vertical="center" wrapText="1"/>
    </xf>
    <xf numFmtId="0" fontId="80" fillId="0" borderId="301" xfId="0" applyFont="1" applyFill="1" applyBorder="1" applyAlignment="1" applyProtection="1">
      <alignment vertical="center" wrapText="1"/>
    </xf>
    <xf numFmtId="0" fontId="80" fillId="0" borderId="298" xfId="0" applyFont="1" applyFill="1" applyBorder="1" applyAlignment="1" applyProtection="1">
      <alignment horizontal="center" vertical="center" wrapText="1"/>
    </xf>
    <xf numFmtId="164" fontId="80" fillId="0" borderId="298" xfId="0" applyNumberFormat="1" applyFont="1" applyFill="1" applyBorder="1" applyAlignment="1" applyProtection="1">
      <alignment horizontal="center" vertical="center" wrapText="1"/>
    </xf>
    <xf numFmtId="164" fontId="80" fillId="0" borderId="302" xfId="0" applyNumberFormat="1" applyFont="1" applyFill="1" applyBorder="1" applyAlignment="1" applyProtection="1">
      <alignment horizontal="center" vertical="center" wrapText="1"/>
    </xf>
    <xf numFmtId="0" fontId="80" fillId="0" borderId="303" xfId="0" applyFont="1" applyFill="1" applyBorder="1" applyAlignment="1" applyProtection="1">
      <alignment horizontal="left" vertical="center" wrapText="1"/>
    </xf>
    <xf numFmtId="0" fontId="80" fillId="0" borderId="299" xfId="0" applyFont="1" applyFill="1" applyBorder="1" applyAlignment="1" applyProtection="1">
      <alignment horizontal="center" vertical="center"/>
    </xf>
    <xf numFmtId="0" fontId="80" fillId="0" borderId="298" xfId="0" applyFont="1" applyFill="1" applyBorder="1" applyAlignment="1" applyProtection="1">
      <alignment horizontal="center" vertical="center"/>
    </xf>
    <xf numFmtId="0" fontId="80" fillId="0" borderId="304" xfId="0" applyNumberFormat="1" applyFont="1" applyFill="1" applyBorder="1" applyAlignment="1" applyProtection="1">
      <alignment horizontal="center" vertical="center" wrapText="1"/>
    </xf>
    <xf numFmtId="0" fontId="80" fillId="0" borderId="305" xfId="0" applyNumberFormat="1" applyFont="1" applyFill="1" applyBorder="1" applyAlignment="1" applyProtection="1">
      <alignment horizontal="center" vertical="center"/>
    </xf>
    <xf numFmtId="0" fontId="80" fillId="0" borderId="304" xfId="0" applyNumberFormat="1" applyFont="1" applyFill="1" applyBorder="1" applyAlignment="1" applyProtection="1">
      <alignment horizontal="center" vertical="center"/>
    </xf>
    <xf numFmtId="14" fontId="80" fillId="0" borderId="306" xfId="0" applyNumberFormat="1" applyFont="1" applyFill="1" applyBorder="1" applyAlignment="1" applyProtection="1">
      <alignment horizontal="center" vertical="center" wrapText="1"/>
    </xf>
    <xf numFmtId="0" fontId="87" fillId="0" borderId="307" xfId="0" applyNumberFormat="1" applyFont="1" applyFill="1" applyBorder="1" applyAlignment="1" applyProtection="1">
      <alignment horizontal="center" vertical="center" wrapText="1"/>
    </xf>
    <xf numFmtId="0" fontId="87" fillId="0" borderId="308" xfId="0" applyNumberFormat="1" applyFont="1" applyFill="1" applyBorder="1" applyAlignment="1" applyProtection="1">
      <alignment horizontal="center" vertical="center" wrapText="1"/>
    </xf>
    <xf numFmtId="14" fontId="79" fillId="0" borderId="308" xfId="0" applyNumberFormat="1" applyFont="1" applyFill="1" applyBorder="1" applyAlignment="1" applyProtection="1">
      <alignment horizontal="center" vertical="center" wrapText="1"/>
    </xf>
    <xf numFmtId="0" fontId="87" fillId="0" borderId="306" xfId="0" applyNumberFormat="1" applyFont="1" applyFill="1" applyBorder="1" applyAlignment="1" applyProtection="1">
      <alignment horizontal="center" vertical="center" wrapText="1"/>
    </xf>
    <xf numFmtId="0" fontId="87" fillId="0" borderId="309" xfId="0" applyNumberFormat="1" applyFont="1" applyFill="1" applyBorder="1" applyAlignment="1" applyProtection="1">
      <alignment horizontal="center" vertical="center" wrapText="1"/>
    </xf>
    <xf numFmtId="0" fontId="80" fillId="0" borderId="309" xfId="0" applyFont="1" applyBorder="1" applyAlignment="1" applyProtection="1">
      <alignment horizontal="center" vertical="center" wrapText="1"/>
    </xf>
    <xf numFmtId="10" fontId="80" fillId="0" borderId="18" xfId="0" applyNumberFormat="1" applyFont="1" applyFill="1" applyBorder="1" applyAlignment="1" applyProtection="1">
      <alignment horizontal="center" vertical="center" wrapText="1"/>
    </xf>
    <xf numFmtId="164" fontId="86" fillId="0" borderId="309" xfId="0" applyNumberFormat="1" applyFont="1" applyFill="1" applyBorder="1" applyAlignment="1" applyProtection="1">
      <alignment horizontal="center" vertical="center" wrapText="1"/>
    </xf>
    <xf numFmtId="0" fontId="80" fillId="0" borderId="310" xfId="0" applyFont="1" applyFill="1" applyBorder="1" applyAlignment="1" applyProtection="1">
      <alignment vertical="center" wrapText="1"/>
    </xf>
    <xf numFmtId="0" fontId="80" fillId="0" borderId="307" xfId="0" applyFont="1" applyFill="1" applyBorder="1" applyAlignment="1" applyProtection="1">
      <alignment horizontal="center" vertical="center" wrapText="1"/>
    </xf>
    <xf numFmtId="164" fontId="80" fillId="0" borderId="307" xfId="0" applyNumberFormat="1" applyFont="1" applyFill="1" applyBorder="1" applyAlignment="1" applyProtection="1">
      <alignment horizontal="center" vertical="center" wrapText="1"/>
    </xf>
    <xf numFmtId="164" fontId="80" fillId="0" borderId="311" xfId="0" applyNumberFormat="1" applyFont="1" applyFill="1" applyBorder="1" applyAlignment="1" applyProtection="1">
      <alignment horizontal="center" vertical="center" wrapText="1"/>
    </xf>
    <xf numFmtId="0" fontId="80" fillId="0" borderId="312" xfId="0" applyFont="1" applyFill="1" applyBorder="1" applyAlignment="1" applyProtection="1">
      <alignment horizontal="left" vertical="center" wrapText="1"/>
    </xf>
    <xf numFmtId="0" fontId="80" fillId="0" borderId="308" xfId="0" applyFont="1" applyFill="1" applyBorder="1" applyAlignment="1" applyProtection="1">
      <alignment horizontal="center" vertical="center"/>
    </xf>
    <xf numFmtId="0" fontId="80" fillId="0" borderId="307" xfId="0" applyFont="1" applyFill="1" applyBorder="1" applyAlignment="1" applyProtection="1">
      <alignment horizontal="center" vertical="center"/>
    </xf>
    <xf numFmtId="14" fontId="80" fillId="0" borderId="313" xfId="0" applyNumberFormat="1" applyFont="1" applyFill="1" applyBorder="1" applyAlignment="1" applyProtection="1">
      <alignment horizontal="center" vertical="center"/>
    </xf>
    <xf numFmtId="0" fontId="80" fillId="0" borderId="307" xfId="0" applyNumberFormat="1" applyFont="1" applyFill="1" applyBorder="1" applyAlignment="1" applyProtection="1">
      <alignment horizontal="center" vertical="center" wrapText="1"/>
    </xf>
    <xf numFmtId="0" fontId="80" fillId="0" borderId="314" xfId="0" applyNumberFormat="1" applyFont="1" applyFill="1" applyBorder="1" applyAlignment="1" applyProtection="1">
      <alignment horizontal="center" vertical="center"/>
    </xf>
    <xf numFmtId="0" fontId="80" fillId="0" borderId="315" xfId="0" applyNumberFormat="1" applyFont="1" applyFill="1" applyBorder="1" applyAlignment="1" applyProtection="1">
      <alignment horizontal="center" vertical="center"/>
    </xf>
    <xf numFmtId="0" fontId="80" fillId="0" borderId="316" xfId="0" applyNumberFormat="1" applyFont="1" applyFill="1" applyBorder="1" applyAlignment="1" applyProtection="1">
      <alignment horizontal="center" vertical="center" wrapText="1"/>
    </xf>
    <xf numFmtId="0" fontId="87" fillId="0" borderId="317" xfId="0" applyNumberFormat="1" applyFont="1" applyFill="1" applyBorder="1" applyAlignment="1" applyProtection="1">
      <alignment horizontal="center" vertical="center" wrapText="1"/>
    </xf>
    <xf numFmtId="0" fontId="87" fillId="0" borderId="318" xfId="0" applyNumberFormat="1" applyFont="1" applyFill="1" applyBorder="1" applyAlignment="1" applyProtection="1">
      <alignment horizontal="center" vertical="center" wrapText="1"/>
    </xf>
    <xf numFmtId="14" fontId="79" fillId="0" borderId="319" xfId="0" applyNumberFormat="1" applyFont="1" applyFill="1" applyBorder="1" applyAlignment="1" applyProtection="1">
      <alignment horizontal="center" vertical="center" wrapText="1"/>
    </xf>
    <xf numFmtId="0" fontId="87" fillId="0" borderId="316" xfId="0" applyNumberFormat="1" applyFont="1" applyFill="1" applyBorder="1" applyAlignment="1" applyProtection="1">
      <alignment horizontal="center" vertical="center" wrapText="1"/>
    </xf>
    <xf numFmtId="0" fontId="87" fillId="0" borderId="320" xfId="0" applyNumberFormat="1" applyFont="1" applyFill="1" applyBorder="1" applyAlignment="1" applyProtection="1">
      <alignment horizontal="center" vertical="center" wrapText="1"/>
    </xf>
    <xf numFmtId="10" fontId="80" fillId="0" borderId="320" xfId="0" applyNumberFormat="1" applyFont="1" applyFill="1" applyBorder="1" applyAlignment="1" applyProtection="1">
      <alignment horizontal="center" vertical="center" wrapText="1"/>
    </xf>
    <xf numFmtId="164" fontId="86" fillId="0" borderId="320" xfId="0" applyNumberFormat="1" applyFont="1" applyFill="1" applyBorder="1" applyAlignment="1" applyProtection="1">
      <alignment horizontal="center" vertical="center" wrapText="1"/>
    </xf>
    <xf numFmtId="0" fontId="80" fillId="0" borderId="321" xfId="0" applyFont="1" applyFill="1" applyBorder="1" applyAlignment="1" applyProtection="1">
      <alignment vertical="center" wrapText="1"/>
    </xf>
    <xf numFmtId="0" fontId="80" fillId="0" borderId="317" xfId="0" applyFont="1" applyFill="1" applyBorder="1" applyAlignment="1" applyProtection="1">
      <alignment horizontal="center" vertical="center" wrapText="1"/>
    </xf>
    <xf numFmtId="164" fontId="80" fillId="0" borderId="317" xfId="0" applyNumberFormat="1" applyFont="1" applyFill="1" applyBorder="1" applyAlignment="1" applyProtection="1">
      <alignment horizontal="center" vertical="center" wrapText="1"/>
    </xf>
    <xf numFmtId="164" fontId="80" fillId="0" borderId="319" xfId="0" applyNumberFormat="1" applyFont="1" applyFill="1" applyBorder="1" applyAlignment="1" applyProtection="1">
      <alignment horizontal="center" vertical="center" wrapText="1"/>
    </xf>
    <xf numFmtId="0" fontId="80" fillId="0" borderId="322" xfId="0" applyFont="1" applyFill="1" applyBorder="1" applyAlignment="1" applyProtection="1">
      <alignment horizontal="left" vertical="center" wrapText="1"/>
    </xf>
    <xf numFmtId="0" fontId="80" fillId="0" borderId="317" xfId="0" applyFont="1" applyFill="1" applyBorder="1" applyAlignment="1" applyProtection="1">
      <alignment horizontal="center" vertical="center"/>
    </xf>
    <xf numFmtId="14" fontId="80" fillId="0" borderId="317" xfId="0" applyNumberFormat="1" applyFont="1" applyFill="1" applyBorder="1" applyAlignment="1" applyProtection="1">
      <alignment horizontal="center" vertical="center"/>
    </xf>
    <xf numFmtId="0" fontId="80" fillId="0" borderId="323" xfId="0" applyNumberFormat="1" applyFont="1" applyFill="1" applyBorder="1" applyAlignment="1" applyProtection="1">
      <alignment horizontal="center" vertical="center" wrapText="1"/>
    </xf>
    <xf numFmtId="0" fontId="80" fillId="0" borderId="324" xfId="0" applyNumberFormat="1" applyFont="1" applyFill="1" applyBorder="1" applyAlignment="1" applyProtection="1">
      <alignment horizontal="center" vertical="center"/>
    </xf>
    <xf numFmtId="0" fontId="80" fillId="0" borderId="323" xfId="0" applyNumberFormat="1" applyFont="1" applyFill="1" applyBorder="1" applyAlignment="1" applyProtection="1">
      <alignment horizontal="center" vertical="center"/>
    </xf>
    <xf numFmtId="0" fontId="80" fillId="0" borderId="325" xfId="0" applyNumberFormat="1" applyFont="1" applyFill="1" applyBorder="1" applyAlignment="1" applyProtection="1">
      <alignment horizontal="center" vertical="center" wrapText="1"/>
    </xf>
    <xf numFmtId="0" fontId="87" fillId="0" borderId="326" xfId="0" applyNumberFormat="1" applyFont="1" applyFill="1" applyBorder="1" applyAlignment="1" applyProtection="1">
      <alignment horizontal="center" vertical="center" wrapText="1"/>
    </xf>
    <xf numFmtId="0" fontId="87" fillId="0" borderId="327" xfId="0" applyNumberFormat="1" applyFont="1" applyFill="1" applyBorder="1" applyAlignment="1" applyProtection="1">
      <alignment horizontal="center" vertical="center" wrapText="1"/>
    </xf>
    <xf numFmtId="0" fontId="79" fillId="0" borderId="328" xfId="0" applyNumberFormat="1" applyFont="1" applyFill="1" applyBorder="1" applyAlignment="1" applyProtection="1">
      <alignment horizontal="center" vertical="center" wrapText="1"/>
    </xf>
    <xf numFmtId="0" fontId="87" fillId="0" borderId="325" xfId="0" applyNumberFormat="1" applyFont="1" applyFill="1" applyBorder="1" applyAlignment="1" applyProtection="1">
      <alignment horizontal="center" vertical="center" wrapText="1"/>
    </xf>
    <xf numFmtId="0" fontId="87" fillId="0" borderId="329" xfId="0" applyNumberFormat="1" applyFont="1" applyFill="1" applyBorder="1" applyAlignment="1" applyProtection="1">
      <alignment horizontal="center" vertical="center" wrapText="1"/>
    </xf>
    <xf numFmtId="10" fontId="80" fillId="0" borderId="329" xfId="0" applyNumberFormat="1" applyFont="1" applyFill="1" applyBorder="1" applyAlignment="1" applyProtection="1">
      <alignment horizontal="center" vertical="center" wrapText="1"/>
    </xf>
    <xf numFmtId="164" fontId="86" fillId="0" borderId="329" xfId="0" applyNumberFormat="1" applyFont="1" applyFill="1" applyBorder="1" applyAlignment="1" applyProtection="1">
      <alignment horizontal="center" vertical="center" wrapText="1"/>
    </xf>
    <xf numFmtId="0" fontId="80" fillId="0" borderId="325" xfId="0" applyFont="1" applyFill="1" applyBorder="1" applyAlignment="1" applyProtection="1">
      <alignment horizontal="center" vertical="center" wrapText="1"/>
    </xf>
    <xf numFmtId="0" fontId="80" fillId="0" borderId="189" xfId="0" applyFont="1" applyFill="1" applyBorder="1" applyAlignment="1" applyProtection="1">
      <alignment vertical="center" wrapText="1"/>
    </xf>
    <xf numFmtId="0" fontId="80" fillId="0" borderId="326" xfId="0" applyFont="1" applyFill="1" applyBorder="1" applyAlignment="1" applyProtection="1">
      <alignment horizontal="center" vertical="center" wrapText="1"/>
    </xf>
    <xf numFmtId="164" fontId="80" fillId="0" borderId="326" xfId="0" applyNumberFormat="1" applyFont="1" applyFill="1" applyBorder="1" applyAlignment="1" applyProtection="1">
      <alignment horizontal="center" vertical="center" wrapText="1"/>
    </xf>
    <xf numFmtId="164" fontId="80" fillId="0" borderId="328" xfId="0" applyNumberFormat="1" applyFont="1" applyFill="1" applyBorder="1" applyAlignment="1" applyProtection="1">
      <alignment horizontal="center" vertical="center" wrapText="1"/>
    </xf>
    <xf numFmtId="0" fontId="80" fillId="0" borderId="330" xfId="0" applyFont="1" applyFill="1" applyBorder="1" applyAlignment="1" applyProtection="1">
      <alignment vertical="center" wrapText="1"/>
    </xf>
    <xf numFmtId="0" fontId="80" fillId="0" borderId="331" xfId="0" applyFont="1" applyFill="1" applyBorder="1" applyAlignment="1" applyProtection="1">
      <alignment vertical="center" wrapText="1"/>
    </xf>
    <xf numFmtId="0" fontId="80" fillId="0" borderId="326" xfId="0" applyFont="1" applyFill="1" applyBorder="1" applyAlignment="1" applyProtection="1">
      <alignment horizontal="center" vertical="center"/>
    </xf>
    <xf numFmtId="0" fontId="80" fillId="0" borderId="326" xfId="0" applyNumberFormat="1" applyFont="1" applyFill="1" applyBorder="1" applyAlignment="1" applyProtection="1">
      <alignment horizontal="center" vertical="center" wrapText="1"/>
    </xf>
    <xf numFmtId="0" fontId="80" fillId="0" borderId="332" xfId="0" applyNumberFormat="1" applyFont="1" applyFill="1" applyBorder="1" applyAlignment="1" applyProtection="1">
      <alignment horizontal="center" vertical="center"/>
    </xf>
    <xf numFmtId="0" fontId="80" fillId="0" borderId="333" xfId="0" applyNumberFormat="1" applyFont="1" applyFill="1" applyBorder="1" applyAlignment="1" applyProtection="1">
      <alignment horizontal="center" vertical="center"/>
    </xf>
    <xf numFmtId="0" fontId="80" fillId="0" borderId="334" xfId="0" applyNumberFormat="1" applyFont="1" applyFill="1" applyBorder="1" applyAlignment="1" applyProtection="1">
      <alignment horizontal="center" vertical="center" wrapText="1"/>
    </xf>
    <xf numFmtId="0" fontId="87" fillId="0" borderId="335" xfId="0" applyNumberFormat="1" applyFont="1" applyFill="1" applyBorder="1" applyAlignment="1" applyProtection="1">
      <alignment horizontal="center" vertical="center" wrapText="1"/>
    </xf>
    <xf numFmtId="0" fontId="87" fillId="0" borderId="336" xfId="0" applyNumberFormat="1" applyFont="1" applyFill="1" applyBorder="1" applyAlignment="1" applyProtection="1">
      <alignment horizontal="center" vertical="center" wrapText="1"/>
    </xf>
    <xf numFmtId="0" fontId="79" fillId="0" borderId="337" xfId="0" applyNumberFormat="1" applyFont="1" applyFill="1" applyBorder="1" applyAlignment="1" applyProtection="1">
      <alignment horizontal="center" vertical="center" wrapText="1"/>
    </xf>
    <xf numFmtId="0" fontId="87" fillId="0" borderId="334" xfId="0" applyNumberFormat="1" applyFont="1" applyFill="1" applyBorder="1" applyAlignment="1" applyProtection="1">
      <alignment horizontal="center" vertical="center" wrapText="1"/>
    </xf>
    <xf numFmtId="0" fontId="87" fillId="0" borderId="338" xfId="0" applyNumberFormat="1" applyFont="1" applyFill="1" applyBorder="1" applyAlignment="1" applyProtection="1">
      <alignment horizontal="center" vertical="center" wrapText="1"/>
    </xf>
    <xf numFmtId="10" fontId="86" fillId="0" borderId="338" xfId="0" applyNumberFormat="1" applyFont="1" applyFill="1" applyBorder="1" applyAlignment="1" applyProtection="1">
      <alignment horizontal="center" vertical="center" wrapText="1"/>
    </xf>
    <xf numFmtId="164" fontId="86" fillId="0" borderId="338" xfId="0" applyNumberFormat="1" applyFont="1" applyFill="1" applyBorder="1" applyAlignment="1" applyProtection="1">
      <alignment horizontal="center" vertical="center" wrapText="1"/>
    </xf>
    <xf numFmtId="0" fontId="80" fillId="0" borderId="339" xfId="0" applyFont="1" applyFill="1" applyBorder="1" applyAlignment="1" applyProtection="1">
      <alignment horizontal="center" vertical="center" wrapText="1"/>
    </xf>
    <xf numFmtId="0" fontId="80" fillId="0" borderId="335" xfId="0" applyFont="1" applyFill="1" applyBorder="1" applyAlignment="1" applyProtection="1">
      <alignment horizontal="center" vertical="center" wrapText="1"/>
    </xf>
    <xf numFmtId="164" fontId="80" fillId="0" borderId="335" xfId="0" applyNumberFormat="1" applyFont="1" applyFill="1" applyBorder="1" applyAlignment="1" applyProtection="1">
      <alignment horizontal="center" vertical="center" wrapText="1"/>
    </xf>
    <xf numFmtId="164" fontId="80" fillId="0" borderId="337" xfId="0" applyNumberFormat="1" applyFont="1" applyFill="1" applyBorder="1" applyAlignment="1" applyProtection="1">
      <alignment horizontal="center" vertical="center" wrapText="1"/>
    </xf>
    <xf numFmtId="0" fontId="80" fillId="0" borderId="340" xfId="0" applyFont="1" applyFill="1" applyBorder="1" applyAlignment="1" applyProtection="1">
      <alignment vertical="center" wrapText="1"/>
    </xf>
    <xf numFmtId="0" fontId="80" fillId="0" borderId="341" xfId="0" applyFont="1" applyFill="1" applyBorder="1" applyAlignment="1" applyProtection="1">
      <alignment horizontal="left" vertical="center" wrapText="1"/>
    </xf>
    <xf numFmtId="0" fontId="80" fillId="0" borderId="335" xfId="0" applyFont="1" applyFill="1" applyBorder="1" applyAlignment="1" applyProtection="1">
      <alignment horizontal="center" vertical="center"/>
    </xf>
    <xf numFmtId="0" fontId="80" fillId="0" borderId="342" xfId="0" applyFont="1" applyFill="1" applyBorder="1" applyAlignment="1" applyProtection="1">
      <alignment horizontal="center" vertical="center"/>
    </xf>
    <xf numFmtId="17" fontId="80" fillId="0" borderId="342" xfId="0" applyNumberFormat="1" applyFont="1" applyFill="1" applyBorder="1" applyAlignment="1" applyProtection="1">
      <alignment horizontal="center" vertical="center"/>
    </xf>
    <xf numFmtId="0" fontId="80" fillId="0" borderId="335" xfId="0" applyNumberFormat="1" applyFont="1" applyFill="1" applyBorder="1" applyAlignment="1" applyProtection="1">
      <alignment horizontal="center" vertical="center" wrapText="1"/>
    </xf>
    <xf numFmtId="0" fontId="80" fillId="0" borderId="343" xfId="0" applyNumberFormat="1" applyFont="1" applyFill="1" applyBorder="1" applyAlignment="1" applyProtection="1">
      <alignment horizontal="center" vertical="center"/>
    </xf>
    <xf numFmtId="0" fontId="80" fillId="0" borderId="344" xfId="0" applyNumberFormat="1" applyFont="1" applyFill="1" applyBorder="1" applyAlignment="1" applyProtection="1">
      <alignment horizontal="center" vertical="center"/>
    </xf>
    <xf numFmtId="0" fontId="80" fillId="0" borderId="345" xfId="0" applyNumberFormat="1" applyFont="1" applyFill="1" applyBorder="1" applyAlignment="1" applyProtection="1">
      <alignment horizontal="center" vertical="center" wrapText="1"/>
    </xf>
    <xf numFmtId="0" fontId="87" fillId="0" borderId="346" xfId="0" applyNumberFormat="1" applyFont="1" applyFill="1" applyBorder="1" applyAlignment="1" applyProtection="1">
      <alignment horizontal="center" vertical="center" wrapText="1"/>
    </xf>
    <xf numFmtId="0" fontId="87" fillId="0" borderId="347" xfId="0" applyNumberFormat="1" applyFont="1" applyFill="1" applyBorder="1" applyAlignment="1" applyProtection="1">
      <alignment horizontal="center" vertical="center" wrapText="1"/>
    </xf>
    <xf numFmtId="0" fontId="88" fillId="0" borderId="348" xfId="0" applyNumberFormat="1" applyFont="1" applyFill="1" applyBorder="1" applyAlignment="1" applyProtection="1">
      <alignment horizontal="center" vertical="center" wrapText="1"/>
    </xf>
    <xf numFmtId="0" fontId="87" fillId="0" borderId="349" xfId="0" applyNumberFormat="1" applyFont="1" applyFill="1" applyBorder="1" applyAlignment="1" applyProtection="1">
      <alignment horizontal="center" vertical="center" wrapText="1"/>
    </xf>
    <xf numFmtId="0" fontId="87" fillId="0" borderId="345" xfId="0" applyNumberFormat="1" applyFont="1" applyFill="1" applyBorder="1" applyAlignment="1" applyProtection="1">
      <alignment horizontal="center" vertical="center" wrapText="1"/>
    </xf>
    <xf numFmtId="0" fontId="87" fillId="0" borderId="350" xfId="0" applyNumberFormat="1" applyFont="1" applyFill="1" applyBorder="1" applyAlignment="1" applyProtection="1">
      <alignment vertical="center" wrapText="1"/>
    </xf>
    <xf numFmtId="10" fontId="80" fillId="0" borderId="350" xfId="0" applyNumberFormat="1" applyFont="1" applyFill="1" applyBorder="1" applyAlignment="1" applyProtection="1">
      <alignment horizontal="center" vertical="center" wrapText="1"/>
    </xf>
    <xf numFmtId="164" fontId="86" fillId="0" borderId="350" xfId="0" applyNumberFormat="1" applyFont="1" applyFill="1" applyBorder="1" applyAlignment="1" applyProtection="1">
      <alignment horizontal="center" vertical="center" wrapText="1"/>
    </xf>
    <xf numFmtId="0" fontId="80" fillId="0" borderId="351" xfId="0" applyFont="1" applyFill="1" applyBorder="1" applyAlignment="1" applyProtection="1">
      <alignment horizontal="center" vertical="center" wrapText="1"/>
    </xf>
    <xf numFmtId="0" fontId="80" fillId="0" borderId="346" xfId="0" applyFont="1" applyFill="1" applyBorder="1" applyAlignment="1" applyProtection="1">
      <alignment horizontal="center" vertical="center" wrapText="1"/>
    </xf>
    <xf numFmtId="164" fontId="80" fillId="0" borderId="346" xfId="0" applyNumberFormat="1" applyFont="1" applyFill="1" applyBorder="1" applyAlignment="1" applyProtection="1">
      <alignment horizontal="center" vertical="center" wrapText="1"/>
    </xf>
    <xf numFmtId="164" fontId="80" fillId="0" borderId="348" xfId="0" applyNumberFormat="1" applyFont="1" applyFill="1" applyBorder="1" applyAlignment="1" applyProtection="1">
      <alignment horizontal="center" vertical="center" wrapText="1"/>
    </xf>
    <xf numFmtId="0" fontId="80" fillId="0" borderId="352" xfId="0" applyFont="1" applyFill="1" applyBorder="1" applyAlignment="1" applyProtection="1">
      <alignment horizontal="left" vertical="center" wrapText="1"/>
    </xf>
    <xf numFmtId="0" fontId="80" fillId="0" borderId="346" xfId="0" applyFont="1" applyFill="1" applyBorder="1" applyAlignment="1" applyProtection="1">
      <alignment horizontal="center" vertical="center"/>
    </xf>
    <xf numFmtId="14" fontId="80" fillId="0" borderId="353" xfId="0" applyNumberFormat="1" applyFont="1" applyFill="1" applyBorder="1" applyAlignment="1" applyProtection="1">
      <alignment horizontal="center" vertical="center"/>
    </xf>
    <xf numFmtId="0" fontId="80" fillId="0" borderId="346" xfId="0" applyNumberFormat="1" applyFont="1" applyFill="1" applyBorder="1" applyAlignment="1" applyProtection="1">
      <alignment horizontal="center" vertical="center" wrapText="1"/>
    </xf>
    <xf numFmtId="0" fontId="80" fillId="0" borderId="354" xfId="0" applyNumberFormat="1" applyFont="1" applyFill="1" applyBorder="1" applyAlignment="1" applyProtection="1">
      <alignment horizontal="center" vertical="center"/>
    </xf>
    <xf numFmtId="0" fontId="80" fillId="0" borderId="355" xfId="0" applyNumberFormat="1" applyFont="1" applyFill="1" applyBorder="1" applyAlignment="1" applyProtection="1">
      <alignment horizontal="center" vertical="center"/>
    </xf>
    <xf numFmtId="0" fontId="80" fillId="0" borderId="356" xfId="0" applyNumberFormat="1" applyFont="1" applyFill="1" applyBorder="1" applyAlignment="1" applyProtection="1">
      <alignment horizontal="center" vertical="center" wrapText="1"/>
    </xf>
    <xf numFmtId="0" fontId="87" fillId="0" borderId="357" xfId="0" applyNumberFormat="1" applyFont="1" applyFill="1" applyBorder="1" applyAlignment="1" applyProtection="1">
      <alignment horizontal="center" vertical="center" wrapText="1"/>
    </xf>
    <xf numFmtId="0" fontId="87" fillId="0" borderId="358" xfId="0" applyNumberFormat="1" applyFont="1" applyFill="1" applyBorder="1" applyAlignment="1" applyProtection="1">
      <alignment horizontal="center" vertical="center" wrapText="1"/>
    </xf>
    <xf numFmtId="0" fontId="88" fillId="0" borderId="359" xfId="0" applyNumberFormat="1" applyFont="1" applyFill="1" applyBorder="1" applyAlignment="1" applyProtection="1">
      <alignment horizontal="center" vertical="center" wrapText="1"/>
    </xf>
    <xf numFmtId="0" fontId="87" fillId="0" borderId="360" xfId="0" applyNumberFormat="1" applyFont="1" applyFill="1" applyBorder="1" applyAlignment="1" applyProtection="1">
      <alignment horizontal="center" vertical="center" wrapText="1"/>
    </xf>
    <xf numFmtId="0" fontId="87" fillId="0" borderId="356" xfId="0" applyNumberFormat="1" applyFont="1" applyFill="1" applyBorder="1" applyAlignment="1" applyProtection="1">
      <alignment horizontal="center" vertical="center" wrapText="1"/>
    </xf>
    <xf numFmtId="0" fontId="87" fillId="0" borderId="361" xfId="0" applyNumberFormat="1" applyFont="1" applyFill="1" applyBorder="1" applyAlignment="1" applyProtection="1">
      <alignment horizontal="center" vertical="center" wrapText="1"/>
    </xf>
    <xf numFmtId="10" fontId="80" fillId="0" borderId="361" xfId="0" applyNumberFormat="1" applyFont="1" applyFill="1" applyBorder="1" applyAlignment="1" applyProtection="1">
      <alignment horizontal="center" vertical="center" wrapText="1"/>
    </xf>
    <xf numFmtId="164" fontId="86" fillId="0" borderId="361" xfId="0" applyNumberFormat="1" applyFont="1" applyFill="1" applyBorder="1" applyAlignment="1" applyProtection="1">
      <alignment horizontal="center" vertical="center" wrapText="1"/>
    </xf>
    <xf numFmtId="0" fontId="80" fillId="0" borderId="362" xfId="0" applyFont="1" applyFill="1" applyBorder="1" applyAlignment="1" applyProtection="1">
      <alignment vertical="center" wrapText="1"/>
    </xf>
    <xf numFmtId="0" fontId="80" fillId="0" borderId="357" xfId="0" applyFont="1" applyFill="1" applyBorder="1" applyAlignment="1" applyProtection="1">
      <alignment horizontal="center" vertical="center" wrapText="1"/>
    </xf>
    <xf numFmtId="164" fontId="80" fillId="0" borderId="357" xfId="0" applyNumberFormat="1" applyFont="1" applyFill="1" applyBorder="1" applyAlignment="1" applyProtection="1">
      <alignment horizontal="center" vertical="center" wrapText="1"/>
    </xf>
    <xf numFmtId="164" fontId="80" fillId="0" borderId="359" xfId="0" applyNumberFormat="1" applyFont="1" applyFill="1" applyBorder="1" applyAlignment="1" applyProtection="1">
      <alignment horizontal="center" vertical="center" wrapText="1"/>
    </xf>
    <xf numFmtId="0" fontId="80" fillId="0" borderId="363" xfId="0" applyFont="1" applyFill="1" applyBorder="1" applyAlignment="1" applyProtection="1">
      <alignment horizontal="left" vertical="center" wrapText="1"/>
    </xf>
    <xf numFmtId="0" fontId="80" fillId="0" borderId="357" xfId="0" applyFont="1" applyFill="1" applyBorder="1" applyAlignment="1" applyProtection="1">
      <alignment horizontal="center" vertical="center"/>
    </xf>
    <xf numFmtId="0" fontId="80" fillId="0" borderId="364" xfId="0" applyFont="1" applyFill="1" applyBorder="1" applyAlignment="1" applyProtection="1">
      <alignment horizontal="center" vertical="center"/>
    </xf>
    <xf numFmtId="0" fontId="80" fillId="0" borderId="357" xfId="0" applyNumberFormat="1" applyFont="1" applyFill="1" applyBorder="1" applyAlignment="1" applyProtection="1">
      <alignment horizontal="center" vertical="center" wrapText="1"/>
    </xf>
    <xf numFmtId="0" fontId="80" fillId="0" borderId="365" xfId="0" applyNumberFormat="1" applyFont="1" applyFill="1" applyBorder="1" applyAlignment="1" applyProtection="1">
      <alignment horizontal="center" vertical="center"/>
    </xf>
    <xf numFmtId="0" fontId="80" fillId="0" borderId="366" xfId="0" applyNumberFormat="1" applyFont="1" applyFill="1" applyBorder="1" applyAlignment="1" applyProtection="1">
      <alignment horizontal="center" vertical="center"/>
    </xf>
    <xf numFmtId="0" fontId="80" fillId="0" borderId="367" xfId="0" applyNumberFormat="1" applyFont="1" applyFill="1" applyBorder="1" applyAlignment="1" applyProtection="1">
      <alignment horizontal="center" vertical="center" wrapText="1"/>
    </xf>
    <xf numFmtId="0" fontId="87" fillId="0" borderId="368" xfId="0" applyNumberFormat="1" applyFont="1" applyFill="1" applyBorder="1" applyAlignment="1" applyProtection="1">
      <alignment horizontal="center" vertical="center" wrapText="1"/>
    </xf>
    <xf numFmtId="0" fontId="87" fillId="0" borderId="369" xfId="0" applyNumberFormat="1" applyFont="1" applyFill="1" applyBorder="1" applyAlignment="1" applyProtection="1">
      <alignment horizontal="center" vertical="center" wrapText="1"/>
    </xf>
    <xf numFmtId="0" fontId="88" fillId="0" borderId="370" xfId="0" applyNumberFormat="1" applyFont="1" applyFill="1" applyBorder="1" applyAlignment="1" applyProtection="1">
      <alignment horizontal="center" vertical="center" wrapText="1"/>
    </xf>
    <xf numFmtId="0" fontId="87" fillId="0" borderId="371" xfId="0" applyNumberFormat="1" applyFont="1" applyFill="1" applyBorder="1" applyAlignment="1" applyProtection="1">
      <alignment horizontal="center" vertical="center" wrapText="1"/>
    </xf>
    <xf numFmtId="0" fontId="80" fillId="0" borderId="367" xfId="0" applyFont="1" applyFill="1" applyBorder="1" applyAlignment="1" applyProtection="1">
      <alignment horizontal="center" vertical="center" wrapText="1"/>
    </xf>
    <xf numFmtId="0" fontId="87" fillId="0" borderId="372" xfId="0" applyNumberFormat="1" applyFont="1" applyFill="1" applyBorder="1" applyAlignment="1" applyProtection="1">
      <alignment horizontal="center" vertical="center" wrapText="1"/>
    </xf>
    <xf numFmtId="10" fontId="80" fillId="0" borderId="372" xfId="0" applyNumberFormat="1" applyFont="1" applyFill="1" applyBorder="1" applyAlignment="1" applyProtection="1">
      <alignment horizontal="center" vertical="center" wrapText="1"/>
    </xf>
    <xf numFmtId="164" fontId="86" fillId="0" borderId="372" xfId="0" applyNumberFormat="1" applyFont="1" applyFill="1" applyBorder="1" applyAlignment="1" applyProtection="1">
      <alignment horizontal="center" vertical="center" wrapText="1"/>
    </xf>
    <xf numFmtId="0" fontId="80" fillId="0" borderId="373" xfId="0" applyFont="1" applyFill="1" applyBorder="1" applyAlignment="1" applyProtection="1">
      <alignment horizontal="center" vertical="center" wrapText="1"/>
    </xf>
    <xf numFmtId="0" fontId="80" fillId="0" borderId="368" xfId="0" applyFont="1" applyFill="1" applyBorder="1" applyAlignment="1" applyProtection="1">
      <alignment horizontal="center" vertical="center" wrapText="1"/>
    </xf>
    <xf numFmtId="164" fontId="80" fillId="0" borderId="368" xfId="0" applyNumberFormat="1" applyFont="1" applyFill="1" applyBorder="1" applyAlignment="1" applyProtection="1">
      <alignment horizontal="center" vertical="center" wrapText="1"/>
    </xf>
    <xf numFmtId="164" fontId="80" fillId="0" borderId="370" xfId="0" applyNumberFormat="1" applyFont="1" applyFill="1" applyBorder="1" applyAlignment="1" applyProtection="1">
      <alignment horizontal="center" vertical="center" wrapText="1"/>
    </xf>
    <xf numFmtId="0" fontId="80" fillId="0" borderId="374" xfId="0" applyFont="1" applyFill="1" applyBorder="1" applyAlignment="1" applyProtection="1">
      <alignment vertical="center"/>
    </xf>
    <xf numFmtId="0" fontId="80" fillId="0" borderId="183" xfId="0" applyFont="1" applyFill="1" applyBorder="1" applyAlignment="1" applyProtection="1">
      <alignment vertical="center"/>
    </xf>
    <xf numFmtId="0" fontId="80" fillId="0" borderId="368" xfId="0" applyFont="1" applyFill="1" applyBorder="1" applyAlignment="1" applyProtection="1">
      <alignment horizontal="center" vertical="center"/>
    </xf>
    <xf numFmtId="0" fontId="80" fillId="0" borderId="368" xfId="0" applyNumberFormat="1" applyFont="1" applyFill="1" applyBorder="1" applyAlignment="1" applyProtection="1">
      <alignment horizontal="center" vertical="center"/>
    </xf>
    <xf numFmtId="0" fontId="80" fillId="0" borderId="375" xfId="0" applyNumberFormat="1" applyFont="1" applyFill="1" applyBorder="1" applyAlignment="1" applyProtection="1">
      <alignment horizontal="center" vertical="center"/>
    </xf>
    <xf numFmtId="0" fontId="80" fillId="0" borderId="376" xfId="0" applyNumberFormat="1" applyFont="1" applyFill="1" applyBorder="1" applyAlignment="1" applyProtection="1">
      <alignment horizontal="center" vertical="center"/>
    </xf>
    <xf numFmtId="14" fontId="80" fillId="0" borderId="377" xfId="0" applyNumberFormat="1" applyFont="1" applyFill="1" applyBorder="1" applyAlignment="1" applyProtection="1">
      <alignment horizontal="center" vertical="center" wrapText="1"/>
    </xf>
    <xf numFmtId="0" fontId="87" fillId="0" borderId="378" xfId="0" applyNumberFormat="1" applyFont="1" applyFill="1" applyBorder="1" applyAlignment="1" applyProtection="1">
      <alignment horizontal="center" vertical="center" wrapText="1"/>
    </xf>
    <xf numFmtId="0" fontId="87" fillId="0" borderId="60" xfId="0" applyNumberFormat="1" applyFont="1" applyFill="1" applyBorder="1" applyAlignment="1" applyProtection="1">
      <alignment horizontal="center" vertical="center" wrapText="1"/>
    </xf>
    <xf numFmtId="0" fontId="85" fillId="0" borderId="18" xfId="0" applyNumberFormat="1" applyFont="1" applyFill="1" applyBorder="1" applyAlignment="1" applyProtection="1">
      <alignment horizontal="center" vertical="center"/>
    </xf>
    <xf numFmtId="0" fontId="80" fillId="0" borderId="379" xfId="0" applyFont="1" applyFill="1" applyBorder="1" applyAlignment="1" applyProtection="1">
      <alignment horizontal="center" vertical="center" wrapText="1"/>
    </xf>
    <xf numFmtId="164" fontId="80" fillId="0" borderId="357" xfId="0" applyNumberFormat="1" applyFont="1" applyBorder="1" applyAlignment="1" applyProtection="1">
      <alignment horizontal="center" vertical="center" wrapText="1"/>
    </xf>
    <xf numFmtId="0" fontId="67" fillId="8" borderId="55" xfId="0" applyFont="1" applyFill="1" applyBorder="1" applyAlignment="1" applyProtection="1">
      <alignment horizontal="center" vertical="center"/>
    </xf>
    <xf numFmtId="0" fontId="81" fillId="8" borderId="55" xfId="0" applyNumberFormat="1" applyFont="1" applyFill="1" applyBorder="1" applyAlignment="1" applyProtection="1">
      <alignment horizontal="center" vertical="center"/>
    </xf>
    <xf numFmtId="165" fontId="81" fillId="8" borderId="56" xfId="0" applyNumberFormat="1" applyFont="1" applyFill="1" applyBorder="1" applyAlignment="1" applyProtection="1">
      <alignment horizontal="center" vertical="center"/>
    </xf>
    <xf numFmtId="0" fontId="90" fillId="8" borderId="166" xfId="0" applyNumberFormat="1" applyFont="1" applyFill="1" applyBorder="1" applyAlignment="1" applyProtection="1">
      <alignment horizontal="center" vertical="center"/>
    </xf>
    <xf numFmtId="0" fontId="91" fillId="8" borderId="171" xfId="0" applyNumberFormat="1" applyFont="1" applyFill="1" applyBorder="1" applyAlignment="1" applyProtection="1">
      <alignment horizontal="center" vertical="center"/>
    </xf>
    <xf numFmtId="0" fontId="80" fillId="8" borderId="303" xfId="0" applyFont="1" applyFill="1" applyBorder="1" applyAlignment="1" applyProtection="1">
      <alignment horizontal="left" vertical="center" wrapText="1"/>
    </xf>
    <xf numFmtId="0" fontId="67" fillId="8" borderId="380" xfId="0" applyFont="1" applyFill="1" applyBorder="1" applyAlignment="1" applyProtection="1">
      <alignment horizontal="center" vertical="center" wrapText="1"/>
    </xf>
    <xf numFmtId="0" fontId="80" fillId="8" borderId="286" xfId="0" applyFont="1" applyFill="1" applyBorder="1" applyAlignment="1" applyProtection="1">
      <alignment horizontal="center" vertical="center"/>
    </xf>
    <xf numFmtId="14" fontId="80" fillId="8" borderId="286" xfId="0" applyNumberFormat="1" applyFont="1" applyFill="1" applyBorder="1" applyAlignment="1" applyProtection="1">
      <alignment horizontal="center" vertical="center"/>
    </xf>
    <xf numFmtId="0" fontId="80" fillId="8" borderId="381" xfId="0" applyNumberFormat="1" applyFont="1" applyFill="1" applyBorder="1" applyAlignment="1" applyProtection="1">
      <alignment horizontal="center" vertical="center" wrapText="1"/>
    </xf>
    <xf numFmtId="0" fontId="87" fillId="8" borderId="378" xfId="0" applyNumberFormat="1" applyFont="1" applyFill="1" applyBorder="1" applyAlignment="1" applyProtection="1">
      <alignment horizontal="center" vertical="center" wrapText="1"/>
    </xf>
    <xf numFmtId="0" fontId="87" fillId="8" borderId="286" xfId="0" applyNumberFormat="1" applyFont="1" applyFill="1" applyBorder="1" applyAlignment="1" applyProtection="1">
      <alignment horizontal="center" vertical="center" wrapText="1"/>
    </xf>
    <xf numFmtId="0" fontId="87" fillId="8" borderId="292" xfId="0" applyNumberFormat="1" applyFont="1" applyFill="1" applyBorder="1" applyAlignment="1" applyProtection="1">
      <alignment horizontal="center" vertical="center" wrapText="1"/>
    </xf>
    <xf numFmtId="14" fontId="88" fillId="8" borderId="292" xfId="0" applyNumberFormat="1" applyFont="1" applyFill="1" applyBorder="1" applyAlignment="1" applyProtection="1">
      <alignment horizontal="center" vertical="center" wrapText="1"/>
    </xf>
    <xf numFmtId="0" fontId="87" fillId="8" borderId="274" xfId="0" applyNumberFormat="1" applyFont="1" applyFill="1" applyBorder="1" applyAlignment="1" applyProtection="1">
      <alignment horizontal="center" vertical="center" wrapText="1"/>
    </xf>
    <xf numFmtId="0" fontId="87" fillId="8" borderId="271" xfId="0" applyNumberFormat="1" applyFont="1" applyFill="1" applyBorder="1" applyAlignment="1" applyProtection="1">
      <alignment horizontal="center" vertical="center" wrapText="1"/>
    </xf>
    <xf numFmtId="0" fontId="80" fillId="8" borderId="293" xfId="0" applyNumberFormat="1" applyFont="1" applyFill="1" applyBorder="1" applyAlignment="1" applyProtection="1">
      <alignment horizontal="center" vertical="center" wrapText="1"/>
    </xf>
    <xf numFmtId="166" fontId="86" fillId="8" borderId="293" xfId="0" applyNumberFormat="1" applyFont="1" applyFill="1" applyBorder="1" applyAlignment="1" applyProtection="1">
      <alignment horizontal="center" vertical="center" wrapText="1"/>
    </xf>
    <xf numFmtId="0" fontId="80" fillId="8" borderId="382" xfId="0" applyNumberFormat="1" applyFont="1" applyFill="1" applyBorder="1" applyAlignment="1" applyProtection="1">
      <alignment horizontal="center" vertical="center"/>
    </xf>
    <xf numFmtId="165" fontId="80" fillId="8" borderId="382" xfId="0" applyNumberFormat="1" applyFont="1" applyFill="1" applyBorder="1" applyAlignment="1" applyProtection="1">
      <alignment horizontal="center" vertical="center"/>
    </xf>
    <xf numFmtId="165" fontId="80" fillId="8" borderId="383" xfId="0" applyNumberFormat="1" applyFont="1" applyFill="1" applyBorder="1" applyAlignment="1" applyProtection="1">
      <alignment horizontal="center" vertical="center"/>
    </xf>
    <xf numFmtId="14" fontId="80" fillId="8" borderId="377" xfId="0" applyNumberFormat="1" applyFont="1" applyFill="1" applyBorder="1" applyAlignment="1" applyProtection="1">
      <alignment horizontal="center" vertical="center" wrapText="1"/>
    </xf>
    <xf numFmtId="0" fontId="87" fillId="8" borderId="384" xfId="0" applyNumberFormat="1" applyFont="1" applyFill="1" applyBorder="1" applyAlignment="1" applyProtection="1">
      <alignment horizontal="center" vertical="center" wrapText="1"/>
    </xf>
    <xf numFmtId="0" fontId="87" fillId="8" borderId="382" xfId="0" applyNumberFormat="1" applyFont="1" applyFill="1" applyBorder="1" applyAlignment="1" applyProtection="1">
      <alignment horizontal="center" vertical="center" wrapText="1"/>
    </xf>
    <xf numFmtId="0" fontId="87" fillId="8" borderId="383" xfId="0" applyNumberFormat="1" applyFont="1" applyFill="1" applyBorder="1" applyAlignment="1" applyProtection="1">
      <alignment horizontal="center" vertical="center" wrapText="1"/>
    </xf>
    <xf numFmtId="14" fontId="88" fillId="8" borderId="383" xfId="0" applyNumberFormat="1" applyFont="1" applyFill="1" applyBorder="1" applyAlignment="1" applyProtection="1">
      <alignment horizontal="center" vertical="center" wrapText="1"/>
    </xf>
    <xf numFmtId="166" fontId="86" fillId="8" borderId="385" xfId="0" applyNumberFormat="1" applyFont="1" applyFill="1" applyBorder="1" applyAlignment="1" applyProtection="1">
      <alignment horizontal="center" vertical="center" wrapText="1"/>
    </xf>
    <xf numFmtId="0" fontId="80" fillId="0" borderId="374" xfId="0" applyFont="1" applyFill="1" applyBorder="1" applyAlignment="1" applyProtection="1">
      <alignment horizontal="left" vertical="center" wrapText="1"/>
    </xf>
    <xf numFmtId="14" fontId="80" fillId="0" borderId="357" xfId="0" applyNumberFormat="1" applyFont="1" applyFill="1" applyBorder="1" applyAlignment="1" applyProtection="1">
      <alignment horizontal="center" vertical="center"/>
    </xf>
    <xf numFmtId="0" fontId="80" fillId="0" borderId="376" xfId="0" applyNumberFormat="1" applyFont="1" applyFill="1" applyBorder="1" applyAlignment="1" applyProtection="1">
      <alignment horizontal="center" vertical="center" wrapText="1"/>
    </xf>
    <xf numFmtId="0" fontId="80" fillId="0" borderId="356" xfId="0" applyFont="1" applyFill="1" applyBorder="1" applyAlignment="1" applyProtection="1">
      <alignment horizontal="center" vertical="center" wrapText="1"/>
    </xf>
    <xf numFmtId="0" fontId="80" fillId="0" borderId="386" xfId="0" applyFont="1" applyFill="1" applyBorder="1" applyAlignment="1" applyProtection="1">
      <alignment horizontal="center" vertical="center" wrapText="1"/>
    </xf>
    <xf numFmtId="0" fontId="80" fillId="0" borderId="387" xfId="0" applyFont="1" applyFill="1" applyBorder="1" applyAlignment="1" applyProtection="1">
      <alignment horizontal="center" vertical="center" wrapText="1"/>
    </xf>
    <xf numFmtId="164" fontId="80" fillId="0" borderId="387" xfId="0" applyNumberFormat="1" applyFont="1" applyBorder="1" applyAlignment="1" applyProtection="1">
      <alignment horizontal="center" vertical="center" wrapText="1"/>
    </xf>
    <xf numFmtId="164" fontId="80" fillId="0" borderId="388" xfId="0" applyNumberFormat="1" applyFont="1" applyFill="1" applyBorder="1" applyAlignment="1" applyProtection="1">
      <alignment horizontal="center" vertical="center" wrapText="1"/>
    </xf>
    <xf numFmtId="0" fontId="80" fillId="0" borderId="389" xfId="0" applyFont="1" applyFill="1" applyBorder="1" applyAlignment="1" applyProtection="1">
      <alignment horizontal="left" vertical="center" wrapText="1"/>
    </xf>
    <xf numFmtId="0" fontId="80" fillId="0" borderId="387" xfId="0" applyFont="1" applyFill="1" applyBorder="1" applyAlignment="1" applyProtection="1">
      <alignment horizontal="center" vertical="center"/>
    </xf>
    <xf numFmtId="14" fontId="80" fillId="0" borderId="387" xfId="0" applyNumberFormat="1" applyFont="1" applyFill="1" applyBorder="1" applyAlignment="1" applyProtection="1">
      <alignment horizontal="center" vertical="center"/>
    </xf>
    <xf numFmtId="0" fontId="80" fillId="0" borderId="390" xfId="0" applyNumberFormat="1" applyFont="1" applyFill="1" applyBorder="1" applyAlignment="1" applyProtection="1">
      <alignment horizontal="center" vertical="center" wrapText="1"/>
    </xf>
    <xf numFmtId="0" fontId="80" fillId="0" borderId="391" xfId="0" applyNumberFormat="1" applyFont="1" applyFill="1" applyBorder="1" applyAlignment="1" applyProtection="1">
      <alignment horizontal="center" vertical="center"/>
    </xf>
    <xf numFmtId="0" fontId="80" fillId="0" borderId="390" xfId="0" applyNumberFormat="1" applyFont="1" applyFill="1" applyBorder="1" applyAlignment="1" applyProtection="1">
      <alignment horizontal="center" vertical="center"/>
    </xf>
    <xf numFmtId="0" fontId="80" fillId="0" borderId="392" xfId="0" applyNumberFormat="1" applyFont="1" applyFill="1" applyBorder="1" applyAlignment="1" applyProtection="1">
      <alignment horizontal="center" vertical="center" wrapText="1"/>
    </xf>
    <xf numFmtId="0" fontId="87" fillId="0" borderId="393" xfId="0" applyNumberFormat="1" applyFont="1" applyFill="1" applyBorder="1" applyAlignment="1" applyProtection="1">
      <alignment vertical="center" wrapText="1"/>
    </xf>
    <xf numFmtId="0" fontId="87" fillId="0" borderId="387" xfId="0" applyNumberFormat="1" applyFont="1" applyFill="1" applyBorder="1" applyAlignment="1" applyProtection="1">
      <alignment vertical="center" wrapText="1"/>
    </xf>
    <xf numFmtId="0" fontId="87" fillId="0" borderId="394" xfId="0" applyNumberFormat="1" applyFont="1" applyFill="1" applyBorder="1" applyAlignment="1" applyProtection="1">
      <alignment vertical="center" wrapText="1"/>
    </xf>
    <xf numFmtId="0" fontId="88" fillId="0" borderId="388" xfId="0" applyNumberFormat="1" applyFont="1" applyFill="1" applyBorder="1" applyAlignment="1" applyProtection="1">
      <alignment vertical="center" wrapText="1"/>
    </xf>
    <xf numFmtId="0" fontId="87" fillId="0" borderId="395" xfId="0" applyNumberFormat="1" applyFont="1" applyFill="1" applyBorder="1" applyAlignment="1" applyProtection="1">
      <alignment vertical="center" wrapText="1"/>
    </xf>
    <xf numFmtId="0" fontId="87" fillId="0" borderId="396" xfId="0" applyNumberFormat="1" applyFont="1" applyFill="1" applyBorder="1" applyAlignment="1" applyProtection="1">
      <alignment vertical="center" wrapText="1"/>
    </xf>
    <xf numFmtId="10" fontId="80" fillId="0" borderId="396" xfId="0" applyNumberFormat="1" applyFont="1" applyFill="1" applyBorder="1" applyAlignment="1" applyProtection="1">
      <alignment horizontal="center" vertical="center" wrapText="1"/>
    </xf>
    <xf numFmtId="164" fontId="86" fillId="0" borderId="396" xfId="0" applyNumberFormat="1" applyFont="1" applyFill="1" applyBorder="1" applyAlignment="1" applyProtection="1">
      <alignment horizontal="center" vertical="center" wrapText="1"/>
    </xf>
    <xf numFmtId="0" fontId="80" fillId="0" borderId="395" xfId="0" applyFont="1" applyFill="1" applyBorder="1" applyAlignment="1" applyProtection="1">
      <alignment horizontal="center" vertical="center" wrapText="1"/>
    </xf>
    <xf numFmtId="164" fontId="80" fillId="0" borderId="387" xfId="0" applyNumberFormat="1" applyFont="1" applyFill="1" applyBorder="1" applyAlignment="1" applyProtection="1">
      <alignment horizontal="center" vertical="center" wrapText="1"/>
    </xf>
    <xf numFmtId="14" fontId="79" fillId="0" borderId="388" xfId="0" applyNumberFormat="1" applyFont="1" applyFill="1" applyBorder="1" applyAlignment="1" applyProtection="1">
      <alignment vertical="center" wrapText="1"/>
    </xf>
    <xf numFmtId="0" fontId="80" fillId="0" borderId="396" xfId="0" applyNumberFormat="1" applyFont="1" applyFill="1" applyBorder="1" applyAlignment="1" applyProtection="1">
      <alignment horizontal="center" vertical="center" wrapText="1"/>
    </xf>
    <xf numFmtId="17" fontId="80" fillId="0" borderId="387" xfId="0" applyNumberFormat="1" applyFont="1" applyFill="1" applyBorder="1" applyAlignment="1" applyProtection="1">
      <alignment horizontal="center" vertical="center"/>
    </xf>
    <xf numFmtId="14" fontId="80" fillId="0" borderId="390" xfId="0" applyNumberFormat="1" applyFont="1" applyFill="1" applyBorder="1" applyAlignment="1" applyProtection="1">
      <alignment horizontal="center" vertical="center" wrapText="1"/>
    </xf>
    <xf numFmtId="14" fontId="80" fillId="0" borderId="392" xfId="0" applyNumberFormat="1" applyFont="1" applyFill="1" applyBorder="1" applyAlignment="1" applyProtection="1">
      <alignment horizontal="center" vertical="center" wrapText="1"/>
    </xf>
    <xf numFmtId="0" fontId="1" fillId="0" borderId="396" xfId="0" applyNumberFormat="1" applyFont="1" applyFill="1" applyBorder="1" applyAlignment="1" applyProtection="1">
      <alignment vertical="center" wrapText="1"/>
    </xf>
    <xf numFmtId="14" fontId="88" fillId="0" borderId="388" xfId="0" applyNumberFormat="1" applyFont="1" applyFill="1" applyBorder="1" applyAlignment="1" applyProtection="1">
      <alignment vertical="center" wrapText="1"/>
    </xf>
    <xf numFmtId="14" fontId="86" fillId="0" borderId="396" xfId="0" applyNumberFormat="1" applyFont="1" applyFill="1" applyBorder="1" applyAlignment="1" applyProtection="1">
      <alignment horizontal="center" vertical="center" wrapText="1"/>
    </xf>
    <xf numFmtId="14" fontId="80" fillId="0" borderId="387" xfId="0" applyNumberFormat="1" applyFont="1" applyFill="1" applyBorder="1" applyAlignment="1" applyProtection="1">
      <alignment horizontal="center" vertical="center" wrapText="1"/>
    </xf>
    <xf numFmtId="0" fontId="80" fillId="0" borderId="397" xfId="0" applyFont="1" applyFill="1" applyBorder="1" applyAlignment="1" applyProtection="1">
      <alignment horizontal="center" vertical="center" wrapText="1"/>
    </xf>
    <xf numFmtId="17" fontId="80" fillId="0" borderId="392" xfId="0" applyNumberFormat="1" applyFont="1" applyFill="1" applyBorder="1" applyAlignment="1" applyProtection="1">
      <alignment horizontal="center" vertical="center" wrapText="1"/>
    </xf>
    <xf numFmtId="0" fontId="80" fillId="0" borderId="393" xfId="0" applyFont="1" applyFill="1" applyBorder="1" applyAlignment="1" applyProtection="1">
      <alignment horizontal="center" vertical="center" wrapText="1"/>
    </xf>
    <xf numFmtId="0" fontId="80" fillId="0" borderId="398" xfId="0" applyFont="1" applyFill="1" applyBorder="1" applyAlignment="1" applyProtection="1">
      <alignment horizontal="center" vertical="center" wrapText="1"/>
    </xf>
    <xf numFmtId="0" fontId="80" fillId="0" borderId="399" xfId="0" applyFont="1" applyFill="1" applyBorder="1" applyAlignment="1" applyProtection="1">
      <alignment vertical="center" wrapText="1"/>
    </xf>
    <xf numFmtId="0" fontId="80" fillId="0" borderId="378" xfId="0" applyFont="1" applyFill="1" applyBorder="1" applyAlignment="1" applyProtection="1">
      <alignment horizontal="left" vertical="center" wrapText="1"/>
    </xf>
    <xf numFmtId="0" fontId="80" fillId="0" borderId="400" xfId="0" applyNumberFormat="1" applyFont="1" applyFill="1" applyBorder="1" applyAlignment="1" applyProtection="1">
      <alignment horizontal="center" vertical="center" wrapText="1"/>
    </xf>
    <xf numFmtId="0" fontId="87" fillId="0" borderId="189" xfId="0" applyNumberFormat="1" applyFont="1" applyFill="1" applyBorder="1" applyAlignment="1" applyProtection="1">
      <alignment vertical="center" wrapText="1"/>
    </xf>
    <xf numFmtId="0" fontId="87" fillId="0" borderId="401" xfId="0" applyNumberFormat="1" applyFont="1" applyFill="1" applyBorder="1" applyAlignment="1" applyProtection="1">
      <alignment vertical="center" wrapText="1"/>
    </xf>
    <xf numFmtId="0" fontId="87" fillId="0" borderId="402" xfId="0" applyNumberFormat="1" applyFont="1" applyFill="1" applyBorder="1" applyAlignment="1" applyProtection="1">
      <alignment vertical="center" wrapText="1"/>
    </xf>
    <xf numFmtId="0" fontId="79" fillId="0" borderId="403" xfId="0" applyNumberFormat="1" applyFont="1" applyFill="1" applyBorder="1" applyAlignment="1" applyProtection="1">
      <alignment vertical="center" wrapText="1"/>
    </xf>
    <xf numFmtId="0" fontId="87" fillId="0" borderId="400" xfId="0" applyNumberFormat="1" applyFont="1" applyFill="1" applyBorder="1" applyAlignment="1" applyProtection="1">
      <alignment vertical="center" wrapText="1"/>
    </xf>
    <xf numFmtId="0" fontId="87" fillId="0" borderId="404" xfId="0" applyNumberFormat="1" applyFont="1" applyFill="1" applyBorder="1" applyAlignment="1" applyProtection="1">
      <alignment vertical="center" wrapText="1"/>
    </xf>
    <xf numFmtId="10" fontId="80" fillId="0" borderId="404" xfId="0" applyNumberFormat="1" applyFont="1" applyFill="1" applyBorder="1" applyAlignment="1" applyProtection="1">
      <alignment horizontal="center" vertical="center" wrapText="1"/>
    </xf>
    <xf numFmtId="164" fontId="86" fillId="0" borderId="404" xfId="0" applyNumberFormat="1" applyFont="1" applyFill="1" applyBorder="1" applyAlignment="1" applyProtection="1">
      <alignment horizontal="center" vertical="center" wrapText="1"/>
    </xf>
    <xf numFmtId="0" fontId="80" fillId="0" borderId="405" xfId="0" applyFont="1" applyFill="1" applyBorder="1" applyAlignment="1" applyProtection="1">
      <alignment horizontal="center" vertical="center" wrapText="1"/>
    </xf>
    <xf numFmtId="0" fontId="80" fillId="0" borderId="401" xfId="0" applyFont="1" applyFill="1" applyBorder="1" applyAlignment="1" applyProtection="1">
      <alignment horizontal="center" vertical="center" wrapText="1"/>
    </xf>
    <xf numFmtId="164" fontId="80" fillId="0" borderId="401" xfId="0" applyNumberFormat="1" applyFont="1" applyFill="1" applyBorder="1" applyAlignment="1" applyProtection="1">
      <alignment horizontal="center" vertical="center" wrapText="1"/>
    </xf>
    <xf numFmtId="164" fontId="80" fillId="0" borderId="403" xfId="0" applyNumberFormat="1" applyFont="1" applyFill="1" applyBorder="1" applyAlignment="1" applyProtection="1">
      <alignment horizontal="center" vertical="center" wrapText="1"/>
    </xf>
    <xf numFmtId="0" fontId="80" fillId="0" borderId="406" xfId="0" applyFont="1" applyFill="1" applyBorder="1" applyAlignment="1" applyProtection="1">
      <alignment horizontal="left" vertical="center" wrapText="1"/>
    </xf>
    <xf numFmtId="0" fontId="80" fillId="0" borderId="407" xfId="0" applyFont="1" applyFill="1" applyBorder="1" applyAlignment="1" applyProtection="1">
      <alignment vertical="center" wrapText="1"/>
    </xf>
    <xf numFmtId="0" fontId="80" fillId="0" borderId="401" xfId="0" applyFont="1" applyFill="1" applyBorder="1" applyAlignment="1" applyProtection="1">
      <alignment horizontal="center" vertical="center"/>
    </xf>
    <xf numFmtId="14" fontId="80" fillId="0" borderId="401" xfId="0" applyNumberFormat="1" applyFont="1" applyFill="1" applyBorder="1" applyAlignment="1" applyProtection="1">
      <alignment horizontal="center" vertical="center"/>
    </xf>
    <xf numFmtId="14" fontId="80" fillId="0" borderId="408" xfId="0" applyNumberFormat="1" applyFont="1" applyFill="1" applyBorder="1" applyAlignment="1" applyProtection="1">
      <alignment horizontal="center" vertical="center" wrapText="1"/>
    </xf>
    <xf numFmtId="0" fontId="80" fillId="0" borderId="409" xfId="0" applyNumberFormat="1" applyFont="1" applyFill="1" applyBorder="1" applyAlignment="1" applyProtection="1">
      <alignment horizontal="center" vertical="center"/>
    </xf>
    <xf numFmtId="0" fontId="80" fillId="0" borderId="410" xfId="0" applyNumberFormat="1" applyFont="1" applyFill="1" applyBorder="1" applyAlignment="1" applyProtection="1">
      <alignment horizontal="center" vertical="center" wrapText="1"/>
    </xf>
    <xf numFmtId="0" fontId="87" fillId="0" borderId="411" xfId="0" applyNumberFormat="1" applyFont="1" applyFill="1" applyBorder="1" applyAlignment="1" applyProtection="1">
      <alignment vertical="center" wrapText="1"/>
    </xf>
    <xf numFmtId="0" fontId="87" fillId="0" borderId="412" xfId="0" applyNumberFormat="1" applyFont="1" applyFill="1" applyBorder="1" applyAlignment="1" applyProtection="1">
      <alignment vertical="center" wrapText="1"/>
    </xf>
    <xf numFmtId="14" fontId="79" fillId="0" borderId="413" xfId="0" applyNumberFormat="1" applyFont="1" applyFill="1" applyBorder="1" applyAlignment="1" applyProtection="1">
      <alignment vertical="center" wrapText="1"/>
    </xf>
    <xf numFmtId="0" fontId="87" fillId="0" borderId="410" xfId="0" applyNumberFormat="1" applyFont="1" applyFill="1" applyBorder="1" applyAlignment="1" applyProtection="1">
      <alignment vertical="center" wrapText="1"/>
    </xf>
    <xf numFmtId="0" fontId="87" fillId="0" borderId="414" xfId="0" applyNumberFormat="1" applyFont="1" applyFill="1" applyBorder="1" applyAlignment="1" applyProtection="1">
      <alignment vertical="center" wrapText="1"/>
    </xf>
    <xf numFmtId="10" fontId="80" fillId="0" borderId="414" xfId="0" applyNumberFormat="1" applyFont="1" applyFill="1" applyBorder="1" applyAlignment="1" applyProtection="1">
      <alignment horizontal="center" vertical="center" wrapText="1"/>
    </xf>
    <xf numFmtId="164" fontId="86" fillId="0" borderId="414" xfId="0" applyNumberFormat="1" applyFont="1" applyFill="1" applyBorder="1" applyAlignment="1" applyProtection="1">
      <alignment horizontal="center" vertical="center" wrapText="1"/>
    </xf>
    <xf numFmtId="0" fontId="80" fillId="0" borderId="415" xfId="0" applyFont="1" applyFill="1" applyBorder="1" applyAlignment="1" applyProtection="1">
      <alignment horizontal="center" vertical="center" wrapText="1"/>
    </xf>
    <xf numFmtId="0" fontId="80" fillId="0" borderId="411" xfId="0" applyFont="1" applyFill="1" applyBorder="1" applyAlignment="1" applyProtection="1">
      <alignment horizontal="center" vertical="center" wrapText="1"/>
    </xf>
    <xf numFmtId="164" fontId="80" fillId="0" borderId="411" xfId="0" applyNumberFormat="1" applyFont="1" applyFill="1" applyBorder="1" applyAlignment="1" applyProtection="1">
      <alignment horizontal="center" vertical="center" wrapText="1"/>
    </xf>
    <xf numFmtId="164" fontId="80" fillId="0" borderId="413" xfId="0" applyNumberFormat="1" applyFont="1" applyFill="1" applyBorder="1" applyAlignment="1" applyProtection="1">
      <alignment horizontal="center" vertical="center" wrapText="1"/>
    </xf>
    <xf numFmtId="0" fontId="80" fillId="0" borderId="416" xfId="0" applyFont="1" applyFill="1" applyBorder="1" applyAlignment="1" applyProtection="1">
      <alignment horizontal="left" vertical="center" wrapText="1"/>
    </xf>
    <xf numFmtId="0" fontId="80" fillId="0" borderId="411" xfId="0" applyFont="1" applyFill="1" applyBorder="1" applyAlignment="1" applyProtection="1">
      <alignment horizontal="center" vertical="center"/>
    </xf>
    <xf numFmtId="14" fontId="80" fillId="0" borderId="411" xfId="0" applyNumberFormat="1" applyFont="1" applyFill="1" applyBorder="1" applyAlignment="1" applyProtection="1">
      <alignment horizontal="center" vertical="center"/>
    </xf>
    <xf numFmtId="0" fontId="80" fillId="0" borderId="411" xfId="0" applyNumberFormat="1" applyFont="1" applyFill="1" applyBorder="1" applyAlignment="1" applyProtection="1">
      <alignment horizontal="center" vertical="center" wrapText="1"/>
    </xf>
    <xf numFmtId="0" fontId="80" fillId="0" borderId="417" xfId="0" applyNumberFormat="1" applyFont="1" applyFill="1" applyBorder="1" applyAlignment="1" applyProtection="1">
      <alignment horizontal="center" vertical="center"/>
    </xf>
    <xf numFmtId="0" fontId="80" fillId="0" borderId="418" xfId="0" applyNumberFormat="1" applyFont="1" applyFill="1" applyBorder="1" applyAlignment="1" applyProtection="1">
      <alignment horizontal="center" vertical="center"/>
    </xf>
    <xf numFmtId="0" fontId="80" fillId="0" borderId="419" xfId="0" applyNumberFormat="1" applyFont="1" applyFill="1" applyBorder="1" applyAlignment="1" applyProtection="1">
      <alignment horizontal="center" vertical="center" wrapText="1"/>
    </xf>
    <xf numFmtId="0" fontId="87" fillId="0" borderId="420" xfId="0" applyNumberFormat="1" applyFont="1" applyFill="1" applyBorder="1" applyAlignment="1" applyProtection="1">
      <alignment vertical="center" wrapText="1"/>
    </xf>
    <xf numFmtId="0" fontId="87" fillId="0" borderId="421" xfId="0" applyNumberFormat="1" applyFont="1" applyFill="1" applyBorder="1" applyAlignment="1" applyProtection="1">
      <alignment vertical="center" wrapText="1"/>
    </xf>
    <xf numFmtId="14" fontId="79" fillId="0" borderId="422" xfId="0" applyNumberFormat="1" applyFont="1" applyFill="1" applyBorder="1" applyAlignment="1" applyProtection="1">
      <alignment vertical="center" wrapText="1"/>
    </xf>
    <xf numFmtId="0" fontId="87" fillId="0" borderId="419" xfId="0" applyNumberFormat="1" applyFont="1" applyFill="1" applyBorder="1" applyAlignment="1" applyProtection="1">
      <alignment vertical="center" wrapText="1"/>
    </xf>
    <xf numFmtId="0" fontId="87" fillId="0" borderId="423" xfId="0" applyNumberFormat="1" applyFont="1" applyFill="1" applyBorder="1" applyAlignment="1" applyProtection="1">
      <alignment vertical="center" wrapText="1"/>
    </xf>
    <xf numFmtId="10" fontId="80" fillId="0" borderId="423" xfId="0" applyNumberFormat="1" applyFont="1" applyFill="1" applyBorder="1" applyAlignment="1" applyProtection="1">
      <alignment horizontal="center" vertical="center" wrapText="1"/>
    </xf>
    <xf numFmtId="164" fontId="86" fillId="0" borderId="423" xfId="0" applyNumberFormat="1" applyFont="1" applyFill="1" applyBorder="1" applyAlignment="1" applyProtection="1">
      <alignment horizontal="center" vertical="center" wrapText="1"/>
    </xf>
    <xf numFmtId="0" fontId="80" fillId="0" borderId="424" xfId="0" applyFont="1" applyFill="1" applyBorder="1" applyAlignment="1" applyProtection="1">
      <alignment horizontal="center" vertical="center" wrapText="1"/>
    </xf>
    <xf numFmtId="0" fontId="80" fillId="0" borderId="420" xfId="0" applyFont="1" applyFill="1" applyBorder="1" applyAlignment="1" applyProtection="1">
      <alignment horizontal="center" vertical="center" wrapText="1"/>
    </xf>
    <xf numFmtId="164" fontId="80" fillId="0" borderId="420" xfId="0" applyNumberFormat="1" applyFont="1" applyFill="1" applyBorder="1" applyAlignment="1" applyProtection="1">
      <alignment horizontal="center" vertical="center" wrapText="1"/>
    </xf>
    <xf numFmtId="164" fontId="80" fillId="0" borderId="422" xfId="0" applyNumberFormat="1" applyFont="1" applyFill="1" applyBorder="1" applyAlignment="1" applyProtection="1">
      <alignment horizontal="center" vertical="center" wrapText="1"/>
    </xf>
    <xf numFmtId="0" fontId="80" fillId="0" borderId="425" xfId="0" applyFont="1" applyFill="1" applyBorder="1" applyAlignment="1" applyProtection="1">
      <alignment horizontal="left" vertical="center" wrapText="1"/>
    </xf>
    <xf numFmtId="0" fontId="80" fillId="0" borderId="421" xfId="0" applyFont="1" applyFill="1" applyBorder="1" applyAlignment="1" applyProtection="1">
      <alignment horizontal="center" vertical="center"/>
    </xf>
    <xf numFmtId="0" fontId="93" fillId="0" borderId="420" xfId="0" applyFont="1" applyFill="1" applyBorder="1" applyAlignment="1" applyProtection="1">
      <alignment horizontal="center" vertical="center"/>
    </xf>
    <xf numFmtId="0" fontId="80" fillId="0" borderId="426" xfId="0" applyFont="1" applyFill="1" applyBorder="1" applyAlignment="1" applyProtection="1">
      <alignment horizontal="center" vertical="center"/>
    </xf>
    <xf numFmtId="0" fontId="80" fillId="0" borderId="420" xfId="0" applyNumberFormat="1" applyFont="1" applyFill="1" applyBorder="1" applyAlignment="1" applyProtection="1">
      <alignment horizontal="center" vertical="center" wrapText="1"/>
    </xf>
    <xf numFmtId="0" fontId="80" fillId="0" borderId="427" xfId="0" applyNumberFormat="1" applyFont="1" applyFill="1" applyBorder="1" applyAlignment="1" applyProtection="1">
      <alignment horizontal="center" vertical="center"/>
    </xf>
    <xf numFmtId="0" fontId="80" fillId="0" borderId="428" xfId="0" applyNumberFormat="1" applyFont="1" applyFill="1" applyBorder="1" applyAlignment="1" applyProtection="1">
      <alignment horizontal="center" vertical="center"/>
    </xf>
    <xf numFmtId="0" fontId="80" fillId="0" borderId="429" xfId="0" applyNumberFormat="1" applyFont="1" applyFill="1" applyBorder="1" applyAlignment="1" applyProtection="1">
      <alignment horizontal="center" vertical="center" wrapText="1"/>
    </xf>
    <xf numFmtId="0" fontId="87" fillId="0" borderId="430" xfId="0" applyNumberFormat="1" applyFont="1" applyFill="1" applyBorder="1" applyAlignment="1" applyProtection="1">
      <alignment vertical="center" wrapText="1"/>
    </xf>
    <xf numFmtId="0" fontId="87" fillId="0" borderId="431" xfId="0" applyNumberFormat="1" applyFont="1" applyFill="1" applyBorder="1" applyAlignment="1" applyProtection="1">
      <alignment vertical="center" wrapText="1"/>
    </xf>
    <xf numFmtId="0" fontId="88" fillId="0" borderId="432" xfId="0" applyNumberFormat="1" applyFont="1" applyFill="1" applyBorder="1" applyAlignment="1" applyProtection="1">
      <alignment vertical="center" wrapText="1"/>
    </xf>
    <xf numFmtId="0" fontId="87" fillId="0" borderId="429" xfId="0" applyNumberFormat="1" applyFont="1" applyFill="1" applyBorder="1" applyAlignment="1" applyProtection="1">
      <alignment vertical="center" wrapText="1"/>
    </xf>
    <xf numFmtId="0" fontId="87" fillId="0" borderId="433" xfId="0" applyNumberFormat="1" applyFont="1" applyFill="1" applyBorder="1" applyAlignment="1" applyProtection="1">
      <alignment vertical="center" wrapText="1"/>
    </xf>
    <xf numFmtId="10" fontId="81" fillId="0" borderId="433" xfId="0" applyNumberFormat="1" applyFont="1" applyFill="1" applyBorder="1" applyAlignment="1" applyProtection="1">
      <alignment horizontal="center" vertical="center" wrapText="1"/>
    </xf>
    <xf numFmtId="164" fontId="86" fillId="0" borderId="433" xfId="0" applyNumberFormat="1" applyFont="1" applyFill="1" applyBorder="1" applyAlignment="1" applyProtection="1">
      <alignment horizontal="center" vertical="center" wrapText="1"/>
    </xf>
    <xf numFmtId="0" fontId="80" fillId="0" borderId="434" xfId="0" applyFont="1" applyFill="1" applyBorder="1" applyAlignment="1" applyProtection="1">
      <alignment horizontal="center" vertical="center" wrapText="1"/>
    </xf>
    <xf numFmtId="0" fontId="80" fillId="0" borderId="430" xfId="0" applyFont="1" applyFill="1" applyBorder="1" applyAlignment="1" applyProtection="1">
      <alignment horizontal="center" vertical="center" wrapText="1"/>
    </xf>
    <xf numFmtId="164" fontId="80" fillId="0" borderId="430" xfId="0" applyNumberFormat="1" applyFont="1" applyFill="1" applyBorder="1" applyAlignment="1" applyProtection="1">
      <alignment horizontal="center" vertical="center" wrapText="1"/>
    </xf>
    <xf numFmtId="164" fontId="80" fillId="0" borderId="432" xfId="0" applyNumberFormat="1" applyFont="1" applyFill="1" applyBorder="1" applyAlignment="1" applyProtection="1">
      <alignment horizontal="center" vertical="center" wrapText="1"/>
    </xf>
    <xf numFmtId="0" fontId="81" fillId="0" borderId="0" xfId="0" applyFont="1" applyFill="1" applyAlignment="1" applyProtection="1">
      <alignment horizontal="center" vertical="center" wrapText="1"/>
    </xf>
    <xf numFmtId="0" fontId="80" fillId="0" borderId="435" xfId="0" applyFont="1" applyFill="1" applyBorder="1" applyAlignment="1" applyProtection="1">
      <alignment horizontal="left" vertical="center" wrapText="1"/>
    </xf>
    <xf numFmtId="0" fontId="80" fillId="0" borderId="431" xfId="0" applyFont="1" applyFill="1" applyBorder="1" applyAlignment="1" applyProtection="1">
      <alignment horizontal="center" vertical="center"/>
    </xf>
    <xf numFmtId="0" fontId="80" fillId="0" borderId="178" xfId="0" applyNumberFormat="1" applyFont="1" applyFill="1" applyBorder="1" applyAlignment="1" applyProtection="1">
      <alignment horizontal="center" vertical="center" wrapText="1"/>
    </xf>
    <xf numFmtId="0" fontId="80" fillId="0" borderId="436" xfId="0" applyNumberFormat="1" applyFont="1" applyFill="1" applyBorder="1" applyAlignment="1" applyProtection="1">
      <alignment horizontal="center" vertical="center"/>
    </xf>
    <xf numFmtId="0" fontId="80" fillId="0" borderId="437" xfId="0" applyNumberFormat="1" applyFont="1" applyFill="1" applyBorder="1" applyAlignment="1" applyProtection="1">
      <alignment horizontal="center" vertical="center"/>
    </xf>
    <xf numFmtId="0" fontId="80" fillId="0" borderId="438" xfId="0" applyNumberFormat="1" applyFont="1" applyFill="1" applyBorder="1" applyAlignment="1" applyProtection="1">
      <alignment horizontal="center" vertical="center" wrapText="1"/>
    </xf>
    <xf numFmtId="0" fontId="87" fillId="0" borderId="439" xfId="0" applyNumberFormat="1" applyFont="1" applyFill="1" applyBorder="1" applyAlignment="1" applyProtection="1">
      <alignment horizontal="center" vertical="center" wrapText="1"/>
    </xf>
    <xf numFmtId="0" fontId="87" fillId="0" borderId="439" xfId="0" applyNumberFormat="1" applyFont="1" applyFill="1" applyBorder="1" applyAlignment="1" applyProtection="1">
      <alignment vertical="center" wrapText="1"/>
    </xf>
    <xf numFmtId="0" fontId="87" fillId="0" borderId="440" xfId="0" applyNumberFormat="1" applyFont="1" applyFill="1" applyBorder="1" applyAlignment="1" applyProtection="1">
      <alignment vertical="center" wrapText="1"/>
    </xf>
    <xf numFmtId="0" fontId="79" fillId="0" borderId="441" xfId="0" applyNumberFormat="1" applyFont="1" applyFill="1" applyBorder="1" applyAlignment="1" applyProtection="1">
      <alignment vertical="center" wrapText="1"/>
    </xf>
    <xf numFmtId="0" fontId="87" fillId="0" borderId="442" xfId="0" applyNumberFormat="1" applyFont="1" applyFill="1" applyBorder="1" applyAlignment="1" applyProtection="1">
      <alignment vertical="center" wrapText="1"/>
    </xf>
    <xf numFmtId="0" fontId="87" fillId="0" borderId="438" xfId="0" applyNumberFormat="1" applyFont="1" applyFill="1" applyBorder="1" applyAlignment="1" applyProtection="1">
      <alignment vertical="center" wrapText="1"/>
    </xf>
    <xf numFmtId="0" fontId="87" fillId="0" borderId="443" xfId="0" applyNumberFormat="1" applyFont="1" applyFill="1" applyBorder="1" applyAlignment="1" applyProtection="1">
      <alignment vertical="center" wrapText="1"/>
    </xf>
    <xf numFmtId="0" fontId="80" fillId="0" borderId="443" xfId="0" applyFont="1" applyFill="1" applyBorder="1" applyAlignment="1" applyProtection="1">
      <alignment horizontal="center" vertical="center" wrapText="1"/>
    </xf>
    <xf numFmtId="164" fontId="86" fillId="0" borderId="443" xfId="0" applyNumberFormat="1" applyFont="1" applyFill="1" applyBorder="1" applyAlignment="1" applyProtection="1">
      <alignment horizontal="center" vertical="center" wrapText="1"/>
    </xf>
    <xf numFmtId="0" fontId="80" fillId="0" borderId="444" xfId="0" applyFont="1" applyFill="1" applyBorder="1" applyAlignment="1" applyProtection="1">
      <alignment horizontal="center" vertical="center" wrapText="1"/>
    </xf>
    <xf numFmtId="0" fontId="80" fillId="0" borderId="439" xfId="0" applyFont="1" applyFill="1" applyBorder="1" applyAlignment="1" applyProtection="1">
      <alignment horizontal="center" vertical="center" wrapText="1"/>
    </xf>
    <xf numFmtId="164" fontId="80" fillId="0" borderId="439" xfId="0" applyNumberFormat="1" applyFont="1" applyFill="1" applyBorder="1" applyAlignment="1" applyProtection="1">
      <alignment horizontal="center" vertical="center" wrapText="1"/>
    </xf>
    <xf numFmtId="164" fontId="80" fillId="0" borderId="441" xfId="0" applyNumberFormat="1" applyFont="1" applyFill="1" applyBorder="1" applyAlignment="1" applyProtection="1">
      <alignment horizontal="center" vertical="center" wrapText="1"/>
    </xf>
    <xf numFmtId="0" fontId="80" fillId="7" borderId="445" xfId="0" applyFont="1" applyFill="1" applyBorder="1" applyAlignment="1" applyProtection="1">
      <alignment horizontal="left" vertical="center" wrapText="1"/>
    </xf>
    <xf numFmtId="0" fontId="80" fillId="0" borderId="439" xfId="0" applyFont="1" applyFill="1" applyBorder="1" applyAlignment="1" applyProtection="1">
      <alignment horizontal="center" vertical="center"/>
    </xf>
    <xf numFmtId="0" fontId="93" fillId="0" borderId="439" xfId="0" applyFont="1" applyFill="1" applyBorder="1" applyAlignment="1" applyProtection="1">
      <alignment horizontal="center" vertical="center"/>
    </xf>
    <xf numFmtId="14" fontId="80" fillId="0" borderId="439" xfId="0" applyNumberFormat="1" applyFont="1" applyFill="1" applyBorder="1" applyAlignment="1" applyProtection="1">
      <alignment horizontal="center" vertical="center"/>
    </xf>
    <xf numFmtId="14" fontId="80" fillId="0" borderId="446" xfId="0" applyNumberFormat="1" applyFont="1" applyFill="1" applyBorder="1" applyAlignment="1" applyProtection="1">
      <alignment horizontal="center" vertical="center" wrapText="1"/>
    </xf>
    <xf numFmtId="0" fontId="80" fillId="0" borderId="447" xfId="0" applyNumberFormat="1" applyFont="1" applyFill="1" applyBorder="1" applyAlignment="1" applyProtection="1">
      <alignment horizontal="center" vertical="center"/>
    </xf>
    <xf numFmtId="0" fontId="80" fillId="0" borderId="446" xfId="0" applyNumberFormat="1" applyFont="1" applyFill="1" applyBorder="1" applyAlignment="1" applyProtection="1">
      <alignment horizontal="center" vertical="center"/>
    </xf>
    <xf numFmtId="14" fontId="80" fillId="0" borderId="448" xfId="0" applyNumberFormat="1" applyFont="1" applyFill="1" applyBorder="1" applyAlignment="1" applyProtection="1">
      <alignment horizontal="center" vertical="center" wrapText="1"/>
    </xf>
    <xf numFmtId="0" fontId="87" fillId="0" borderId="449" xfId="0" applyNumberFormat="1" applyFont="1" applyFill="1" applyBorder="1" applyAlignment="1" applyProtection="1">
      <alignment horizontal="center" vertical="center" wrapText="1"/>
    </xf>
    <xf numFmtId="0" fontId="87" fillId="0" borderId="450" xfId="0" applyNumberFormat="1" applyFont="1" applyFill="1" applyBorder="1" applyAlignment="1" applyProtection="1">
      <alignment horizontal="center" vertical="center" wrapText="1"/>
    </xf>
    <xf numFmtId="14" fontId="87" fillId="0" borderId="448" xfId="0" applyNumberFormat="1" applyFont="1" applyFill="1" applyBorder="1" applyAlignment="1" applyProtection="1">
      <alignment horizontal="center" vertical="center" wrapText="1"/>
    </xf>
    <xf numFmtId="0" fontId="87" fillId="0" borderId="451" xfId="0" applyNumberFormat="1" applyFont="1" applyFill="1" applyBorder="1" applyAlignment="1" applyProtection="1">
      <alignment horizontal="center" vertical="center" wrapText="1"/>
    </xf>
    <xf numFmtId="10" fontId="80" fillId="0" borderId="452" xfId="0" applyNumberFormat="1" applyFont="1" applyFill="1" applyBorder="1" applyAlignment="1" applyProtection="1">
      <alignment horizontal="center" vertical="center" wrapText="1"/>
    </xf>
    <xf numFmtId="164" fontId="86" fillId="0" borderId="452" xfId="0" applyNumberFormat="1" applyFont="1" applyFill="1" applyBorder="1" applyAlignment="1" applyProtection="1">
      <alignment horizontal="center" vertical="center" wrapText="1"/>
    </xf>
    <xf numFmtId="0" fontId="80" fillId="0" borderId="451" xfId="0" applyFont="1" applyFill="1" applyBorder="1" applyAlignment="1" applyProtection="1">
      <alignment horizontal="center" vertical="center" wrapText="1"/>
    </xf>
    <xf numFmtId="0" fontId="80" fillId="0" borderId="449" xfId="0" applyFont="1" applyFill="1" applyBorder="1" applyAlignment="1" applyProtection="1">
      <alignment horizontal="center" vertical="center" wrapText="1"/>
    </xf>
    <xf numFmtId="164" fontId="80" fillId="0" borderId="449" xfId="0" applyNumberFormat="1" applyFont="1" applyFill="1" applyBorder="1" applyAlignment="1" applyProtection="1">
      <alignment horizontal="center" vertical="center" wrapText="1"/>
    </xf>
    <xf numFmtId="164" fontId="80" fillId="0" borderId="453" xfId="0" applyNumberFormat="1" applyFont="1" applyFill="1" applyBorder="1" applyAlignment="1" applyProtection="1">
      <alignment horizontal="center" vertical="center" wrapText="1"/>
    </xf>
    <xf numFmtId="0" fontId="80" fillId="0" borderId="454" xfId="0" applyFont="1" applyFill="1" applyBorder="1" applyAlignment="1" applyProtection="1">
      <alignment horizontal="left" vertical="center" wrapText="1"/>
    </xf>
    <xf numFmtId="0" fontId="80" fillId="0" borderId="449" xfId="0" applyFont="1" applyFill="1" applyBorder="1" applyAlignment="1" applyProtection="1">
      <alignment horizontal="center" vertical="center"/>
    </xf>
    <xf numFmtId="0" fontId="80" fillId="11" borderId="449" xfId="0" applyFont="1" applyFill="1" applyBorder="1" applyAlignment="1" applyProtection="1">
      <alignment horizontal="center" vertical="center"/>
    </xf>
    <xf numFmtId="0" fontId="80" fillId="0" borderId="455" xfId="0" applyNumberFormat="1" applyFont="1" applyFill="1" applyBorder="1" applyAlignment="1" applyProtection="1">
      <alignment horizontal="center" vertical="center" wrapText="1"/>
    </xf>
    <xf numFmtId="0" fontId="80" fillId="0" borderId="456" xfId="0" applyNumberFormat="1" applyFont="1" applyFill="1" applyBorder="1" applyAlignment="1" applyProtection="1">
      <alignment horizontal="center" vertical="center"/>
    </xf>
    <xf numFmtId="14" fontId="80" fillId="0" borderId="457" xfId="0" applyNumberFormat="1" applyFont="1" applyFill="1" applyBorder="1" applyAlignment="1" applyProtection="1">
      <alignment horizontal="center" vertical="center" wrapText="1"/>
    </xf>
    <xf numFmtId="0" fontId="87" fillId="0" borderId="458" xfId="0" applyNumberFormat="1" applyFont="1" applyFill="1" applyBorder="1" applyAlignment="1" applyProtection="1">
      <alignment vertical="center" wrapText="1"/>
    </xf>
    <xf numFmtId="0" fontId="87" fillId="0" borderId="449" xfId="0" applyNumberFormat="1" applyFont="1" applyFill="1" applyBorder="1" applyAlignment="1" applyProtection="1">
      <alignment vertical="center" wrapText="1"/>
    </xf>
    <xf numFmtId="0" fontId="87" fillId="0" borderId="450" xfId="0" applyNumberFormat="1" applyFont="1" applyFill="1" applyBorder="1" applyAlignment="1" applyProtection="1">
      <alignment vertical="center" wrapText="1"/>
    </xf>
    <xf numFmtId="0" fontId="79" fillId="0" borderId="453" xfId="0" applyNumberFormat="1" applyFont="1" applyFill="1" applyBorder="1" applyAlignment="1" applyProtection="1">
      <alignment vertical="center" wrapText="1"/>
    </xf>
    <xf numFmtId="0" fontId="87" fillId="0" borderId="459" xfId="0" applyNumberFormat="1" applyFont="1" applyFill="1" applyBorder="1" applyAlignment="1" applyProtection="1">
      <alignment vertical="center" wrapText="1"/>
    </xf>
    <xf numFmtId="0" fontId="87" fillId="0" borderId="448" xfId="0" applyNumberFormat="1" applyFont="1" applyFill="1" applyBorder="1" applyAlignment="1" applyProtection="1">
      <alignment vertical="center" wrapText="1"/>
    </xf>
    <xf numFmtId="0" fontId="87" fillId="0" borderId="452" xfId="0" applyNumberFormat="1" applyFont="1" applyFill="1" applyBorder="1" applyAlignment="1" applyProtection="1">
      <alignment vertical="center" wrapText="1"/>
    </xf>
    <xf numFmtId="0" fontId="80" fillId="0" borderId="452" xfId="0" applyFont="1" applyFill="1" applyBorder="1" applyAlignment="1" applyProtection="1">
      <alignment horizontal="center" vertical="center" wrapText="1"/>
    </xf>
    <xf numFmtId="0" fontId="80" fillId="0" borderId="460" xfId="0" applyFont="1" applyFill="1" applyBorder="1" applyAlignment="1" applyProtection="1">
      <alignment horizontal="center" vertical="center" wrapText="1"/>
    </xf>
    <xf numFmtId="14" fontId="80" fillId="0" borderId="461" xfId="0" applyNumberFormat="1" applyFont="1" applyFill="1" applyBorder="1" applyAlignment="1" applyProtection="1">
      <alignment horizontal="center" vertical="center"/>
    </xf>
    <xf numFmtId="14" fontId="80" fillId="0" borderId="449" xfId="0" applyNumberFormat="1" applyFont="1" applyFill="1" applyBorder="1" applyAlignment="1" applyProtection="1">
      <alignment horizontal="center" vertical="center" wrapText="1"/>
    </xf>
    <xf numFmtId="0" fontId="80" fillId="0" borderId="462" xfId="0" applyNumberFormat="1" applyFont="1" applyFill="1" applyBorder="1" applyAlignment="1" applyProtection="1">
      <alignment horizontal="center" vertical="center" wrapText="1"/>
    </xf>
    <xf numFmtId="0" fontId="87" fillId="0" borderId="463" xfId="0" applyNumberFormat="1" applyFont="1" applyFill="1" applyBorder="1" applyAlignment="1" applyProtection="1">
      <alignment vertical="center" wrapText="1"/>
    </xf>
    <xf numFmtId="0" fontId="87" fillId="0" borderId="464" xfId="0" applyNumberFormat="1" applyFont="1" applyFill="1" applyBorder="1" applyAlignment="1" applyProtection="1">
      <alignment vertical="center" wrapText="1"/>
    </xf>
    <xf numFmtId="0" fontId="79" fillId="0" borderId="464" xfId="0" applyNumberFormat="1" applyFont="1" applyFill="1" applyBorder="1" applyAlignment="1" applyProtection="1">
      <alignment vertical="center" wrapText="1"/>
    </xf>
    <xf numFmtId="0" fontId="87" fillId="0" borderId="462" xfId="0" applyNumberFormat="1" applyFont="1" applyFill="1" applyBorder="1" applyAlignment="1" applyProtection="1">
      <alignment vertical="center" wrapText="1"/>
    </xf>
    <xf numFmtId="0" fontId="87" fillId="0" borderId="465" xfId="0" applyNumberFormat="1" applyFont="1" applyFill="1" applyBorder="1" applyAlignment="1" applyProtection="1">
      <alignment vertical="center" wrapText="1"/>
    </xf>
    <xf numFmtId="10" fontId="80" fillId="0" borderId="465" xfId="0" applyNumberFormat="1" applyFont="1" applyFill="1" applyBorder="1" applyAlignment="1" applyProtection="1">
      <alignment horizontal="center" vertical="center" wrapText="1"/>
    </xf>
    <xf numFmtId="164" fontId="86" fillId="0" borderId="465" xfId="0" applyNumberFormat="1" applyFont="1" applyFill="1" applyBorder="1" applyAlignment="1" applyProtection="1">
      <alignment horizontal="center" vertical="center" wrapText="1"/>
    </xf>
    <xf numFmtId="0" fontId="80" fillId="0" borderId="466" xfId="0" applyFont="1" applyFill="1" applyBorder="1" applyAlignment="1" applyProtection="1">
      <alignment horizontal="center" vertical="center" wrapText="1"/>
    </xf>
    <xf numFmtId="0" fontId="80" fillId="0" borderId="463" xfId="0" applyFont="1" applyFill="1" applyBorder="1" applyAlignment="1" applyProtection="1">
      <alignment horizontal="center" vertical="center" wrapText="1"/>
    </xf>
    <xf numFmtId="164" fontId="80" fillId="0" borderId="463" xfId="0" applyNumberFormat="1" applyFont="1" applyFill="1" applyBorder="1" applyAlignment="1" applyProtection="1">
      <alignment horizontal="center" vertical="center" wrapText="1"/>
    </xf>
    <xf numFmtId="164" fontId="80" fillId="0" borderId="467" xfId="0" applyNumberFormat="1" applyFont="1" applyFill="1" applyBorder="1" applyAlignment="1" applyProtection="1">
      <alignment horizontal="center" vertical="center" wrapText="1"/>
    </xf>
    <xf numFmtId="0" fontId="80" fillId="0" borderId="468" xfId="0" applyFont="1" applyFill="1" applyBorder="1" applyAlignment="1" applyProtection="1">
      <alignment horizontal="left" vertical="center" wrapText="1"/>
    </xf>
    <xf numFmtId="0" fontId="80" fillId="0" borderId="463" xfId="0" applyFont="1" applyFill="1" applyBorder="1" applyAlignment="1" applyProtection="1">
      <alignment horizontal="center" vertical="center"/>
    </xf>
    <xf numFmtId="0" fontId="85" fillId="0" borderId="463" xfId="0" applyFont="1" applyFill="1" applyBorder="1" applyAlignment="1" applyProtection="1">
      <alignment horizontal="center" vertical="center"/>
    </xf>
    <xf numFmtId="0" fontId="80" fillId="0" borderId="463" xfId="0" applyNumberFormat="1" applyFont="1" applyFill="1" applyBorder="1" applyAlignment="1" applyProtection="1">
      <alignment horizontal="center" vertical="center" wrapText="1"/>
    </xf>
    <xf numFmtId="0" fontId="80" fillId="0" borderId="469" xfId="0" applyNumberFormat="1" applyFont="1" applyFill="1" applyBorder="1" applyAlignment="1" applyProtection="1">
      <alignment horizontal="center" vertical="center"/>
    </xf>
    <xf numFmtId="0" fontId="80" fillId="0" borderId="470" xfId="0" applyNumberFormat="1" applyFont="1" applyFill="1" applyBorder="1" applyAlignment="1" applyProtection="1">
      <alignment horizontal="center" vertical="center"/>
    </xf>
    <xf numFmtId="0" fontId="80" fillId="0" borderId="471" xfId="0" applyNumberFormat="1" applyFont="1" applyFill="1" applyBorder="1" applyAlignment="1" applyProtection="1">
      <alignment horizontal="center" vertical="center" wrapText="1"/>
    </xf>
    <xf numFmtId="0" fontId="87" fillId="0" borderId="472" xfId="0" applyNumberFormat="1" applyFont="1" applyFill="1" applyBorder="1" applyAlignment="1" applyProtection="1">
      <alignment vertical="center" wrapText="1"/>
    </xf>
    <xf numFmtId="0" fontId="87" fillId="0" borderId="473" xfId="0" applyNumberFormat="1" applyFont="1" applyFill="1" applyBorder="1" applyAlignment="1" applyProtection="1">
      <alignment vertical="center" wrapText="1"/>
    </xf>
    <xf numFmtId="0" fontId="79" fillId="0" borderId="474" xfId="0" applyNumberFormat="1" applyFont="1" applyFill="1" applyBorder="1" applyAlignment="1" applyProtection="1">
      <alignment vertical="center" wrapText="1"/>
    </xf>
    <xf numFmtId="0" fontId="87" fillId="0" borderId="475" xfId="0" applyNumberFormat="1" applyFont="1" applyFill="1" applyBorder="1" applyAlignment="1" applyProtection="1">
      <alignment vertical="center" wrapText="1"/>
    </xf>
    <xf numFmtId="0" fontId="87" fillId="0" borderId="471" xfId="0" applyNumberFormat="1" applyFont="1" applyFill="1" applyBorder="1" applyAlignment="1" applyProtection="1">
      <alignment vertical="center" wrapText="1"/>
    </xf>
    <xf numFmtId="0" fontId="87" fillId="0" borderId="476" xfId="0" applyNumberFormat="1" applyFont="1" applyFill="1" applyBorder="1" applyAlignment="1" applyProtection="1">
      <alignment vertical="center" wrapText="1"/>
    </xf>
    <xf numFmtId="10" fontId="86" fillId="0" borderId="476" xfId="0" applyNumberFormat="1" applyFont="1" applyFill="1" applyBorder="1" applyAlignment="1" applyProtection="1">
      <alignment horizontal="center" vertical="center" wrapText="1"/>
    </xf>
    <xf numFmtId="164" fontId="86" fillId="0" borderId="476" xfId="0" applyNumberFormat="1" applyFont="1" applyFill="1" applyBorder="1" applyAlignment="1" applyProtection="1">
      <alignment horizontal="center" vertical="center" wrapText="1"/>
    </xf>
    <xf numFmtId="0" fontId="80" fillId="0" borderId="477" xfId="0" applyFont="1" applyFill="1" applyBorder="1" applyAlignment="1" applyProtection="1">
      <alignment horizontal="center" vertical="center" wrapText="1"/>
    </xf>
    <xf numFmtId="0" fontId="80" fillId="0" borderId="472" xfId="0" applyFont="1" applyFill="1" applyBorder="1" applyAlignment="1" applyProtection="1">
      <alignment horizontal="center" vertical="center" wrapText="1"/>
    </xf>
    <xf numFmtId="164" fontId="80" fillId="0" borderId="472" xfId="0" applyNumberFormat="1" applyFont="1" applyFill="1" applyBorder="1" applyAlignment="1" applyProtection="1">
      <alignment horizontal="center" vertical="center" wrapText="1"/>
    </xf>
    <xf numFmtId="164" fontId="80" fillId="0" borderId="476" xfId="0" applyNumberFormat="1" applyFont="1" applyFill="1" applyBorder="1" applyAlignment="1" applyProtection="1">
      <alignment horizontal="center" vertical="center" wrapText="1"/>
    </xf>
    <xf numFmtId="0" fontId="80" fillId="0" borderId="478" xfId="0" applyFont="1" applyFill="1" applyBorder="1" applyAlignment="1" applyProtection="1">
      <alignment horizontal="left" vertical="center" wrapText="1"/>
    </xf>
    <xf numFmtId="0" fontId="80" fillId="0" borderId="472" xfId="0" applyFont="1" applyFill="1" applyBorder="1" applyAlignment="1" applyProtection="1">
      <alignment horizontal="center" vertical="center"/>
    </xf>
    <xf numFmtId="0" fontId="80" fillId="0" borderId="472" xfId="0" applyNumberFormat="1" applyFont="1" applyFill="1" applyBorder="1" applyAlignment="1" applyProtection="1">
      <alignment horizontal="center" vertical="center" wrapText="1"/>
    </xf>
    <xf numFmtId="0" fontId="80" fillId="0" borderId="479" xfId="0" applyNumberFormat="1" applyFont="1" applyFill="1" applyBorder="1" applyAlignment="1" applyProtection="1">
      <alignment horizontal="center" vertical="center"/>
    </xf>
    <xf numFmtId="0" fontId="80" fillId="0" borderId="480" xfId="0" applyNumberFormat="1" applyFont="1" applyFill="1" applyBorder="1" applyAlignment="1" applyProtection="1">
      <alignment horizontal="center" vertical="center"/>
    </xf>
    <xf numFmtId="0" fontId="80" fillId="0" borderId="481" xfId="0" applyNumberFormat="1" applyFont="1" applyFill="1" applyBorder="1" applyAlignment="1" applyProtection="1">
      <alignment horizontal="center" vertical="center" wrapText="1"/>
    </xf>
    <xf numFmtId="0" fontId="87" fillId="0" borderId="482" xfId="0" applyNumberFormat="1" applyFont="1" applyFill="1" applyBorder="1" applyAlignment="1" applyProtection="1">
      <alignment vertical="center" wrapText="1"/>
    </xf>
    <xf numFmtId="0" fontId="87" fillId="0" borderId="483" xfId="0" applyNumberFormat="1" applyFont="1" applyFill="1" applyBorder="1" applyAlignment="1" applyProtection="1">
      <alignment vertical="center" wrapText="1"/>
    </xf>
    <xf numFmtId="0" fontId="79" fillId="0" borderId="484" xfId="0" applyNumberFormat="1" applyFont="1" applyFill="1" applyBorder="1" applyAlignment="1" applyProtection="1">
      <alignment vertical="center" wrapText="1"/>
    </xf>
    <xf numFmtId="0" fontId="87" fillId="0" borderId="485" xfId="0" applyNumberFormat="1" applyFont="1" applyFill="1" applyBorder="1" applyAlignment="1" applyProtection="1">
      <alignment vertical="center" wrapText="1"/>
    </xf>
    <xf numFmtId="0" fontId="87" fillId="0" borderId="481" xfId="0" applyNumberFormat="1" applyFont="1" applyFill="1" applyBorder="1" applyAlignment="1" applyProtection="1">
      <alignment vertical="center" wrapText="1"/>
    </xf>
    <xf numFmtId="0" fontId="87" fillId="0" borderId="486" xfId="0" applyNumberFormat="1" applyFont="1" applyFill="1" applyBorder="1" applyAlignment="1" applyProtection="1">
      <alignment vertical="center" wrapText="1"/>
    </xf>
    <xf numFmtId="10" fontId="86" fillId="0" borderId="6" xfId="0" applyNumberFormat="1" applyFont="1" applyFill="1" applyBorder="1" applyAlignment="1" applyProtection="1">
      <alignment horizontal="center" vertical="center" wrapText="1"/>
    </xf>
    <xf numFmtId="164" fontId="86" fillId="0" borderId="39" xfId="0" applyNumberFormat="1" applyFont="1" applyFill="1" applyBorder="1" applyAlignment="1" applyProtection="1">
      <alignment horizontal="center" vertical="center" wrapText="1"/>
    </xf>
    <xf numFmtId="0" fontId="80" fillId="0" borderId="487" xfId="0" applyFont="1" applyFill="1" applyBorder="1" applyAlignment="1" applyProtection="1">
      <alignment horizontal="center" vertical="center" wrapText="1"/>
    </xf>
    <xf numFmtId="164" fontId="80" fillId="0" borderId="486" xfId="0" applyNumberFormat="1" applyFont="1" applyFill="1" applyBorder="1" applyAlignment="1" applyProtection="1">
      <alignment horizontal="center" vertical="center" wrapText="1"/>
    </xf>
    <xf numFmtId="0" fontId="80" fillId="0" borderId="488" xfId="0" applyFont="1" applyFill="1" applyBorder="1" applyAlignment="1" applyProtection="1">
      <alignment horizontal="left" vertical="center" wrapText="1"/>
    </xf>
    <xf numFmtId="0" fontId="80" fillId="0" borderId="482" xfId="0" applyFont="1" applyFill="1" applyBorder="1" applyAlignment="1" applyProtection="1">
      <alignment horizontal="center" vertical="center"/>
    </xf>
    <xf numFmtId="0" fontId="80" fillId="7" borderId="178" xfId="0" applyFont="1" applyFill="1" applyBorder="1" applyAlignment="1" applyProtection="1">
      <alignment vertical="center" wrapText="1"/>
    </xf>
    <xf numFmtId="0" fontId="80" fillId="3" borderId="178" xfId="0" applyNumberFormat="1" applyFont="1" applyFill="1" applyBorder="1" applyAlignment="1" applyProtection="1">
      <alignment horizontal="center" vertical="center"/>
    </xf>
    <xf numFmtId="165" fontId="80" fillId="7" borderId="489" xfId="0" applyNumberFormat="1" applyFont="1" applyFill="1" applyBorder="1" applyAlignment="1" applyProtection="1">
      <alignment vertical="center"/>
    </xf>
    <xf numFmtId="165" fontId="80" fillId="7" borderId="489" xfId="0" applyNumberFormat="1" applyFont="1" applyFill="1" applyBorder="1" applyAlignment="1" applyProtection="1">
      <alignment vertical="center" wrapText="1"/>
    </xf>
    <xf numFmtId="165" fontId="80" fillId="7" borderId="490" xfId="0" applyNumberFormat="1" applyFont="1" applyFill="1" applyBorder="1" applyAlignment="1" applyProtection="1">
      <alignment vertical="center" wrapText="1"/>
    </xf>
    <xf numFmtId="0" fontId="80" fillId="0" borderId="491" xfId="0" applyNumberFormat="1" applyFont="1" applyFill="1" applyBorder="1" applyAlignment="1" applyProtection="1">
      <alignment horizontal="center" vertical="center"/>
    </xf>
    <xf numFmtId="0" fontId="87" fillId="7" borderId="492" xfId="0" applyNumberFormat="1" applyFont="1" applyFill="1" applyBorder="1" applyAlignment="1" applyProtection="1">
      <alignment vertical="center" wrapText="1"/>
    </xf>
    <xf numFmtId="0" fontId="87" fillId="7" borderId="482" xfId="0" applyNumberFormat="1" applyFont="1" applyFill="1" applyBorder="1" applyAlignment="1" applyProtection="1">
      <alignment vertical="center" wrapText="1"/>
    </xf>
    <xf numFmtId="0" fontId="87" fillId="7" borderId="483" xfId="0" applyNumberFormat="1" applyFont="1" applyFill="1" applyBorder="1" applyAlignment="1" applyProtection="1">
      <alignment vertical="center" wrapText="1"/>
    </xf>
    <xf numFmtId="0" fontId="79" fillId="7" borderId="484" xfId="0" applyNumberFormat="1" applyFont="1" applyFill="1" applyBorder="1" applyAlignment="1" applyProtection="1">
      <alignment vertical="center" wrapText="1"/>
    </xf>
    <xf numFmtId="0" fontId="87" fillId="7" borderId="485" xfId="0" applyNumberFormat="1" applyFont="1" applyFill="1" applyBorder="1" applyAlignment="1" applyProtection="1">
      <alignment vertical="center" wrapText="1"/>
    </xf>
    <xf numFmtId="0" fontId="87" fillId="7" borderId="481" xfId="0" applyNumberFormat="1" applyFont="1" applyFill="1" applyBorder="1" applyAlignment="1" applyProtection="1">
      <alignment vertical="center" wrapText="1"/>
    </xf>
    <xf numFmtId="0" fontId="87" fillId="7" borderId="486" xfId="0" applyNumberFormat="1" applyFont="1" applyFill="1" applyBorder="1" applyAlignment="1" applyProtection="1">
      <alignment vertical="center" wrapText="1"/>
    </xf>
    <xf numFmtId="10" fontId="86" fillId="0" borderId="18" xfId="0" applyNumberFormat="1" applyFont="1" applyFill="1" applyBorder="1" applyAlignment="1" applyProtection="1">
      <alignment horizontal="center" vertical="center" wrapText="1"/>
    </xf>
    <xf numFmtId="0" fontId="80" fillId="0" borderId="493" xfId="0" applyFont="1" applyFill="1" applyBorder="1" applyAlignment="1" applyProtection="1">
      <alignment horizontal="center" vertical="center" wrapText="1"/>
    </xf>
    <xf numFmtId="0" fontId="80" fillId="0" borderId="494" xfId="0" applyFont="1" applyFill="1" applyBorder="1" applyAlignment="1" applyProtection="1">
      <alignment horizontal="center" vertical="center" wrapText="1"/>
    </xf>
    <xf numFmtId="164" fontId="80" fillId="0" borderId="39" xfId="0" applyNumberFormat="1" applyFont="1" applyFill="1" applyBorder="1" applyAlignment="1" applyProtection="1">
      <alignment horizontal="center" vertical="center" wrapText="1"/>
    </xf>
    <xf numFmtId="0" fontId="80" fillId="8" borderId="496" xfId="0" applyFont="1" applyFill="1" applyBorder="1" applyAlignment="1" applyProtection="1">
      <alignment vertical="center" wrapText="1"/>
    </xf>
    <xf numFmtId="165" fontId="81" fillId="8" borderId="496" xfId="0" applyNumberFormat="1" applyFont="1" applyFill="1" applyBorder="1" applyAlignment="1" applyProtection="1">
      <alignment horizontal="center" vertical="center"/>
    </xf>
    <xf numFmtId="165" fontId="86" fillId="8" borderId="55" xfId="0" applyNumberFormat="1" applyFont="1" applyFill="1" applyBorder="1" applyAlignment="1" applyProtection="1">
      <alignment horizontal="center" vertical="center"/>
    </xf>
    <xf numFmtId="0" fontId="90" fillId="8" borderId="37" xfId="0" applyFont="1" applyFill="1" applyBorder="1" applyAlignment="1" applyProtection="1">
      <alignment horizontal="center" vertical="center" wrapText="1"/>
    </xf>
    <xf numFmtId="0" fontId="90" fillId="8" borderId="14" xfId="0" applyFont="1" applyFill="1" applyBorder="1" applyAlignment="1" applyProtection="1">
      <alignment horizontal="center" vertical="center" wrapText="1"/>
    </xf>
    <xf numFmtId="0" fontId="90" fillId="8" borderId="15" xfId="0" applyFont="1" applyFill="1" applyBorder="1" applyAlignment="1" applyProtection="1">
      <alignment horizontal="center" vertical="center" wrapText="1"/>
    </xf>
    <xf numFmtId="0" fontId="80" fillId="8" borderId="490" xfId="0" applyNumberFormat="1" applyFont="1" applyFill="1" applyBorder="1" applyAlignment="1" applyProtection="1">
      <alignment horizontal="center" vertical="center" wrapText="1"/>
    </xf>
    <xf numFmtId="0" fontId="87" fillId="8" borderId="492" xfId="0" applyNumberFormat="1" applyFont="1" applyFill="1" applyBorder="1" applyAlignment="1" applyProtection="1">
      <alignment horizontal="center" vertical="center" wrapText="1"/>
    </xf>
    <xf numFmtId="0" fontId="87" fillId="8" borderId="482" xfId="0" applyNumberFormat="1" applyFont="1" applyFill="1" applyBorder="1" applyAlignment="1" applyProtection="1">
      <alignment horizontal="center" vertical="center" wrapText="1"/>
    </xf>
    <xf numFmtId="0" fontId="87" fillId="8" borderId="483" xfId="0" applyNumberFormat="1" applyFont="1" applyFill="1" applyBorder="1" applyAlignment="1" applyProtection="1">
      <alignment horizontal="center" vertical="center" wrapText="1"/>
    </xf>
    <xf numFmtId="14" fontId="79" fillId="8" borderId="483" xfId="0" applyNumberFormat="1" applyFont="1" applyFill="1" applyBorder="1" applyAlignment="1" applyProtection="1">
      <alignment horizontal="center" vertical="center" wrapText="1"/>
    </xf>
    <xf numFmtId="0" fontId="87" fillId="8" borderId="485" xfId="0" applyNumberFormat="1" applyFont="1" applyFill="1" applyBorder="1" applyAlignment="1" applyProtection="1">
      <alignment horizontal="center" vertical="center" wrapText="1"/>
    </xf>
    <xf numFmtId="0" fontId="87" fillId="8" borderId="481" xfId="0" applyNumberFormat="1" applyFont="1" applyFill="1" applyBorder="1" applyAlignment="1" applyProtection="1">
      <alignment horizontal="center" vertical="center" wrapText="1"/>
    </xf>
    <xf numFmtId="0" fontId="80" fillId="8" borderId="486" xfId="0" applyNumberFormat="1" applyFont="1" applyFill="1" applyBorder="1" applyAlignment="1" applyProtection="1">
      <alignment horizontal="center" vertical="center" wrapText="1"/>
    </xf>
    <xf numFmtId="166" fontId="86" fillId="8" borderId="486" xfId="0" applyNumberFormat="1" applyFont="1" applyFill="1" applyBorder="1" applyAlignment="1" applyProtection="1">
      <alignment horizontal="center" vertical="center" wrapText="1"/>
    </xf>
    <xf numFmtId="0" fontId="80" fillId="8" borderId="498" xfId="0" applyNumberFormat="1" applyFont="1" applyFill="1" applyBorder="1" applyAlignment="1" applyProtection="1">
      <alignment horizontal="center" vertical="center" wrapText="1"/>
    </xf>
    <xf numFmtId="0" fontId="80" fillId="8" borderId="499" xfId="0" applyNumberFormat="1" applyFont="1" applyFill="1" applyBorder="1" applyAlignment="1" applyProtection="1">
      <alignment horizontal="center" vertical="center" wrapText="1"/>
    </xf>
    <xf numFmtId="0" fontId="80" fillId="8" borderId="489" xfId="0" applyNumberFormat="1" applyFont="1" applyFill="1" applyBorder="1" applyAlignment="1" applyProtection="1">
      <alignment horizontal="center" vertical="center" wrapText="1"/>
    </xf>
    <xf numFmtId="14" fontId="80" fillId="8" borderId="186" xfId="0" applyNumberFormat="1" applyFont="1" applyFill="1" applyBorder="1" applyAlignment="1" applyProtection="1">
      <alignment horizontal="center" vertical="center" wrapText="1"/>
    </xf>
    <xf numFmtId="0" fontId="80" fillId="7" borderId="497" xfId="0" applyFont="1" applyFill="1" applyBorder="1" applyAlignment="1" applyProtection="1">
      <alignment vertical="center" wrapText="1"/>
    </xf>
    <xf numFmtId="0" fontId="80" fillId="7" borderId="183" xfId="0" applyFont="1" applyFill="1" applyBorder="1" applyAlignment="1" applyProtection="1">
      <alignment vertical="center" wrapText="1"/>
    </xf>
    <xf numFmtId="0" fontId="80" fillId="12" borderId="482" xfId="0" applyFont="1" applyFill="1" applyBorder="1" applyAlignment="1" applyProtection="1">
      <alignment horizontal="center" vertical="center"/>
    </xf>
    <xf numFmtId="0" fontId="80" fillId="3" borderId="490" xfId="0" applyNumberFormat="1" applyFont="1" applyFill="1" applyBorder="1" applyAlignment="1" applyProtection="1">
      <alignment horizontal="center" vertical="center" wrapText="1"/>
    </xf>
    <xf numFmtId="0" fontId="80" fillId="7" borderId="489" xfId="0" applyNumberFormat="1" applyFont="1" applyFill="1" applyBorder="1" applyAlignment="1" applyProtection="1">
      <alignment horizontal="center" vertical="center" wrapText="1"/>
    </xf>
    <xf numFmtId="0" fontId="80" fillId="7" borderId="490" xfId="0" applyNumberFormat="1" applyFont="1" applyFill="1" applyBorder="1" applyAlignment="1" applyProtection="1">
      <alignment horizontal="center" vertical="center" wrapText="1"/>
    </xf>
    <xf numFmtId="0" fontId="80" fillId="0" borderId="186" xfId="0" applyNumberFormat="1" applyFont="1" applyFill="1" applyBorder="1" applyAlignment="1" applyProtection="1">
      <alignment horizontal="center" vertical="center" wrapText="1"/>
    </xf>
    <xf numFmtId="0" fontId="87" fillId="7" borderId="492" xfId="0" applyNumberFormat="1" applyFont="1" applyFill="1" applyBorder="1" applyAlignment="1" applyProtection="1">
      <alignment horizontal="center" vertical="center" wrapText="1"/>
    </xf>
    <xf numFmtId="0" fontId="87" fillId="7" borderId="482" xfId="0" applyNumberFormat="1" applyFont="1" applyFill="1" applyBorder="1" applyAlignment="1" applyProtection="1">
      <alignment horizontal="center" vertical="center" wrapText="1"/>
    </xf>
    <xf numFmtId="0" fontId="87" fillId="7" borderId="483" xfId="0" applyNumberFormat="1" applyFont="1" applyFill="1" applyBorder="1" applyAlignment="1" applyProtection="1">
      <alignment horizontal="center" vertical="center" wrapText="1"/>
    </xf>
    <xf numFmtId="14" fontId="79" fillId="7" borderId="484" xfId="0" applyNumberFormat="1" applyFont="1" applyFill="1" applyBorder="1" applyAlignment="1" applyProtection="1">
      <alignment horizontal="center" vertical="center" wrapText="1"/>
    </xf>
    <xf numFmtId="0" fontId="87" fillId="0" borderId="481" xfId="0" applyNumberFormat="1" applyFont="1" applyFill="1" applyBorder="1" applyAlignment="1" applyProtection="1">
      <alignment horizontal="center" vertical="center" wrapText="1"/>
    </xf>
    <xf numFmtId="0" fontId="86" fillId="0" borderId="39" xfId="0" applyFont="1" applyFill="1" applyBorder="1" applyAlignment="1" applyProtection="1">
      <alignment horizontal="center" vertical="center" wrapText="1"/>
    </xf>
    <xf numFmtId="166" fontId="86" fillId="0" borderId="486" xfId="0" applyNumberFormat="1" applyFont="1" applyFill="1" applyBorder="1" applyAlignment="1" applyProtection="1">
      <alignment horizontal="center" vertical="center" wrapText="1"/>
    </xf>
    <xf numFmtId="0" fontId="80" fillId="0" borderId="500" xfId="0" applyFont="1" applyFill="1" applyBorder="1" applyAlignment="1" applyProtection="1">
      <alignment horizontal="center" vertical="center" wrapText="1"/>
    </xf>
    <xf numFmtId="0" fontId="80" fillId="0" borderId="482" xfId="0" applyFont="1" applyFill="1" applyBorder="1" applyAlignment="1" applyProtection="1">
      <alignment horizontal="center" vertical="center" wrapText="1"/>
    </xf>
    <xf numFmtId="0" fontId="80" fillId="0" borderId="497" xfId="0" applyFont="1" applyFill="1" applyBorder="1" applyAlignment="1" applyProtection="1">
      <alignment horizontal="left" vertical="center" wrapText="1"/>
    </xf>
    <xf numFmtId="0" fontId="80" fillId="0" borderId="490" xfId="0" applyNumberFormat="1" applyFont="1" applyFill="1" applyBorder="1" applyAlignment="1" applyProtection="1">
      <alignment horizontal="center" vertical="center" wrapText="1"/>
    </xf>
    <xf numFmtId="0" fontId="80" fillId="0" borderId="489" xfId="0" applyNumberFormat="1" applyFont="1" applyFill="1" applyBorder="1" applyAlignment="1" applyProtection="1">
      <alignment horizontal="center" vertical="center"/>
    </xf>
    <xf numFmtId="0" fontId="80" fillId="0" borderId="490" xfId="0" applyNumberFormat="1" applyFont="1" applyFill="1" applyBorder="1" applyAlignment="1" applyProtection="1">
      <alignment horizontal="center" vertical="center"/>
    </xf>
    <xf numFmtId="14" fontId="80" fillId="0" borderId="501" xfId="0" applyNumberFormat="1" applyFont="1" applyFill="1" applyBorder="1" applyAlignment="1" applyProtection="1">
      <alignment horizontal="center" vertical="center" wrapText="1"/>
    </xf>
    <xf numFmtId="0" fontId="87" fillId="0" borderId="492" xfId="0" applyNumberFormat="1" applyFont="1" applyFill="1" applyBorder="1" applyAlignment="1" applyProtection="1">
      <alignment horizontal="center" vertical="center" wrapText="1"/>
    </xf>
    <xf numFmtId="0" fontId="87" fillId="0" borderId="482" xfId="0" applyNumberFormat="1" applyFont="1" applyFill="1" applyBorder="1" applyAlignment="1" applyProtection="1">
      <alignment horizontal="center" vertical="center" wrapText="1"/>
    </xf>
    <xf numFmtId="0" fontId="87" fillId="0" borderId="483" xfId="0" applyNumberFormat="1" applyFont="1" applyFill="1" applyBorder="1" applyAlignment="1" applyProtection="1">
      <alignment horizontal="center" vertical="center" wrapText="1"/>
    </xf>
    <xf numFmtId="0" fontId="79" fillId="0" borderId="484" xfId="0" applyNumberFormat="1" applyFont="1" applyFill="1" applyBorder="1" applyAlignment="1" applyProtection="1">
      <alignment horizontal="center" vertical="center" wrapText="1"/>
    </xf>
    <xf numFmtId="0" fontId="87" fillId="0" borderId="486" xfId="0" applyNumberFormat="1" applyFont="1" applyFill="1" applyBorder="1" applyAlignment="1" applyProtection="1">
      <alignment horizontal="center" vertical="center" wrapText="1"/>
    </xf>
    <xf numFmtId="0" fontId="80" fillId="0" borderId="483" xfId="0" applyFont="1" applyFill="1" applyBorder="1" applyAlignment="1" applyProtection="1">
      <alignment horizontal="center" vertical="center"/>
    </xf>
    <xf numFmtId="0" fontId="80" fillId="11" borderId="482" xfId="0" applyFont="1" applyFill="1" applyBorder="1" applyAlignment="1" applyProtection="1">
      <alignment horizontal="center" vertical="center"/>
    </xf>
    <xf numFmtId="0" fontId="80" fillId="0" borderId="486" xfId="0" applyNumberFormat="1" applyFont="1" applyFill="1" applyBorder="1" applyAlignment="1" applyProtection="1">
      <alignment horizontal="center" vertical="center" wrapText="1"/>
    </xf>
    <xf numFmtId="0" fontId="80" fillId="0" borderId="39" xfId="0" applyFont="1" applyFill="1" applyBorder="1" applyAlignment="1" applyProtection="1">
      <alignment horizontal="center" vertical="center" wrapText="1"/>
    </xf>
    <xf numFmtId="0" fontId="93" fillId="0" borderId="482" xfId="0" applyFont="1" applyFill="1" applyBorder="1" applyAlignment="1" applyProtection="1">
      <alignment horizontal="center" vertical="center"/>
    </xf>
    <xf numFmtId="14" fontId="79" fillId="0" borderId="484" xfId="0" applyNumberFormat="1" applyFont="1" applyFill="1" applyBorder="1" applyAlignment="1" applyProtection="1">
      <alignment horizontal="center" vertical="center" wrapText="1"/>
    </xf>
    <xf numFmtId="14" fontId="86" fillId="0" borderId="486" xfId="0" applyNumberFormat="1" applyFont="1" applyFill="1" applyBorder="1" applyAlignment="1" applyProtection="1">
      <alignment horizontal="center" vertical="center" wrapText="1"/>
    </xf>
    <xf numFmtId="14" fontId="80" fillId="0" borderId="22" xfId="0" applyNumberFormat="1" applyFont="1" applyFill="1" applyBorder="1" applyAlignment="1" applyProtection="1">
      <alignment horizontal="center" vertical="center" wrapText="1"/>
    </xf>
    <xf numFmtId="14" fontId="80" fillId="0" borderId="482" xfId="0" applyNumberFormat="1" applyFont="1" applyFill="1" applyBorder="1" applyAlignment="1" applyProtection="1">
      <alignment horizontal="center" vertical="center"/>
    </xf>
    <xf numFmtId="14" fontId="80" fillId="0" borderId="490" xfId="0" applyNumberFormat="1" applyFont="1" applyFill="1" applyBorder="1" applyAlignment="1" applyProtection="1">
      <alignment horizontal="center" vertical="center" wrapText="1"/>
    </xf>
    <xf numFmtId="0" fontId="93" fillId="0" borderId="39" xfId="0" applyFont="1" applyFill="1" applyBorder="1" applyAlignment="1" applyProtection="1">
      <alignment horizontal="center" vertical="center" wrapText="1"/>
    </xf>
    <xf numFmtId="0" fontId="87" fillId="0" borderId="492" xfId="0" applyNumberFormat="1" applyFont="1" applyBorder="1" applyAlignment="1" applyProtection="1">
      <alignment horizontal="center" vertical="center" wrapText="1"/>
    </xf>
    <xf numFmtId="0" fontId="87" fillId="0" borderId="482" xfId="0" applyNumberFormat="1" applyFont="1" applyBorder="1" applyAlignment="1" applyProtection="1">
      <alignment horizontal="center" vertical="center" wrapText="1"/>
    </xf>
    <xf numFmtId="0" fontId="87" fillId="0" borderId="483" xfId="0" applyNumberFormat="1" applyFont="1" applyBorder="1" applyAlignment="1" applyProtection="1">
      <alignment horizontal="center" vertical="center" wrapText="1"/>
    </xf>
    <xf numFmtId="0" fontId="88" fillId="0" borderId="484" xfId="0" applyNumberFormat="1" applyFont="1" applyBorder="1" applyAlignment="1" applyProtection="1">
      <alignment horizontal="center" vertical="center" wrapText="1"/>
    </xf>
    <xf numFmtId="0" fontId="85" fillId="0" borderId="486" xfId="0" applyNumberFormat="1" applyFont="1" applyFill="1" applyBorder="1" applyAlignment="1" applyProtection="1">
      <alignment horizontal="center" vertical="center" wrapText="1"/>
    </xf>
    <xf numFmtId="0" fontId="80" fillId="0" borderId="497" xfId="0" applyFont="1" applyFill="1" applyBorder="1" applyAlignment="1" applyProtection="1">
      <alignment vertical="center" wrapText="1"/>
    </xf>
    <xf numFmtId="0" fontId="80" fillId="0" borderId="486" xfId="0" applyFont="1" applyFill="1" applyBorder="1" applyAlignment="1" applyProtection="1">
      <alignment horizontal="center" vertical="center" wrapText="1"/>
    </xf>
    <xf numFmtId="164" fontId="80" fillId="0" borderId="500" xfId="0" applyNumberFormat="1" applyFont="1" applyFill="1" applyBorder="1" applyAlignment="1" applyProtection="1">
      <alignment horizontal="center" vertical="center" wrapText="1"/>
    </xf>
    <xf numFmtId="164" fontId="80" fillId="0" borderId="482" xfId="0" applyNumberFormat="1" applyFont="1" applyFill="1" applyBorder="1" applyAlignment="1" applyProtection="1">
      <alignment horizontal="center" vertical="center" wrapText="1"/>
    </xf>
    <xf numFmtId="0" fontId="80" fillId="0" borderId="82" xfId="0" applyFont="1" applyFill="1" applyBorder="1" applyAlignment="1" applyProtection="1">
      <alignment horizontal="center" vertical="center" wrapText="1"/>
    </xf>
    <xf numFmtId="0" fontId="88" fillId="0" borderId="484" xfId="0" applyNumberFormat="1" applyFont="1" applyFill="1" applyBorder="1" applyAlignment="1" applyProtection="1">
      <alignment horizontal="center" vertical="center" wrapText="1"/>
    </xf>
    <xf numFmtId="0" fontId="1" fillId="0" borderId="486" xfId="0" applyNumberFormat="1" applyFont="1" applyFill="1" applyBorder="1" applyAlignment="1" applyProtection="1">
      <alignment horizontal="center" vertical="center" wrapText="1"/>
    </xf>
    <xf numFmtId="0" fontId="80" fillId="0" borderId="502" xfId="0" applyFont="1" applyFill="1" applyBorder="1" applyAlignment="1" applyProtection="1">
      <alignment horizontal="center" vertical="center" wrapText="1"/>
    </xf>
    <xf numFmtId="14" fontId="80" fillId="0" borderId="482" xfId="0" applyNumberFormat="1" applyFont="1" applyFill="1" applyBorder="1" applyAlignment="1" applyProtection="1">
      <alignment horizontal="center" vertical="center" wrapText="1"/>
    </xf>
    <xf numFmtId="0" fontId="94" fillId="0" borderId="39" xfId="0" applyFont="1" applyFill="1" applyBorder="1" applyAlignment="1" applyProtection="1">
      <alignment horizontal="center" vertical="center" wrapText="1"/>
    </xf>
    <xf numFmtId="0" fontId="80" fillId="0" borderId="503" xfId="0" applyFont="1" applyFill="1" applyBorder="1" applyAlignment="1" applyProtection="1">
      <alignment vertical="center" wrapText="1"/>
    </xf>
    <xf numFmtId="0" fontId="80" fillId="0" borderId="484" xfId="0" applyFont="1" applyFill="1" applyBorder="1" applyAlignment="1" applyProtection="1">
      <alignment horizontal="left" vertical="center" wrapText="1"/>
    </xf>
    <xf numFmtId="0" fontId="80" fillId="0" borderId="487" xfId="0" applyFont="1" applyFill="1" applyBorder="1" applyAlignment="1" applyProtection="1">
      <alignment horizontal="left" vertical="center" wrapText="1"/>
    </xf>
    <xf numFmtId="0" fontId="80" fillId="0" borderId="501" xfId="0" applyNumberFormat="1" applyFont="1" applyFill="1" applyBorder="1" applyAlignment="1" applyProtection="1">
      <alignment horizontal="center" vertical="center" wrapText="1"/>
    </xf>
    <xf numFmtId="0" fontId="79" fillId="7" borderId="484" xfId="0" applyNumberFormat="1" applyFont="1" applyFill="1" applyBorder="1" applyAlignment="1" applyProtection="1">
      <alignment horizontal="center" vertical="center" wrapText="1"/>
    </xf>
    <xf numFmtId="0" fontId="80" fillId="0" borderId="492" xfId="0" applyFont="1" applyFill="1" applyBorder="1" applyAlignment="1" applyProtection="1">
      <alignment horizontal="left" vertical="center" wrapText="1"/>
    </xf>
    <xf numFmtId="0" fontId="80" fillId="0" borderId="482" xfId="0" applyNumberFormat="1" applyFont="1" applyFill="1" applyBorder="1" applyAlignment="1" applyProtection="1">
      <alignment horizontal="center" vertical="center"/>
    </xf>
    <xf numFmtId="0" fontId="80" fillId="0" borderId="483" xfId="0" applyNumberFormat="1" applyFont="1" applyFill="1" applyBorder="1" applyAlignment="1" applyProtection="1">
      <alignment horizontal="center" vertical="center"/>
    </xf>
    <xf numFmtId="0" fontId="87" fillId="0" borderId="485" xfId="0" applyNumberFormat="1" applyFont="1" applyFill="1" applyBorder="1" applyAlignment="1" applyProtection="1">
      <alignment horizontal="center" vertical="center" wrapText="1"/>
    </xf>
    <xf numFmtId="0" fontId="80" fillId="0" borderId="486" xfId="0" applyNumberFormat="1" applyFont="1" applyFill="1" applyBorder="1" applyAlignment="1" applyProtection="1">
      <alignment horizontal="center" vertical="center"/>
    </xf>
    <xf numFmtId="0" fontId="80" fillId="7" borderId="39" xfId="0" applyFont="1" applyFill="1" applyBorder="1" applyAlignment="1" applyProtection="1">
      <alignment horizontal="center" vertical="center" wrapText="1"/>
    </xf>
    <xf numFmtId="166" fontId="86" fillId="7" borderId="486" xfId="0" applyNumberFormat="1" applyFont="1" applyFill="1" applyBorder="1" applyAlignment="1" applyProtection="1">
      <alignment horizontal="center" vertical="center" wrapText="1"/>
    </xf>
    <xf numFmtId="0" fontId="80" fillId="7" borderId="493" xfId="0" applyFont="1" applyFill="1" applyBorder="1" applyAlignment="1" applyProtection="1">
      <alignment horizontal="center" vertical="center" wrapText="1"/>
    </xf>
    <xf numFmtId="0" fontId="80" fillId="7" borderId="502" xfId="0" applyFont="1" applyFill="1" applyBorder="1" applyAlignment="1" applyProtection="1">
      <alignment horizontal="center" vertical="center" wrapText="1"/>
    </xf>
    <xf numFmtId="0" fontId="80" fillId="7" borderId="22" xfId="0" applyFont="1" applyFill="1" applyBorder="1" applyAlignment="1" applyProtection="1">
      <alignment horizontal="center" vertical="center" wrapText="1"/>
    </xf>
    <xf numFmtId="164" fontId="80" fillId="7" borderId="22" xfId="0" applyNumberFormat="1" applyFont="1" applyFill="1" applyBorder="1" applyAlignment="1" applyProtection="1">
      <alignment horizontal="center" vertical="center" wrapText="1"/>
    </xf>
    <xf numFmtId="164" fontId="80" fillId="7" borderId="82" xfId="0" applyNumberFormat="1" applyFont="1" applyFill="1" applyBorder="1" applyAlignment="1" applyProtection="1">
      <alignment horizontal="center" vertical="center" wrapText="1"/>
    </xf>
    <xf numFmtId="14" fontId="80" fillId="0" borderId="504" xfId="0" applyNumberFormat="1" applyFont="1" applyFill="1" applyBorder="1" applyAlignment="1" applyProtection="1">
      <alignment horizontal="center" vertical="center" wrapText="1"/>
    </xf>
    <xf numFmtId="0" fontId="87" fillId="7" borderId="189" xfId="0" applyNumberFormat="1" applyFont="1" applyFill="1" applyBorder="1" applyAlignment="1" applyProtection="1">
      <alignment horizontal="center" vertical="center" wrapText="1"/>
    </xf>
    <xf numFmtId="0" fontId="87" fillId="7" borderId="505" xfId="0" applyNumberFormat="1" applyFont="1" applyFill="1" applyBorder="1" applyAlignment="1" applyProtection="1">
      <alignment horizontal="center" vertical="center" wrapText="1"/>
    </xf>
    <xf numFmtId="0" fontId="87" fillId="7" borderId="506" xfId="0" applyNumberFormat="1" applyFont="1" applyFill="1" applyBorder="1" applyAlignment="1" applyProtection="1">
      <alignment horizontal="center" vertical="center" wrapText="1"/>
    </xf>
    <xf numFmtId="14" fontId="87" fillId="7" borderId="504" xfId="0" applyNumberFormat="1" applyFont="1" applyFill="1" applyBorder="1" applyAlignment="1" applyProtection="1">
      <alignment horizontal="center" vertical="center" wrapText="1"/>
    </xf>
    <xf numFmtId="0" fontId="87" fillId="7" borderId="507" xfId="0" applyNumberFormat="1" applyFont="1" applyFill="1" applyBorder="1" applyAlignment="1" applyProtection="1">
      <alignment horizontal="center" vertical="center" wrapText="1"/>
    </xf>
    <xf numFmtId="0" fontId="87" fillId="7" borderId="183" xfId="0" applyNumberFormat="1" applyFont="1" applyFill="1" applyBorder="1" applyAlignment="1" applyProtection="1">
      <alignment horizontal="center" vertical="center" wrapText="1"/>
    </xf>
    <xf numFmtId="10" fontId="80" fillId="7" borderId="19" xfId="0" applyNumberFormat="1" applyFont="1" applyFill="1" applyBorder="1" applyAlignment="1" applyProtection="1">
      <alignment horizontal="center" vertical="center" wrapText="1"/>
    </xf>
    <xf numFmtId="164" fontId="86" fillId="7" borderId="508" xfId="0" applyNumberFormat="1" applyFont="1" applyFill="1" applyBorder="1" applyAlignment="1" applyProtection="1">
      <alignment horizontal="center" vertical="center" wrapText="1"/>
    </xf>
    <xf numFmtId="0" fontId="80" fillId="0" borderId="509" xfId="0" applyFont="1" applyFill="1" applyBorder="1" applyAlignment="1" applyProtection="1">
      <alignment horizontal="center" vertical="center" wrapText="1"/>
    </xf>
    <xf numFmtId="0" fontId="80" fillId="0" borderId="510" xfId="0" applyFont="1" applyFill="1" applyBorder="1" applyAlignment="1" applyProtection="1">
      <alignment horizontal="left" vertical="center" wrapText="1"/>
    </xf>
    <xf numFmtId="0" fontId="80" fillId="0" borderId="511" xfId="0" applyFont="1" applyFill="1" applyBorder="1" applyAlignment="1" applyProtection="1">
      <alignment horizontal="left" vertical="center" wrapText="1"/>
    </xf>
    <xf numFmtId="0" fontId="80" fillId="0" borderId="505" xfId="0" applyFont="1" applyFill="1" applyBorder="1" applyAlignment="1" applyProtection="1">
      <alignment horizontal="center" vertical="center"/>
    </xf>
    <xf numFmtId="14" fontId="80" fillId="0" borderId="505" xfId="0" applyNumberFormat="1" applyFont="1" applyFill="1" applyBorder="1" applyAlignment="1" applyProtection="1">
      <alignment horizontal="center" vertical="center"/>
    </xf>
    <xf numFmtId="14" fontId="80" fillId="0" borderId="512" xfId="0" applyNumberFormat="1" applyFont="1" applyFill="1" applyBorder="1" applyAlignment="1" applyProtection="1">
      <alignment horizontal="center" vertical="center" wrapText="1"/>
    </xf>
    <xf numFmtId="0" fontId="80" fillId="0" borderId="513" xfId="0" applyNumberFormat="1" applyFont="1" applyFill="1" applyBorder="1" applyAlignment="1" applyProtection="1">
      <alignment horizontal="center" vertical="center"/>
    </xf>
    <xf numFmtId="14" fontId="80" fillId="0" borderId="514" xfId="0" applyNumberFormat="1" applyFont="1" applyFill="1" applyBorder="1" applyAlignment="1" applyProtection="1">
      <alignment horizontal="center" vertical="center" wrapText="1"/>
    </xf>
    <xf numFmtId="0" fontId="87" fillId="0" borderId="515" xfId="0" applyNumberFormat="1" applyFont="1" applyFill="1" applyBorder="1" applyAlignment="1" applyProtection="1">
      <alignment horizontal="center" vertical="center" wrapText="1"/>
    </xf>
    <xf numFmtId="0" fontId="87" fillId="0" borderId="516" xfId="0" applyNumberFormat="1" applyFont="1" applyFill="1" applyBorder="1" applyAlignment="1" applyProtection="1">
      <alignment horizontal="center" vertical="center" wrapText="1"/>
    </xf>
    <xf numFmtId="0" fontId="79" fillId="0" borderId="517" xfId="0" applyNumberFormat="1" applyFont="1" applyFill="1" applyBorder="1" applyAlignment="1" applyProtection="1">
      <alignment horizontal="center" vertical="center" wrapText="1"/>
    </xf>
    <xf numFmtId="0" fontId="87" fillId="0" borderId="518" xfId="0" applyNumberFormat="1" applyFont="1" applyFill="1" applyBorder="1" applyAlignment="1" applyProtection="1">
      <alignment horizontal="center" vertical="center" wrapText="1"/>
    </xf>
    <xf numFmtId="0" fontId="87" fillId="0" borderId="514" xfId="0" applyNumberFormat="1" applyFont="1" applyFill="1" applyBorder="1" applyAlignment="1" applyProtection="1">
      <alignment horizontal="center" vertical="center" wrapText="1"/>
    </xf>
    <xf numFmtId="0" fontId="87" fillId="0" borderId="519" xfId="0" applyNumberFormat="1" applyFont="1" applyFill="1" applyBorder="1" applyAlignment="1" applyProtection="1">
      <alignment horizontal="center" vertical="center" wrapText="1"/>
    </xf>
    <xf numFmtId="166" fontId="86" fillId="0" borderId="519" xfId="0" applyNumberFormat="1" applyFont="1" applyFill="1" applyBorder="1" applyAlignment="1" applyProtection="1">
      <alignment horizontal="center" vertical="center" wrapText="1"/>
    </xf>
    <xf numFmtId="0" fontId="80" fillId="0" borderId="520" xfId="0" applyFont="1" applyFill="1" applyBorder="1" applyAlignment="1" applyProtection="1">
      <alignment horizontal="center" vertical="center" wrapText="1"/>
    </xf>
    <xf numFmtId="0" fontId="80" fillId="0" borderId="521" xfId="0" applyFont="1" applyFill="1" applyBorder="1" applyAlignment="1" applyProtection="1">
      <alignment horizontal="left" vertical="center" wrapText="1"/>
    </xf>
    <xf numFmtId="0" fontId="80" fillId="0" borderId="515" xfId="0" applyFont="1" applyFill="1" applyBorder="1" applyAlignment="1" applyProtection="1">
      <alignment horizontal="center" vertical="center"/>
    </xf>
    <xf numFmtId="14" fontId="80" fillId="0" borderId="515" xfId="0" applyNumberFormat="1" applyFont="1" applyFill="1" applyBorder="1" applyAlignment="1" applyProtection="1">
      <alignment horizontal="center" vertical="center"/>
    </xf>
    <xf numFmtId="14" fontId="80" fillId="0" borderId="522" xfId="0" applyNumberFormat="1" applyFont="1" applyFill="1" applyBorder="1" applyAlignment="1" applyProtection="1">
      <alignment horizontal="center" vertical="center" wrapText="1"/>
    </xf>
    <xf numFmtId="0" fontId="80" fillId="0" borderId="523" xfId="0" applyNumberFormat="1" applyFont="1" applyFill="1" applyBorder="1" applyAlignment="1" applyProtection="1">
      <alignment horizontal="center" vertical="center"/>
    </xf>
    <xf numFmtId="0" fontId="80" fillId="0" borderId="522" xfId="0" applyNumberFormat="1" applyFont="1" applyFill="1" applyBorder="1" applyAlignment="1" applyProtection="1">
      <alignment horizontal="center" vertical="center"/>
    </xf>
    <xf numFmtId="14" fontId="80" fillId="0" borderId="524" xfId="0" applyNumberFormat="1" applyFont="1" applyFill="1" applyBorder="1" applyAlignment="1" applyProtection="1">
      <alignment horizontal="center" vertical="center" wrapText="1"/>
    </xf>
    <xf numFmtId="0" fontId="87" fillId="0" borderId="525" xfId="0" applyNumberFormat="1" applyFont="1" applyFill="1" applyBorder="1" applyAlignment="1" applyProtection="1">
      <alignment horizontal="center" vertical="center" wrapText="1"/>
    </xf>
    <xf numFmtId="14" fontId="79" fillId="0" borderId="514" xfId="0" applyNumberFormat="1" applyFont="1" applyFill="1" applyBorder="1" applyAlignment="1" applyProtection="1">
      <alignment horizontal="center" vertical="center" wrapText="1"/>
    </xf>
    <xf numFmtId="0" fontId="87" fillId="0" borderId="526" xfId="0" applyNumberFormat="1" applyFont="1" applyFill="1" applyBorder="1" applyAlignment="1" applyProtection="1">
      <alignment horizontal="center" vertical="center" wrapText="1"/>
    </xf>
    <xf numFmtId="0" fontId="87" fillId="0" borderId="527" xfId="0" applyNumberFormat="1" applyFont="1" applyFill="1" applyBorder="1" applyAlignment="1" applyProtection="1">
      <alignment horizontal="center" vertical="center" wrapText="1"/>
    </xf>
    <xf numFmtId="10" fontId="80" fillId="0" borderId="519" xfId="0" applyNumberFormat="1" applyFont="1" applyFill="1" applyBorder="1" applyAlignment="1" applyProtection="1">
      <alignment horizontal="center" vertical="center" wrapText="1"/>
    </xf>
    <xf numFmtId="164" fontId="86" fillId="0" borderId="519" xfId="0" applyNumberFormat="1" applyFont="1" applyFill="1" applyBorder="1" applyAlignment="1" applyProtection="1">
      <alignment horizontal="center" vertical="center" wrapText="1"/>
    </xf>
    <xf numFmtId="0" fontId="80" fillId="0" borderId="527" xfId="0" applyFont="1" applyFill="1" applyBorder="1" applyAlignment="1" applyProtection="1">
      <alignment horizontal="center" vertical="center" wrapText="1"/>
    </xf>
    <xf numFmtId="0" fontId="80" fillId="0" borderId="526" xfId="0" applyFont="1" applyFill="1" applyBorder="1" applyAlignment="1" applyProtection="1">
      <alignment vertical="center" wrapText="1"/>
    </xf>
    <xf numFmtId="0" fontId="80" fillId="0" borderId="515" xfId="0" applyFont="1" applyFill="1" applyBorder="1" applyAlignment="1" applyProtection="1">
      <alignment horizontal="center" vertical="center" wrapText="1"/>
    </xf>
    <xf numFmtId="164" fontId="80" fillId="0" borderId="515" xfId="0" applyNumberFormat="1" applyFont="1" applyFill="1" applyBorder="1" applyAlignment="1" applyProtection="1">
      <alignment horizontal="center" vertical="center" wrapText="1"/>
    </xf>
    <xf numFmtId="164" fontId="80" fillId="0" borderId="517" xfId="0" applyNumberFormat="1" applyFont="1" applyFill="1" applyBorder="1" applyAlignment="1" applyProtection="1">
      <alignment horizontal="center" vertical="center" wrapText="1"/>
    </xf>
    <xf numFmtId="0" fontId="80" fillId="0" borderId="521" xfId="0" applyFont="1" applyFill="1" applyBorder="1" applyAlignment="1" applyProtection="1">
      <alignment vertical="center" wrapText="1"/>
    </xf>
    <xf numFmtId="0" fontId="80" fillId="0" borderId="525" xfId="0" applyFont="1" applyFill="1" applyBorder="1" applyAlignment="1" applyProtection="1">
      <alignment vertical="center" wrapText="1"/>
    </xf>
    <xf numFmtId="14" fontId="80" fillId="0" borderId="528" xfId="0" applyNumberFormat="1" applyFont="1" applyFill="1" applyBorder="1" applyAlignment="1" applyProtection="1">
      <alignment horizontal="center" vertical="center"/>
    </xf>
    <xf numFmtId="14" fontId="80" fillId="0" borderId="529" xfId="0" applyNumberFormat="1" applyFont="1" applyFill="1" applyBorder="1" applyAlignment="1" applyProtection="1">
      <alignment horizontal="center" vertical="center" wrapText="1"/>
    </xf>
    <xf numFmtId="0" fontId="87" fillId="0" borderId="530" xfId="0" applyNumberFormat="1" applyFont="1" applyFill="1" applyBorder="1" applyAlignment="1" applyProtection="1">
      <alignment horizontal="center" vertical="center" wrapText="1"/>
    </xf>
    <xf numFmtId="0" fontId="87" fillId="0" borderId="531" xfId="0" applyNumberFormat="1" applyFont="1" applyFill="1" applyBorder="1" applyAlignment="1" applyProtection="1">
      <alignment horizontal="center" vertical="center" wrapText="1"/>
    </xf>
    <xf numFmtId="14" fontId="79" fillId="0" borderId="532" xfId="0" applyNumberFormat="1" applyFont="1" applyFill="1" applyBorder="1" applyAlignment="1" applyProtection="1">
      <alignment horizontal="center" vertical="center" wrapText="1"/>
    </xf>
    <xf numFmtId="0" fontId="87" fillId="0" borderId="529" xfId="0" applyNumberFormat="1" applyFont="1" applyFill="1" applyBorder="1" applyAlignment="1" applyProtection="1">
      <alignment horizontal="center" vertical="center" wrapText="1"/>
    </xf>
    <xf numFmtId="0" fontId="87" fillId="0" borderId="533" xfId="0" applyNumberFormat="1" applyFont="1" applyFill="1" applyBorder="1" applyAlignment="1" applyProtection="1">
      <alignment horizontal="center" vertical="center" wrapText="1"/>
    </xf>
    <xf numFmtId="0" fontId="80" fillId="0" borderId="533" xfId="0" applyFont="1" applyBorder="1" applyAlignment="1" applyProtection="1">
      <alignment horizontal="center" vertical="center" wrapText="1"/>
    </xf>
    <xf numFmtId="10" fontId="80" fillId="0" borderId="533" xfId="0" applyNumberFormat="1" applyFont="1" applyFill="1" applyBorder="1" applyAlignment="1" applyProtection="1">
      <alignment horizontal="center" vertical="center" wrapText="1"/>
    </xf>
    <xf numFmtId="164" fontId="86" fillId="0" borderId="533" xfId="0" applyNumberFormat="1" applyFont="1" applyFill="1" applyBorder="1" applyAlignment="1" applyProtection="1">
      <alignment horizontal="center" vertical="center" wrapText="1"/>
    </xf>
    <xf numFmtId="0" fontId="80" fillId="0" borderId="534" xfId="0" applyFont="1" applyFill="1" applyBorder="1" applyAlignment="1" applyProtection="1">
      <alignment vertical="center" wrapText="1"/>
    </xf>
    <xf numFmtId="0" fontId="80" fillId="0" borderId="530" xfId="0" applyFont="1" applyFill="1" applyBorder="1" applyAlignment="1" applyProtection="1">
      <alignment horizontal="center" vertical="center" wrapText="1"/>
    </xf>
    <xf numFmtId="164" fontId="80" fillId="0" borderId="530" xfId="0" applyNumberFormat="1" applyFont="1" applyFill="1" applyBorder="1" applyAlignment="1" applyProtection="1">
      <alignment horizontal="center" vertical="center" wrapText="1"/>
    </xf>
    <xf numFmtId="164" fontId="80" fillId="0" borderId="532" xfId="0" applyNumberFormat="1" applyFont="1" applyFill="1" applyBorder="1" applyAlignment="1" applyProtection="1">
      <alignment horizontal="center" vertical="center" wrapText="1"/>
    </xf>
    <xf numFmtId="0" fontId="80" fillId="0" borderId="535" xfId="0" applyFont="1" applyFill="1" applyBorder="1" applyAlignment="1" applyProtection="1">
      <alignment horizontal="left" vertical="center" wrapText="1"/>
    </xf>
    <xf numFmtId="0" fontId="80" fillId="0" borderId="536" xfId="0" applyFont="1" applyFill="1" applyBorder="1" applyAlignment="1" applyProtection="1">
      <alignment horizontal="left" vertical="center" wrapText="1"/>
    </xf>
    <xf numFmtId="0" fontId="80" fillId="0" borderId="530" xfId="0" applyFont="1" applyFill="1" applyBorder="1" applyAlignment="1" applyProtection="1">
      <alignment horizontal="center" vertical="center"/>
    </xf>
    <xf numFmtId="14" fontId="80" fillId="0" borderId="530" xfId="0" applyNumberFormat="1" applyFont="1" applyFill="1" applyBorder="1" applyAlignment="1" applyProtection="1">
      <alignment horizontal="center" vertical="center"/>
    </xf>
    <xf numFmtId="14" fontId="80" fillId="0" borderId="537" xfId="0" applyNumberFormat="1" applyFont="1" applyFill="1" applyBorder="1" applyAlignment="1" applyProtection="1">
      <alignment horizontal="center" vertical="center" wrapText="1"/>
    </xf>
    <xf numFmtId="0" fontId="80" fillId="0" borderId="538" xfId="0" applyNumberFormat="1" applyFont="1" applyFill="1" applyBorder="1" applyAlignment="1" applyProtection="1">
      <alignment horizontal="center" vertical="center"/>
    </xf>
    <xf numFmtId="0" fontId="80" fillId="0" borderId="537" xfId="0" applyNumberFormat="1" applyFont="1" applyFill="1" applyBorder="1" applyAlignment="1" applyProtection="1">
      <alignment horizontal="center" vertical="center"/>
    </xf>
    <xf numFmtId="14" fontId="80" fillId="0" borderId="539" xfId="0" applyNumberFormat="1" applyFont="1" applyFill="1" applyBorder="1" applyAlignment="1" applyProtection="1">
      <alignment horizontal="center" vertical="center" wrapText="1"/>
    </xf>
    <xf numFmtId="0" fontId="87" fillId="0" borderId="540" xfId="0" applyNumberFormat="1" applyFont="1" applyFill="1" applyBorder="1" applyAlignment="1" applyProtection="1">
      <alignment horizontal="center" vertical="center" wrapText="1"/>
    </xf>
    <xf numFmtId="0" fontId="87" fillId="0" borderId="541" xfId="0" applyNumberFormat="1" applyFont="1" applyFill="1" applyBorder="1" applyAlignment="1" applyProtection="1">
      <alignment horizontal="center" vertical="center" wrapText="1"/>
    </xf>
    <xf numFmtId="14" fontId="79" fillId="0" borderId="542" xfId="0" applyNumberFormat="1" applyFont="1" applyFill="1" applyBorder="1" applyAlignment="1" applyProtection="1">
      <alignment horizontal="center" vertical="center" wrapText="1"/>
    </xf>
    <xf numFmtId="0" fontId="87" fillId="0" borderId="539" xfId="0" applyNumberFormat="1" applyFont="1" applyFill="1" applyBorder="1" applyAlignment="1" applyProtection="1">
      <alignment horizontal="center" vertical="center" wrapText="1"/>
    </xf>
    <xf numFmtId="0" fontId="87" fillId="0" borderId="543" xfId="0" applyNumberFormat="1" applyFont="1" applyFill="1" applyBorder="1" applyAlignment="1" applyProtection="1">
      <alignment horizontal="center" vertical="center" wrapText="1"/>
    </xf>
    <xf numFmtId="0" fontId="80" fillId="0" borderId="543" xfId="0" applyFont="1" applyBorder="1" applyAlignment="1" applyProtection="1">
      <alignment horizontal="center" vertical="center" wrapText="1"/>
    </xf>
    <xf numFmtId="10" fontId="80" fillId="0" borderId="543" xfId="0" applyNumberFormat="1" applyFont="1" applyFill="1" applyBorder="1" applyAlignment="1" applyProtection="1">
      <alignment horizontal="center" vertical="center" wrapText="1"/>
    </xf>
    <xf numFmtId="164" fontId="86" fillId="0" borderId="543" xfId="0" applyNumberFormat="1" applyFont="1" applyFill="1" applyBorder="1" applyAlignment="1" applyProtection="1">
      <alignment horizontal="center" vertical="center" wrapText="1"/>
    </xf>
    <xf numFmtId="0" fontId="80" fillId="0" borderId="544" xfId="0" applyFont="1" applyFill="1" applyBorder="1" applyAlignment="1" applyProtection="1">
      <alignment vertical="center" wrapText="1"/>
    </xf>
    <xf numFmtId="0" fontId="80" fillId="0" borderId="540" xfId="0" applyFont="1" applyFill="1" applyBorder="1" applyAlignment="1" applyProtection="1">
      <alignment horizontal="center" vertical="center" wrapText="1"/>
    </xf>
    <xf numFmtId="164" fontId="80" fillId="0" borderId="540" xfId="0" applyNumberFormat="1" applyFont="1" applyFill="1" applyBorder="1" applyAlignment="1" applyProtection="1">
      <alignment horizontal="center" vertical="center" wrapText="1"/>
    </xf>
    <xf numFmtId="164" fontId="80" fillId="0" borderId="542" xfId="0" applyNumberFormat="1" applyFont="1" applyFill="1" applyBorder="1" applyAlignment="1" applyProtection="1">
      <alignment horizontal="center" vertical="center" wrapText="1"/>
    </xf>
    <xf numFmtId="0" fontId="80" fillId="0" borderId="545" xfId="0" applyFont="1" applyFill="1" applyBorder="1" applyAlignment="1" applyProtection="1">
      <alignment horizontal="left" vertical="center" shrinkToFit="1"/>
    </xf>
    <xf numFmtId="0" fontId="80" fillId="0" borderId="540" xfId="0" applyFont="1" applyFill="1" applyBorder="1" applyAlignment="1" applyProtection="1">
      <alignment horizontal="center" vertical="center"/>
    </xf>
    <xf numFmtId="0" fontId="80" fillId="0" borderId="546" xfId="0" applyFont="1" applyFill="1" applyBorder="1" applyAlignment="1" applyProtection="1">
      <alignment horizontal="center" vertical="center"/>
    </xf>
    <xf numFmtId="0" fontId="80" fillId="0" borderId="540" xfId="0" applyNumberFormat="1" applyFont="1" applyFill="1" applyBorder="1" applyAlignment="1" applyProtection="1">
      <alignment horizontal="center" vertical="center" wrapText="1"/>
    </xf>
    <xf numFmtId="0" fontId="80" fillId="0" borderId="547" xfId="0" applyNumberFormat="1" applyFont="1" applyFill="1" applyBorder="1" applyAlignment="1" applyProtection="1">
      <alignment horizontal="center" vertical="center"/>
    </xf>
    <xf numFmtId="14" fontId="80" fillId="0" borderId="548" xfId="0" applyNumberFormat="1" applyFont="1" applyFill="1" applyBorder="1" applyAlignment="1" applyProtection="1">
      <alignment horizontal="center" vertical="center" wrapText="1"/>
    </xf>
    <xf numFmtId="0" fontId="87" fillId="0" borderId="549" xfId="0" applyNumberFormat="1" applyFont="1" applyFill="1" applyBorder="1" applyAlignment="1" applyProtection="1">
      <alignment horizontal="center" vertical="center" wrapText="1"/>
    </xf>
    <xf numFmtId="0" fontId="87" fillId="0" borderId="550" xfId="0" applyNumberFormat="1" applyFont="1" applyFill="1" applyBorder="1" applyAlignment="1" applyProtection="1">
      <alignment horizontal="center" vertical="center" wrapText="1"/>
    </xf>
    <xf numFmtId="14" fontId="79" fillId="0" borderId="551" xfId="0" applyNumberFormat="1" applyFont="1" applyFill="1" applyBorder="1" applyAlignment="1" applyProtection="1">
      <alignment horizontal="center" vertical="center" wrapText="1"/>
    </xf>
    <xf numFmtId="0" fontId="87" fillId="0" borderId="548" xfId="0" applyNumberFormat="1" applyFont="1" applyFill="1" applyBorder="1" applyAlignment="1" applyProtection="1">
      <alignment horizontal="center" vertical="center" wrapText="1"/>
    </xf>
    <xf numFmtId="0" fontId="87" fillId="0" borderId="552" xfId="0" applyNumberFormat="1" applyFont="1" applyFill="1" applyBorder="1" applyAlignment="1" applyProtection="1">
      <alignment horizontal="center" vertical="center" wrapText="1"/>
    </xf>
    <xf numFmtId="0" fontId="80" fillId="0" borderId="552" xfId="0" applyFont="1" applyBorder="1" applyAlignment="1" applyProtection="1">
      <alignment horizontal="center" vertical="center" wrapText="1"/>
    </xf>
    <xf numFmtId="10" fontId="80" fillId="0" borderId="552" xfId="0" applyNumberFormat="1" applyFont="1" applyFill="1" applyBorder="1" applyAlignment="1" applyProtection="1">
      <alignment horizontal="center" vertical="center" wrapText="1"/>
    </xf>
    <xf numFmtId="164" fontId="86" fillId="0" borderId="552" xfId="0" applyNumberFormat="1" applyFont="1" applyFill="1" applyBorder="1" applyAlignment="1" applyProtection="1">
      <alignment horizontal="center" vertical="center" wrapText="1"/>
    </xf>
    <xf numFmtId="0" fontId="80" fillId="0" borderId="553" xfId="0" applyFont="1" applyFill="1" applyBorder="1" applyAlignment="1" applyProtection="1">
      <alignment vertical="center" wrapText="1"/>
    </xf>
    <xf numFmtId="0" fontId="80" fillId="0" borderId="549" xfId="0" applyFont="1" applyFill="1" applyBorder="1" applyAlignment="1" applyProtection="1">
      <alignment horizontal="center" vertical="center" wrapText="1"/>
    </xf>
    <xf numFmtId="164" fontId="80" fillId="0" borderId="549" xfId="0" applyNumberFormat="1" applyFont="1" applyFill="1" applyBorder="1" applyAlignment="1" applyProtection="1">
      <alignment horizontal="center" vertical="center" wrapText="1"/>
    </xf>
    <xf numFmtId="164" fontId="80" fillId="0" borderId="551" xfId="0" applyNumberFormat="1" applyFont="1" applyFill="1" applyBorder="1" applyAlignment="1" applyProtection="1">
      <alignment horizontal="center" vertical="center" wrapText="1"/>
    </xf>
    <xf numFmtId="0" fontId="80" fillId="0" borderId="554" xfId="0" applyFont="1" applyFill="1" applyBorder="1" applyAlignment="1" applyProtection="1">
      <alignment horizontal="left" vertical="center" shrinkToFit="1"/>
    </xf>
    <xf numFmtId="0" fontId="80" fillId="0" borderId="549" xfId="0" applyFont="1" applyFill="1" applyBorder="1" applyAlignment="1" applyProtection="1">
      <alignment horizontal="center" vertical="center"/>
    </xf>
    <xf numFmtId="0" fontId="80" fillId="11" borderId="549" xfId="0" applyFont="1" applyFill="1" applyBorder="1" applyAlignment="1" applyProtection="1">
      <alignment horizontal="center" vertical="center"/>
    </xf>
    <xf numFmtId="0" fontId="80" fillId="0" borderId="555" xfId="0" applyFont="1" applyFill="1" applyBorder="1" applyAlignment="1" applyProtection="1">
      <alignment horizontal="center" vertical="center"/>
    </xf>
    <xf numFmtId="0" fontId="80" fillId="0" borderId="549" xfId="0" applyNumberFormat="1" applyFont="1" applyFill="1" applyBorder="1" applyAlignment="1" applyProtection="1">
      <alignment horizontal="center" vertical="center" wrapText="1"/>
    </xf>
    <xf numFmtId="0" fontId="80" fillId="0" borderId="556" xfId="0" applyNumberFormat="1" applyFont="1" applyFill="1" applyBorder="1" applyAlignment="1" applyProtection="1">
      <alignment horizontal="center" vertical="center"/>
    </xf>
    <xf numFmtId="14" fontId="80" fillId="0" borderId="557" xfId="0" applyNumberFormat="1" applyFont="1" applyFill="1" applyBorder="1" applyAlignment="1" applyProtection="1">
      <alignment horizontal="center" vertical="center" wrapText="1"/>
    </xf>
    <xf numFmtId="0" fontId="87" fillId="0" borderId="558" xfId="0" applyNumberFormat="1" applyFont="1" applyFill="1" applyBorder="1" applyAlignment="1" applyProtection="1">
      <alignment horizontal="center" vertical="center" wrapText="1"/>
    </xf>
    <xf numFmtId="0" fontId="87" fillId="0" borderId="559" xfId="0" applyNumberFormat="1" applyFont="1" applyFill="1" applyBorder="1" applyAlignment="1" applyProtection="1">
      <alignment horizontal="center" vertical="center" wrapText="1"/>
    </xf>
    <xf numFmtId="14" fontId="79" fillId="0" borderId="560" xfId="0" applyNumberFormat="1" applyFont="1" applyFill="1" applyBorder="1" applyAlignment="1" applyProtection="1">
      <alignment horizontal="center" vertical="center" wrapText="1"/>
    </xf>
    <xf numFmtId="0" fontId="87" fillId="0" borderId="557" xfId="0" applyNumberFormat="1" applyFont="1" applyFill="1" applyBorder="1" applyAlignment="1" applyProtection="1">
      <alignment horizontal="center" vertical="center" wrapText="1"/>
    </xf>
    <xf numFmtId="0" fontId="87" fillId="0" borderId="561" xfId="0" applyNumberFormat="1" applyFont="1" applyFill="1" applyBorder="1" applyAlignment="1" applyProtection="1">
      <alignment horizontal="center" vertical="center" wrapText="1"/>
    </xf>
    <xf numFmtId="0" fontId="80" fillId="0" borderId="561" xfId="0" applyFont="1" applyBorder="1" applyAlignment="1" applyProtection="1">
      <alignment horizontal="center" vertical="center" wrapText="1"/>
    </xf>
    <xf numFmtId="10" fontId="80" fillId="0" borderId="561" xfId="0" applyNumberFormat="1" applyFont="1" applyFill="1" applyBorder="1" applyAlignment="1" applyProtection="1">
      <alignment horizontal="center" vertical="center" wrapText="1"/>
    </xf>
    <xf numFmtId="164" fontId="86" fillId="0" borderId="561" xfId="0" applyNumberFormat="1" applyFont="1" applyFill="1" applyBorder="1" applyAlignment="1" applyProtection="1">
      <alignment horizontal="center" vertical="center" wrapText="1"/>
    </xf>
    <xf numFmtId="0" fontId="80" fillId="0" borderId="562" xfId="0" applyFont="1" applyFill="1" applyBorder="1" applyAlignment="1" applyProtection="1">
      <alignment vertical="center" wrapText="1"/>
    </xf>
    <xf numFmtId="0" fontId="80" fillId="0" borderId="558" xfId="0" applyFont="1" applyFill="1" applyBorder="1" applyAlignment="1" applyProtection="1">
      <alignment horizontal="center" vertical="center" wrapText="1"/>
    </xf>
    <xf numFmtId="164" fontId="80" fillId="0" borderId="558" xfId="0" applyNumberFormat="1" applyFont="1" applyFill="1" applyBorder="1" applyAlignment="1" applyProtection="1">
      <alignment horizontal="center" vertical="center" wrapText="1"/>
    </xf>
    <xf numFmtId="164" fontId="80" fillId="0" borderId="560" xfId="0" applyNumberFormat="1" applyFont="1" applyFill="1" applyBorder="1" applyAlignment="1" applyProtection="1">
      <alignment horizontal="center" vertical="center" wrapText="1"/>
    </xf>
    <xf numFmtId="0" fontId="81" fillId="8" borderId="168" xfId="0" applyNumberFormat="1" applyFont="1" applyFill="1" applyBorder="1" applyAlignment="1" applyProtection="1">
      <alignment horizontal="center" vertical="center"/>
    </xf>
    <xf numFmtId="165" fontId="81" fillId="8" borderId="0" xfId="0" applyNumberFormat="1" applyFont="1" applyFill="1" applyBorder="1" applyAlignment="1" applyProtection="1">
      <alignment horizontal="center" vertical="center"/>
    </xf>
    <xf numFmtId="165" fontId="86" fillId="8" borderId="0" xfId="0" applyNumberFormat="1" applyFont="1" applyFill="1" applyBorder="1" applyAlignment="1" applyProtection="1">
      <alignment horizontal="center" vertical="center"/>
    </xf>
    <xf numFmtId="165" fontId="67" fillId="8" borderId="0" xfId="0" applyNumberFormat="1" applyFont="1" applyFill="1" applyBorder="1" applyAlignment="1" applyProtection="1">
      <alignment horizontal="center" vertical="center" wrapText="1"/>
    </xf>
    <xf numFmtId="0" fontId="80" fillId="8" borderId="568" xfId="0" applyFont="1" applyFill="1" applyBorder="1" applyAlignment="1" applyProtection="1">
      <alignment horizontal="center" vertical="center" wrapText="1"/>
    </xf>
    <xf numFmtId="0" fontId="80" fillId="8" borderId="494" xfId="0" applyFont="1" applyFill="1" applyBorder="1" applyAlignment="1" applyProtection="1">
      <alignment horizontal="center" vertical="center"/>
    </xf>
    <xf numFmtId="0" fontId="80" fillId="8" borderId="22" xfId="0" applyFont="1" applyFill="1" applyBorder="1" applyAlignment="1" applyProtection="1">
      <alignment horizontal="center" vertical="center" wrapText="1"/>
    </xf>
    <xf numFmtId="164" fontId="80" fillId="8" borderId="22" xfId="0" applyNumberFormat="1" applyFont="1" applyFill="1" applyBorder="1" applyAlignment="1" applyProtection="1">
      <alignment horizontal="center" vertical="center" wrapText="1"/>
    </xf>
    <xf numFmtId="164" fontId="80" fillId="8" borderId="82" xfId="0" applyNumberFormat="1" applyFont="1" applyFill="1" applyBorder="1" applyAlignment="1" applyProtection="1">
      <alignment horizontal="center" vertical="center" wrapText="1"/>
    </xf>
    <xf numFmtId="0" fontId="80" fillId="8" borderId="567" xfId="0" applyFont="1" applyFill="1" applyBorder="1" applyAlignment="1" applyProtection="1">
      <alignment horizontal="left" vertical="center" wrapText="1"/>
    </xf>
    <xf numFmtId="0" fontId="80" fillId="8" borderId="563" xfId="0" applyFont="1" applyFill="1" applyBorder="1" applyAlignment="1" applyProtection="1">
      <alignment horizontal="center" vertical="center"/>
    </xf>
    <xf numFmtId="14" fontId="80" fillId="8" borderId="563" xfId="0" applyNumberFormat="1" applyFont="1" applyFill="1" applyBorder="1" applyAlignment="1" applyProtection="1">
      <alignment horizontal="center" vertical="center"/>
    </xf>
    <xf numFmtId="0" fontId="80" fillId="8" borderId="569" xfId="0" applyNumberFormat="1" applyFont="1" applyFill="1" applyBorder="1" applyAlignment="1" applyProtection="1">
      <alignment horizontal="center" vertical="center" wrapText="1"/>
    </xf>
    <xf numFmtId="0" fontId="87" fillId="8" borderId="566" xfId="0" applyNumberFormat="1" applyFont="1" applyFill="1" applyBorder="1" applyAlignment="1" applyProtection="1">
      <alignment horizontal="center" vertical="center" wrapText="1"/>
    </xf>
    <xf numFmtId="0" fontId="87" fillId="8" borderId="563" xfId="0" applyNumberFormat="1" applyFont="1" applyFill="1" applyBorder="1" applyAlignment="1" applyProtection="1">
      <alignment horizontal="center" vertical="center" wrapText="1"/>
    </xf>
    <xf numFmtId="0" fontId="87" fillId="8" borderId="564" xfId="0" applyNumberFormat="1" applyFont="1" applyFill="1" applyBorder="1" applyAlignment="1" applyProtection="1">
      <alignment horizontal="center" vertical="center" wrapText="1"/>
    </xf>
    <xf numFmtId="14" fontId="88" fillId="8" borderId="564" xfId="0" applyNumberFormat="1" applyFont="1" applyFill="1" applyBorder="1" applyAlignment="1" applyProtection="1">
      <alignment horizontal="center" vertical="center" wrapText="1"/>
    </xf>
    <xf numFmtId="0" fontId="87" fillId="8" borderId="570" xfId="0" applyNumberFormat="1" applyFont="1" applyFill="1" applyBorder="1" applyAlignment="1" applyProtection="1">
      <alignment horizontal="center" vertical="center" wrapText="1"/>
    </xf>
    <xf numFmtId="0" fontId="87" fillId="8" borderId="548" xfId="0" applyNumberFormat="1" applyFont="1" applyFill="1" applyBorder="1" applyAlignment="1" applyProtection="1">
      <alignment horizontal="center" vertical="center" wrapText="1"/>
    </xf>
    <xf numFmtId="0" fontId="80" fillId="8" borderId="565" xfId="0" applyNumberFormat="1" applyFont="1" applyFill="1" applyBorder="1" applyAlignment="1" applyProtection="1">
      <alignment horizontal="center" vertical="center" wrapText="1"/>
    </xf>
    <xf numFmtId="166" fontId="86" fillId="8" borderId="565" xfId="0" applyNumberFormat="1" applyFont="1" applyFill="1" applyBorder="1" applyAlignment="1" applyProtection="1">
      <alignment horizontal="center" vertical="center" wrapText="1"/>
    </xf>
    <xf numFmtId="0" fontId="80" fillId="8" borderId="571" xfId="0" applyFont="1" applyFill="1" applyBorder="1" applyAlignment="1" applyProtection="1">
      <alignment vertical="center"/>
    </xf>
    <xf numFmtId="0" fontId="67" fillId="8" borderId="572" xfId="0" applyFont="1" applyFill="1" applyBorder="1" applyAlignment="1" applyProtection="1">
      <alignment horizontal="center" vertical="center"/>
    </xf>
    <xf numFmtId="0" fontId="80" fillId="8" borderId="573" xfId="0" applyFont="1" applyFill="1" applyBorder="1" applyAlignment="1" applyProtection="1">
      <alignment horizontal="center" vertical="center"/>
    </xf>
    <xf numFmtId="0" fontId="80" fillId="8" borderId="573" xfId="0" applyNumberFormat="1" applyFont="1" applyFill="1" applyBorder="1" applyAlignment="1" applyProtection="1">
      <alignment horizontal="center" vertical="center"/>
    </xf>
    <xf numFmtId="165" fontId="80" fillId="8" borderId="573" xfId="0" applyNumberFormat="1" applyFont="1" applyFill="1" applyBorder="1" applyAlignment="1" applyProtection="1">
      <alignment horizontal="center" vertical="center"/>
    </xf>
    <xf numFmtId="165" fontId="80" fillId="8" borderId="574" xfId="0" applyNumberFormat="1" applyFont="1" applyFill="1" applyBorder="1" applyAlignment="1" applyProtection="1">
      <alignment horizontal="center" vertical="center"/>
    </xf>
    <xf numFmtId="14" fontId="80" fillId="8" borderId="575" xfId="0" applyNumberFormat="1" applyFont="1" applyFill="1" applyBorder="1" applyAlignment="1" applyProtection="1">
      <alignment horizontal="center" vertical="center" wrapText="1"/>
    </xf>
    <xf numFmtId="0" fontId="80" fillId="13" borderId="0" xfId="0" applyFont="1" applyFill="1" applyAlignment="1" applyProtection="1">
      <alignment horizontal="center" vertical="center" wrapText="1"/>
    </xf>
    <xf numFmtId="0" fontId="83" fillId="4" borderId="36" xfId="0" applyFont="1" applyFill="1" applyBorder="1" applyAlignment="1" applyProtection="1">
      <alignment horizontal="center" vertical="center" wrapText="1"/>
    </xf>
    <xf numFmtId="0" fontId="81" fillId="4" borderId="36" xfId="0" applyFont="1" applyFill="1" applyBorder="1" applyAlignment="1" applyProtection="1">
      <alignment horizontal="center" vertical="center" wrapText="1"/>
    </xf>
    <xf numFmtId="0" fontId="67" fillId="4" borderId="36" xfId="0" applyFont="1" applyFill="1" applyBorder="1" applyAlignment="1" applyProtection="1">
      <alignment horizontal="center" vertical="center" wrapText="1"/>
    </xf>
    <xf numFmtId="165" fontId="67" fillId="4" borderId="36" xfId="0" applyNumberFormat="1" applyFont="1" applyFill="1" applyBorder="1" applyAlignment="1" applyProtection="1">
      <alignment horizontal="center" vertical="center" wrapText="1"/>
    </xf>
    <xf numFmtId="0" fontId="86" fillId="0" borderId="0" xfId="0" applyFont="1" applyFill="1" applyBorder="1" applyAlignment="1" applyProtection="1">
      <alignment horizontal="center" vertical="center" wrapText="1"/>
    </xf>
    <xf numFmtId="164" fontId="86" fillId="0" borderId="0" xfId="0" applyNumberFormat="1" applyFont="1" applyFill="1" applyBorder="1" applyAlignment="1" applyProtection="1">
      <alignment horizontal="center" vertical="center" wrapText="1"/>
    </xf>
    <xf numFmtId="0" fontId="80" fillId="0" borderId="576" xfId="0" applyFont="1" applyFill="1" applyBorder="1" applyAlignment="1" applyProtection="1">
      <alignment horizontal="center" vertical="center" wrapText="1"/>
    </xf>
    <xf numFmtId="0" fontId="80" fillId="0" borderId="494" xfId="0" applyFont="1" applyBorder="1" applyAlignment="1" applyProtection="1">
      <alignment horizontal="center" vertical="center"/>
    </xf>
    <xf numFmtId="0" fontId="80" fillId="3" borderId="576" xfId="0" applyFont="1" applyFill="1" applyBorder="1" applyAlignment="1" applyProtection="1">
      <alignment horizontal="center" vertical="center" wrapText="1"/>
    </xf>
    <xf numFmtId="0" fontId="80" fillId="0" borderId="562" xfId="0" applyFont="1" applyBorder="1" applyAlignment="1" applyProtection="1">
      <alignment horizontal="center" vertical="center" wrapText="1"/>
    </xf>
    <xf numFmtId="0" fontId="80" fillId="0" borderId="563" xfId="0" applyFont="1" applyBorder="1" applyAlignment="1" applyProtection="1">
      <alignment horizontal="center" vertical="center" wrapText="1"/>
    </xf>
    <xf numFmtId="164" fontId="80" fillId="0" borderId="563" xfId="0" applyNumberFormat="1" applyFont="1" applyBorder="1" applyAlignment="1" applyProtection="1">
      <alignment horizontal="center" vertical="center" wrapText="1"/>
    </xf>
    <xf numFmtId="164" fontId="80" fillId="0" borderId="560" xfId="0" applyNumberFormat="1" applyFont="1" applyBorder="1" applyAlignment="1" applyProtection="1">
      <alignment horizontal="center" vertical="center" wrapText="1"/>
    </xf>
    <xf numFmtId="0" fontId="80" fillId="9" borderId="0" xfId="0" applyFont="1" applyFill="1" applyBorder="1" applyAlignment="1" applyProtection="1">
      <alignment horizontal="center" vertical="center" wrapText="1"/>
    </xf>
    <xf numFmtId="0" fontId="67" fillId="3" borderId="36" xfId="0" applyFont="1" applyFill="1" applyBorder="1" applyAlignment="1" applyProtection="1">
      <alignment horizontal="center" vertical="center" wrapText="1"/>
    </xf>
    <xf numFmtId="0" fontId="81" fillId="0" borderId="577" xfId="0" applyFont="1" applyFill="1" applyBorder="1" applyAlignment="1" applyProtection="1">
      <alignment horizontal="center" vertical="center" wrapText="1"/>
    </xf>
    <xf numFmtId="164" fontId="86" fillId="0" borderId="577" xfId="0" applyNumberFormat="1" applyFont="1" applyFill="1" applyBorder="1" applyAlignment="1" applyProtection="1">
      <alignment horizontal="center" vertical="center" wrapText="1"/>
    </xf>
    <xf numFmtId="0" fontId="81" fillId="0" borderId="578" xfId="0" applyFont="1" applyBorder="1" applyAlignment="1" applyProtection="1">
      <alignment horizontal="center" vertical="center" wrapText="1"/>
    </xf>
    <xf numFmtId="164" fontId="80" fillId="0" borderId="579" xfId="0" applyNumberFormat="1" applyFont="1" applyBorder="1" applyAlignment="1" applyProtection="1">
      <alignment horizontal="center" vertical="center" wrapText="1"/>
    </xf>
    <xf numFmtId="164" fontId="80" fillId="0" borderId="580" xfId="0" applyNumberFormat="1" applyFont="1" applyBorder="1" applyAlignment="1" applyProtection="1">
      <alignment horizontal="center" vertical="center" wrapText="1"/>
    </xf>
    <xf numFmtId="0" fontId="80" fillId="3" borderId="581" xfId="0" applyFont="1" applyFill="1" applyBorder="1" applyAlignment="1" applyProtection="1">
      <alignment horizontal="center" vertical="center" wrapText="1"/>
    </xf>
    <xf numFmtId="0" fontId="67" fillId="3" borderId="581" xfId="0" applyFont="1" applyFill="1" applyBorder="1" applyAlignment="1" applyProtection="1">
      <alignment horizontal="center" vertical="center" wrapText="1"/>
    </xf>
    <xf numFmtId="165" fontId="67" fillId="3" borderId="581" xfId="0" applyNumberFormat="1" applyFont="1" applyFill="1" applyBorder="1" applyAlignment="1" applyProtection="1">
      <alignment horizontal="center" vertical="center" wrapText="1"/>
    </xf>
    <xf numFmtId="0" fontId="81" fillId="14" borderId="582" xfId="0" applyFont="1" applyFill="1" applyBorder="1" applyAlignment="1" applyProtection="1">
      <alignment horizontal="center" vertical="center" wrapText="1"/>
    </xf>
    <xf numFmtId="0" fontId="80" fillId="14" borderId="582" xfId="0" applyFont="1" applyFill="1" applyBorder="1" applyAlignment="1" applyProtection="1">
      <alignment horizontal="center" vertical="center" wrapText="1"/>
    </xf>
    <xf numFmtId="164" fontId="80" fillId="14" borderId="582" xfId="0" applyNumberFormat="1" applyFont="1" applyFill="1" applyBorder="1" applyAlignment="1" applyProtection="1">
      <alignment horizontal="center" vertical="center" wrapText="1"/>
    </xf>
    <xf numFmtId="0" fontId="80" fillId="9" borderId="0" xfId="0" applyFont="1" applyFill="1" applyBorder="1" applyAlignment="1" applyProtection="1">
      <alignment vertical="center"/>
    </xf>
    <xf numFmtId="0" fontId="84" fillId="3" borderId="581" xfId="0" applyFont="1" applyFill="1" applyBorder="1" applyAlignment="1" applyProtection="1">
      <alignment horizontal="center" vertical="center" wrapText="1"/>
    </xf>
    <xf numFmtId="0" fontId="81" fillId="3" borderId="581" xfId="0" applyFont="1" applyFill="1" applyBorder="1" applyAlignment="1" applyProtection="1">
      <alignment horizontal="center" vertical="center" wrapText="1"/>
    </xf>
    <xf numFmtId="168" fontId="67" fillId="3" borderId="581" xfId="0" applyNumberFormat="1" applyFont="1" applyFill="1" applyBorder="1" applyAlignment="1" applyProtection="1">
      <alignment horizontal="center" vertical="center" wrapText="1"/>
    </xf>
    <xf numFmtId="0" fontId="80" fillId="0" borderId="0" xfId="0" applyFont="1" applyAlignment="1" applyProtection="1">
      <alignment vertical="center"/>
    </xf>
    <xf numFmtId="0" fontId="80" fillId="0" borderId="0" xfId="0" applyFont="1" applyFill="1" applyBorder="1" applyAlignment="1" applyProtection="1">
      <alignment vertical="center"/>
    </xf>
    <xf numFmtId="0" fontId="84" fillId="0" borderId="0" xfId="0" applyFont="1" applyFill="1" applyBorder="1" applyAlignment="1" applyProtection="1">
      <alignment horizontal="center" vertical="center" wrapText="1"/>
    </xf>
    <xf numFmtId="168" fontId="67" fillId="0" borderId="0" xfId="0" applyNumberFormat="1" applyFont="1" applyFill="1" applyBorder="1" applyAlignment="1" applyProtection="1">
      <alignment horizontal="center" vertical="center" wrapText="1"/>
    </xf>
    <xf numFmtId="165" fontId="81" fillId="0" borderId="0" xfId="0" applyNumberFormat="1" applyFont="1" applyFill="1" applyBorder="1" applyAlignment="1" applyProtection="1">
      <alignment horizontal="center" vertical="center" wrapText="1"/>
    </xf>
    <xf numFmtId="0" fontId="80" fillId="0" borderId="0" xfId="0" applyFont="1" applyFill="1" applyBorder="1" applyAlignment="1" applyProtection="1">
      <alignment horizontal="center" vertical="center"/>
    </xf>
    <xf numFmtId="165" fontId="80" fillId="0" borderId="0" xfId="0" applyNumberFormat="1" applyFont="1" applyFill="1" applyBorder="1" applyAlignment="1" applyProtection="1">
      <alignment vertical="center"/>
    </xf>
    <xf numFmtId="0" fontId="88" fillId="0" borderId="0" xfId="0" applyNumberFormat="1" applyFont="1" applyFill="1" applyBorder="1" applyAlignment="1" applyProtection="1">
      <alignment horizontal="center" vertical="center" wrapText="1"/>
    </xf>
    <xf numFmtId="0" fontId="87" fillId="0" borderId="0" xfId="0" applyNumberFormat="1" applyFont="1" applyFill="1" applyBorder="1" applyAlignment="1" applyProtection="1">
      <alignment horizontal="center" vertical="center" wrapText="1"/>
    </xf>
    <xf numFmtId="0" fontId="67" fillId="5" borderId="0" xfId="0" applyFont="1" applyFill="1" applyBorder="1" applyAlignment="1" applyProtection="1">
      <alignment horizontal="center" vertical="center"/>
    </xf>
    <xf numFmtId="0" fontId="80" fillId="0" borderId="0" xfId="0" applyFont="1" applyFill="1" applyAlignment="1" applyProtection="1">
      <alignment vertical="center"/>
    </xf>
    <xf numFmtId="0" fontId="80" fillId="0" borderId="0" xfId="0" applyFont="1" applyAlignment="1" applyProtection="1">
      <alignment horizontal="center" vertical="center"/>
    </xf>
    <xf numFmtId="165" fontId="80" fillId="0" borderId="0" xfId="0" applyNumberFormat="1" applyFont="1" applyAlignment="1" applyProtection="1">
      <alignment vertical="center"/>
    </xf>
    <xf numFmtId="0" fontId="67" fillId="5" borderId="13" xfId="0" applyFont="1" applyFill="1" applyBorder="1" applyAlignment="1" applyProtection="1">
      <alignment horizontal="center" vertical="center"/>
    </xf>
    <xf numFmtId="0" fontId="67" fillId="5" borderId="2" xfId="0" applyFont="1" applyFill="1" applyBorder="1" applyAlignment="1" applyProtection="1">
      <alignment horizontal="center" vertical="center"/>
    </xf>
    <xf numFmtId="0" fontId="80" fillId="0" borderId="2" xfId="0" applyFont="1" applyBorder="1" applyAlignment="1" applyProtection="1">
      <alignment horizontal="center" vertical="center"/>
    </xf>
    <xf numFmtId="0" fontId="80" fillId="0" borderId="2" xfId="0" applyFont="1" applyBorder="1" applyAlignment="1" applyProtection="1">
      <alignment vertical="center"/>
    </xf>
    <xf numFmtId="0" fontId="88" fillId="0" borderId="583" xfId="0" applyNumberFormat="1" applyFont="1" applyFill="1" applyBorder="1" applyAlignment="1" applyProtection="1">
      <alignment horizontal="center" vertical="center" wrapText="1"/>
    </xf>
    <xf numFmtId="0" fontId="87" fillId="0" borderId="2" xfId="0" applyNumberFormat="1" applyFont="1" applyFill="1" applyBorder="1" applyAlignment="1" applyProtection="1">
      <alignment horizontal="center" vertical="center" wrapText="1"/>
    </xf>
    <xf numFmtId="0" fontId="80" fillId="0" borderId="213" xfId="0" applyFont="1" applyBorder="1" applyAlignment="1" applyProtection="1">
      <alignment vertical="center"/>
    </xf>
    <xf numFmtId="0" fontId="80" fillId="0" borderId="0" xfId="0" applyFont="1" applyBorder="1" applyAlignment="1" applyProtection="1">
      <alignment vertical="center"/>
    </xf>
    <xf numFmtId="0" fontId="80" fillId="0" borderId="0" xfId="0" applyFont="1" applyBorder="1" applyAlignment="1" applyProtection="1">
      <alignment horizontal="center" vertical="center"/>
    </xf>
    <xf numFmtId="0" fontId="80" fillId="0" borderId="584" xfId="0" applyFont="1" applyFill="1" applyBorder="1" applyAlignment="1" applyProtection="1">
      <alignment vertical="center"/>
    </xf>
    <xf numFmtId="165" fontId="67" fillId="0" borderId="585" xfId="0" applyNumberFormat="1" applyFont="1" applyBorder="1" applyAlignment="1" applyProtection="1">
      <alignment horizontal="center" vertical="center"/>
    </xf>
    <xf numFmtId="165" fontId="67" fillId="0" borderId="586" xfId="0" applyNumberFormat="1" applyFont="1" applyBorder="1" applyAlignment="1" applyProtection="1">
      <alignment horizontal="center" vertical="center"/>
    </xf>
    <xf numFmtId="165" fontId="67" fillId="0" borderId="0" xfId="0" applyNumberFormat="1" applyFont="1" applyBorder="1" applyAlignment="1" applyProtection="1">
      <alignment horizontal="center" vertical="center"/>
    </xf>
    <xf numFmtId="0" fontId="80" fillId="0" borderId="584" xfId="0" applyFont="1" applyBorder="1" applyAlignment="1" applyProtection="1">
      <alignment vertical="center"/>
    </xf>
    <xf numFmtId="165" fontId="67" fillId="0" borderId="6" xfId="0" applyNumberFormat="1" applyFont="1" applyBorder="1" applyAlignment="1" applyProtection="1">
      <alignment horizontal="center" vertical="center"/>
    </xf>
    <xf numFmtId="0" fontId="67" fillId="0" borderId="57" xfId="0" applyFont="1" applyBorder="1" applyAlignment="1" applyProtection="1">
      <alignment horizontal="center" vertical="center"/>
    </xf>
    <xf numFmtId="0" fontId="80" fillId="0" borderId="57" xfId="0" applyFont="1" applyBorder="1" applyAlignment="1" applyProtection="1">
      <alignment horizontal="center" vertical="center"/>
    </xf>
    <xf numFmtId="165" fontId="67" fillId="0" borderId="57" xfId="0" applyNumberFormat="1" applyFont="1" applyBorder="1" applyAlignment="1" applyProtection="1">
      <alignment horizontal="center" vertical="center"/>
    </xf>
    <xf numFmtId="1" fontId="80" fillId="0" borderId="496" xfId="0" applyNumberFormat="1" applyFont="1" applyBorder="1" applyAlignment="1" applyProtection="1">
      <alignment horizontal="center" vertical="center"/>
    </xf>
    <xf numFmtId="1" fontId="80" fillId="0" borderId="55" xfId="0" applyNumberFormat="1" applyFont="1" applyBorder="1" applyAlignment="1" applyProtection="1">
      <alignment horizontal="center" vertical="center"/>
    </xf>
    <xf numFmtId="1" fontId="80" fillId="0" borderId="0" xfId="0" applyNumberFormat="1" applyFont="1" applyBorder="1" applyAlignment="1" applyProtection="1">
      <alignment horizontal="center" vertical="center"/>
    </xf>
    <xf numFmtId="165" fontId="80" fillId="0" borderId="0" xfId="0" applyNumberFormat="1" applyFont="1" applyBorder="1" applyAlignment="1" applyProtection="1">
      <alignment vertical="center"/>
    </xf>
    <xf numFmtId="165" fontId="67" fillId="0" borderId="563" xfId="0" applyNumberFormat="1" applyFont="1" applyBorder="1" applyAlignment="1" applyProtection="1">
      <alignment horizontal="center" vertical="center"/>
    </xf>
    <xf numFmtId="0" fontId="80" fillId="0" borderId="56" xfId="0" applyFont="1" applyBorder="1" applyAlignment="1" applyProtection="1">
      <alignment horizontal="center" vertical="center"/>
    </xf>
    <xf numFmtId="1" fontId="80" fillId="0" borderId="57" xfId="0" applyNumberFormat="1" applyFont="1" applyBorder="1" applyAlignment="1" applyProtection="1">
      <alignment horizontal="center" vertical="center"/>
    </xf>
    <xf numFmtId="0" fontId="80" fillId="0" borderId="587" xfId="0" applyFont="1" applyBorder="1" applyAlignment="1" applyProtection="1">
      <alignment vertical="center"/>
    </xf>
    <xf numFmtId="0" fontId="80" fillId="0" borderId="228" xfId="0" applyFont="1" applyBorder="1" applyAlignment="1" applyProtection="1">
      <alignment vertical="center"/>
    </xf>
    <xf numFmtId="0" fontId="80" fillId="0" borderId="228" xfId="0" applyFont="1" applyBorder="1" applyAlignment="1" applyProtection="1">
      <alignment horizontal="center" vertical="center"/>
    </xf>
    <xf numFmtId="165" fontId="80" fillId="0" borderId="228" xfId="0" applyNumberFormat="1" applyFont="1" applyBorder="1" applyAlignment="1" applyProtection="1">
      <alignment vertical="center"/>
    </xf>
    <xf numFmtId="0" fontId="80" fillId="0" borderId="588" xfId="0" applyFont="1" applyBorder="1" applyAlignment="1" applyProtection="1">
      <alignment vertical="center"/>
    </xf>
    <xf numFmtId="0" fontId="67" fillId="5" borderId="213" xfId="0" applyFont="1" applyFill="1" applyBorder="1" applyAlignment="1" applyProtection="1">
      <alignment horizontal="center" vertical="center"/>
    </xf>
    <xf numFmtId="0" fontId="80" fillId="0" borderId="496" xfId="0" applyFont="1" applyBorder="1" applyAlignment="1" applyProtection="1">
      <alignment horizontal="center" vertical="center"/>
    </xf>
    <xf numFmtId="165" fontId="67" fillId="4" borderId="284" xfId="0" applyNumberFormat="1" applyFont="1" applyFill="1" applyBorder="1" applyAlignment="1" applyProtection="1">
      <alignment horizontal="center" vertical="center" wrapText="1"/>
    </xf>
    <xf numFmtId="165" fontId="67" fillId="4" borderId="15" xfId="0" applyNumberFormat="1" applyFont="1" applyFill="1" applyBorder="1" applyAlignment="1" applyProtection="1">
      <alignment horizontal="center" vertical="center" wrapText="1"/>
    </xf>
    <xf numFmtId="165" fontId="67" fillId="4" borderId="62" xfId="0" applyNumberFormat="1" applyFont="1" applyFill="1" applyBorder="1" applyAlignment="1" applyProtection="1">
      <alignment horizontal="center" vertical="center" wrapText="1"/>
    </xf>
    <xf numFmtId="165" fontId="67" fillId="4" borderId="175" xfId="0" applyNumberFormat="1" applyFont="1" applyFill="1" applyBorder="1" applyAlignment="1" applyProtection="1">
      <alignment horizontal="center" vertical="center" wrapText="1"/>
    </xf>
    <xf numFmtId="165" fontId="80" fillId="4" borderId="62" xfId="0" applyNumberFormat="1" applyFont="1" applyFill="1" applyBorder="1" applyAlignment="1" applyProtection="1">
      <alignment horizontal="center" vertical="center" wrapText="1"/>
    </xf>
    <xf numFmtId="0" fontId="67" fillId="5" borderId="589" xfId="0" applyFont="1" applyFill="1" applyBorder="1" applyAlignment="1" applyProtection="1">
      <alignment horizontal="center" vertical="center"/>
    </xf>
    <xf numFmtId="0" fontId="67" fillId="5" borderId="590" xfId="0" applyFont="1" applyFill="1" applyBorder="1" applyAlignment="1" applyProtection="1">
      <alignment horizontal="center" vertical="center"/>
    </xf>
    <xf numFmtId="0" fontId="67" fillId="0" borderId="488" xfId="0" applyFont="1" applyBorder="1" applyAlignment="1" applyProtection="1">
      <alignment horizontal="center" vertical="center"/>
    </xf>
    <xf numFmtId="0" fontId="80" fillId="0" borderId="488" xfId="0" applyFont="1" applyBorder="1" applyAlignment="1" applyProtection="1">
      <alignment horizontal="center" vertical="center"/>
    </xf>
    <xf numFmtId="0" fontId="67" fillId="0" borderId="593" xfId="0" applyFont="1" applyBorder="1" applyAlignment="1" applyProtection="1">
      <alignment horizontal="center" vertical="center"/>
    </xf>
    <xf numFmtId="0" fontId="67" fillId="0" borderId="594" xfId="0" applyFont="1" applyBorder="1" applyAlignment="1" applyProtection="1">
      <alignment horizontal="center" vertical="center"/>
    </xf>
    <xf numFmtId="0" fontId="80" fillId="0" borderId="593" xfId="0" applyFont="1" applyBorder="1" applyAlignment="1" applyProtection="1">
      <alignment vertical="center"/>
    </xf>
    <xf numFmtId="0" fontId="80" fillId="0" borderId="594" xfId="0" applyFont="1" applyBorder="1" applyAlignment="1" applyProtection="1">
      <alignment vertical="center"/>
    </xf>
    <xf numFmtId="0" fontId="80" fillId="0" borderId="597" xfId="0" applyFont="1" applyBorder="1" applyAlignment="1" applyProtection="1">
      <alignment vertical="center"/>
    </xf>
    <xf numFmtId="0" fontId="80" fillId="0" borderId="598" xfId="0" applyFont="1" applyBorder="1" applyAlignment="1" applyProtection="1">
      <alignment vertical="center"/>
    </xf>
    <xf numFmtId="0" fontId="80" fillId="0" borderId="599" xfId="0" applyFont="1" applyBorder="1" applyAlignment="1" applyProtection="1">
      <alignment vertical="center"/>
    </xf>
    <xf numFmtId="0" fontId="67" fillId="0" borderId="601" xfId="0" applyFont="1" applyBorder="1" applyAlignment="1" applyProtection="1">
      <alignment horizontal="center" vertical="center"/>
    </xf>
    <xf numFmtId="0" fontId="80" fillId="0" borderId="601" xfId="0" applyFont="1" applyBorder="1" applyAlignment="1" applyProtection="1">
      <alignment horizontal="center" vertical="center"/>
    </xf>
    <xf numFmtId="0" fontId="80" fillId="4" borderId="582" xfId="0" applyFont="1" applyFill="1" applyBorder="1" applyAlignment="1" applyProtection="1">
      <alignment vertical="center"/>
    </xf>
    <xf numFmtId="0" fontId="67" fillId="4" borderId="602" xfId="0" applyFont="1" applyFill="1" applyBorder="1" applyAlignment="1" applyProtection="1">
      <alignment horizontal="center" vertical="center"/>
    </xf>
    <xf numFmtId="0" fontId="80" fillId="4" borderId="602" xfId="0" applyFont="1" applyFill="1" applyBorder="1" applyAlignment="1" applyProtection="1">
      <alignment horizontal="center" vertical="center"/>
    </xf>
    <xf numFmtId="165" fontId="67" fillId="4" borderId="10" xfId="0" applyNumberFormat="1" applyFont="1" applyFill="1" applyBorder="1" applyAlignment="1" applyProtection="1">
      <alignment horizontal="center" vertical="center" wrapText="1"/>
    </xf>
    <xf numFmtId="165" fontId="67" fillId="4" borderId="11" xfId="0" applyNumberFormat="1" applyFont="1" applyFill="1" applyBorder="1" applyAlignment="1" applyProtection="1">
      <alignment horizontal="center" vertical="center" wrapText="1"/>
    </xf>
    <xf numFmtId="165" fontId="80" fillId="4" borderId="10" xfId="0" applyNumberFormat="1" applyFont="1" applyFill="1" applyBorder="1" applyAlignment="1" applyProtection="1">
      <alignment horizontal="center" vertical="center" wrapText="1"/>
    </xf>
    <xf numFmtId="0" fontId="80" fillId="6" borderId="55" xfId="0" applyFont="1" applyFill="1" applyBorder="1" applyAlignment="1" applyProtection="1">
      <alignment vertical="center"/>
    </xf>
    <xf numFmtId="0" fontId="80" fillId="6" borderId="0" xfId="0" applyFont="1" applyFill="1" applyBorder="1" applyAlignment="1" applyProtection="1">
      <alignment vertical="center"/>
    </xf>
    <xf numFmtId="0" fontId="67" fillId="6" borderId="20" xfId="0" applyFont="1" applyFill="1" applyBorder="1" applyAlignment="1" applyProtection="1">
      <alignment horizontal="center" vertical="center"/>
    </xf>
    <xf numFmtId="0" fontId="80" fillId="6" borderId="20" xfId="0" applyFont="1" applyFill="1" applyBorder="1" applyAlignment="1" applyProtection="1">
      <alignment horizontal="center" vertical="center"/>
    </xf>
    <xf numFmtId="0" fontId="67" fillId="0" borderId="563" xfId="0" applyFont="1" applyBorder="1" applyAlignment="1" applyProtection="1">
      <alignment horizontal="center" vertical="center"/>
    </xf>
    <xf numFmtId="0" fontId="67" fillId="0" borderId="564" xfId="0" applyFont="1" applyBorder="1" applyAlignment="1" applyProtection="1">
      <alignment horizontal="center" vertical="center"/>
    </xf>
    <xf numFmtId="0" fontId="67" fillId="0" borderId="603" xfId="0" applyFont="1" applyBorder="1" applyAlignment="1" applyProtection="1">
      <alignment horizontal="center" vertical="center"/>
    </xf>
    <xf numFmtId="0" fontId="0" fillId="0" borderId="652" xfId="0" applyFont="1" applyFill="1" applyBorder="1" applyAlignment="1" applyProtection="1">
      <alignment horizontal="left" vertical="center" wrapText="1"/>
    </xf>
    <xf numFmtId="0" fontId="0" fillId="0" borderId="47" xfId="0" applyFont="1" applyFill="1" applyBorder="1" applyAlignment="1" applyProtection="1">
      <alignment horizontal="left" vertical="center" wrapText="1"/>
    </xf>
    <xf numFmtId="0" fontId="0" fillId="0" borderId="47" xfId="0" applyFont="1" applyFill="1" applyBorder="1" applyAlignment="1" applyProtection="1">
      <alignment vertical="center"/>
    </xf>
    <xf numFmtId="0" fontId="0" fillId="0" borderId="665" xfId="0" applyFont="1" applyFill="1" applyBorder="1" applyAlignment="1" applyProtection="1">
      <alignment horizontal="left" vertical="center" wrapText="1"/>
    </xf>
    <xf numFmtId="0" fontId="0" fillId="0" borderId="654" xfId="0" applyFont="1" applyFill="1" applyBorder="1" applyAlignment="1" applyProtection="1">
      <alignment vertical="center"/>
    </xf>
    <xf numFmtId="0" fontId="0" fillId="0" borderId="183" xfId="0" applyFont="1" applyFill="1" applyBorder="1" applyAlignment="1" applyProtection="1">
      <alignment vertical="center"/>
    </xf>
    <xf numFmtId="0" fontId="0" fillId="0" borderId="654" xfId="0" applyFont="1" applyFill="1" applyBorder="1" applyAlignment="1" applyProtection="1">
      <alignment horizontal="left" vertical="center" wrapText="1"/>
    </xf>
    <xf numFmtId="0" fontId="0" fillId="0" borderId="183" xfId="0" applyFont="1" applyFill="1" applyBorder="1" applyAlignment="1" applyProtection="1">
      <alignment horizontal="left" vertical="center" wrapText="1"/>
    </xf>
    <xf numFmtId="0" fontId="0" fillId="0" borderId="651" xfId="0" applyFont="1" applyFill="1" applyBorder="1" applyAlignment="1" applyProtection="1">
      <alignment horizontal="left" vertical="center"/>
    </xf>
    <xf numFmtId="0" fontId="0" fillId="0" borderId="189" xfId="0" applyFont="1" applyFill="1" applyBorder="1" applyAlignment="1" applyProtection="1">
      <alignment horizontal="left" vertical="center"/>
    </xf>
    <xf numFmtId="0" fontId="97" fillId="0" borderId="0" xfId="0" applyFont="1"/>
    <xf numFmtId="0" fontId="95" fillId="0" borderId="1413" xfId="0" applyFont="1" applyBorder="1"/>
    <xf numFmtId="0" fontId="67" fillId="0" borderId="591" xfId="0" applyFont="1" applyBorder="1" applyAlignment="1" applyProtection="1">
      <alignment horizontal="center" vertical="center"/>
    </xf>
    <xf numFmtId="0" fontId="67" fillId="0" borderId="592" xfId="0" applyFont="1" applyBorder="1" applyAlignment="1" applyProtection="1">
      <alignment horizontal="center" vertical="center"/>
    </xf>
    <xf numFmtId="0" fontId="67" fillId="0" borderId="595" xfId="0" applyFont="1" applyBorder="1" applyAlignment="1" applyProtection="1">
      <alignment horizontal="center" vertical="center"/>
    </xf>
    <xf numFmtId="0" fontId="67" fillId="0" borderId="596" xfId="0" applyFont="1" applyBorder="1" applyAlignment="1" applyProtection="1">
      <alignment horizontal="center" vertical="center"/>
    </xf>
    <xf numFmtId="0" fontId="67" fillId="0" borderId="600" xfId="0" applyFont="1" applyBorder="1" applyAlignment="1" applyProtection="1">
      <alignment horizontal="center" vertical="center"/>
    </xf>
    <xf numFmtId="0" fontId="80" fillId="0" borderId="599" xfId="0" applyFont="1" applyBorder="1" applyAlignment="1" applyProtection="1">
      <alignment horizontal="center" vertical="center"/>
    </xf>
    <xf numFmtId="0" fontId="80" fillId="0" borderId="597" xfId="0" applyFont="1" applyBorder="1" applyAlignment="1" applyProtection="1">
      <alignment horizontal="center" vertical="center"/>
    </xf>
    <xf numFmtId="165" fontId="67" fillId="4" borderId="175" xfId="0" applyNumberFormat="1" applyFont="1" applyFill="1" applyBorder="1" applyAlignment="1" applyProtection="1">
      <alignment horizontal="center" vertical="center" wrapText="1"/>
    </xf>
    <xf numFmtId="165" fontId="67" fillId="4" borderId="23" xfId="0" applyNumberFormat="1" applyFont="1" applyFill="1" applyBorder="1" applyAlignment="1" applyProtection="1">
      <alignment horizontal="center" vertical="center" wrapText="1"/>
    </xf>
    <xf numFmtId="0" fontId="67" fillId="0" borderId="56" xfId="0" applyFont="1" applyBorder="1" applyAlignment="1" applyProtection="1">
      <alignment horizontal="center" vertical="center"/>
    </xf>
    <xf numFmtId="0" fontId="80" fillId="0" borderId="57" xfId="0" applyFont="1" applyBorder="1" applyAlignment="1" applyProtection="1">
      <alignment horizontal="center" vertical="center"/>
    </xf>
    <xf numFmtId="0" fontId="67" fillId="0" borderId="57" xfId="0" applyFont="1" applyBorder="1" applyAlignment="1" applyProtection="1">
      <alignment horizontal="center" vertical="center"/>
    </xf>
    <xf numFmtId="0" fontId="80" fillId="0" borderId="56" xfId="0" applyFont="1" applyBorder="1" applyAlignment="1" applyProtection="1">
      <alignment horizontal="center" vertical="center"/>
    </xf>
    <xf numFmtId="165" fontId="67" fillId="4" borderId="62" xfId="0" applyNumberFormat="1" applyFont="1" applyFill="1" applyBorder="1" applyAlignment="1" applyProtection="1">
      <alignment horizontal="center" vertical="center" wrapText="1"/>
    </xf>
    <xf numFmtId="165" fontId="67" fillId="4" borderId="22" xfId="0" applyNumberFormat="1" applyFont="1" applyFill="1" applyBorder="1" applyAlignment="1" applyProtection="1">
      <alignment horizontal="center" vertical="center" wrapText="1"/>
    </xf>
    <xf numFmtId="165" fontId="67" fillId="4" borderId="494" xfId="0" applyNumberFormat="1" applyFont="1" applyFill="1" applyBorder="1" applyAlignment="1" applyProtection="1">
      <alignment horizontal="center" vertical="center" wrapText="1"/>
    </xf>
    <xf numFmtId="165" fontId="67" fillId="4" borderId="21" xfId="0" applyNumberFormat="1" applyFont="1" applyFill="1" applyBorder="1" applyAlignment="1" applyProtection="1">
      <alignment horizontal="center" vertical="center" wrapText="1"/>
    </xf>
    <xf numFmtId="165" fontId="67" fillId="4" borderId="10" xfId="0" applyNumberFormat="1" applyFont="1" applyFill="1" applyBorder="1" applyAlignment="1" applyProtection="1">
      <alignment horizontal="center" vertical="center" wrapText="1"/>
    </xf>
    <xf numFmtId="0" fontId="83" fillId="3" borderId="33" xfId="0" applyFont="1" applyFill="1" applyBorder="1" applyAlignment="1" applyProtection="1">
      <alignment horizontal="center" vertical="center" wrapText="1"/>
    </xf>
    <xf numFmtId="0" fontId="83" fillId="3" borderId="37" xfId="0" applyFont="1" applyFill="1" applyBorder="1" applyAlignment="1" applyProtection="1">
      <alignment horizontal="center" vertical="center" wrapText="1"/>
    </xf>
    <xf numFmtId="0" fontId="83" fillId="3" borderId="576" xfId="0" applyFont="1" applyFill="1" applyBorder="1" applyAlignment="1" applyProtection="1">
      <alignment horizontal="center" vertical="center" wrapText="1"/>
    </xf>
    <xf numFmtId="0" fontId="83" fillId="3" borderId="565" xfId="0" applyFont="1" applyFill="1" applyBorder="1" applyAlignment="1" applyProtection="1">
      <alignment horizontal="center" vertical="center" wrapText="1"/>
    </xf>
    <xf numFmtId="0" fontId="83" fillId="3" borderId="578" xfId="0" applyFont="1" applyFill="1" applyBorder="1" applyAlignment="1" applyProtection="1">
      <alignment horizontal="center" vertical="center" wrapText="1"/>
    </xf>
    <xf numFmtId="0" fontId="83" fillId="3" borderId="577" xfId="0" applyFont="1" applyFill="1" applyBorder="1" applyAlignment="1" applyProtection="1">
      <alignment horizontal="center" vertical="center" wrapText="1"/>
    </xf>
    <xf numFmtId="0" fontId="67" fillId="5" borderId="1" xfId="0" applyFont="1" applyFill="1" applyBorder="1" applyAlignment="1" applyProtection="1">
      <alignment horizontal="center" vertical="center"/>
    </xf>
    <xf numFmtId="0" fontId="67" fillId="5" borderId="2" xfId="0" applyFont="1" applyFill="1" applyBorder="1" applyAlignment="1" applyProtection="1">
      <alignment horizontal="center" vertical="center"/>
    </xf>
    <xf numFmtId="0" fontId="67" fillId="5" borderId="4" xfId="0" applyFont="1" applyFill="1" applyBorder="1" applyAlignment="1" applyProtection="1">
      <alignment horizontal="center" vertical="center"/>
    </xf>
    <xf numFmtId="0" fontId="67" fillId="5" borderId="5" xfId="0" applyFont="1" applyFill="1" applyBorder="1" applyAlignment="1" applyProtection="1">
      <alignment horizontal="center" vertical="center"/>
    </xf>
    <xf numFmtId="165" fontId="67" fillId="4" borderId="9" xfId="0" applyNumberFormat="1" applyFont="1" applyFill="1" applyBorder="1" applyAlignment="1" applyProtection="1">
      <alignment horizontal="center" vertical="center" wrapText="1"/>
    </xf>
    <xf numFmtId="165" fontId="67" fillId="4" borderId="11" xfId="0" applyNumberFormat="1" applyFont="1" applyFill="1" applyBorder="1" applyAlignment="1" applyProtection="1">
      <alignment horizontal="center" vertical="center" wrapText="1"/>
    </xf>
    <xf numFmtId="0" fontId="80" fillId="2" borderId="1" xfId="0" applyFont="1" applyFill="1" applyBorder="1" applyAlignment="1" applyProtection="1">
      <alignment horizontal="center" vertical="center" wrapText="1"/>
    </xf>
    <xf numFmtId="0" fontId="80" fillId="2" borderId="283" xfId="0" applyFont="1" applyFill="1" applyBorder="1" applyAlignment="1" applyProtection="1">
      <alignment horizontal="center" vertical="center" wrapText="1"/>
    </xf>
    <xf numFmtId="0" fontId="80" fillId="0" borderId="283" xfId="0" applyFont="1" applyBorder="1" applyAlignment="1" applyProtection="1">
      <alignment horizontal="center" vertical="center" wrapText="1"/>
    </xf>
    <xf numFmtId="0" fontId="80" fillId="0" borderId="3" xfId="0" applyFont="1" applyBorder="1" applyAlignment="1" applyProtection="1">
      <alignment horizontal="center" vertical="center" wrapText="1"/>
    </xf>
    <xf numFmtId="0" fontId="80" fillId="0" borderId="4" xfId="0" applyFont="1" applyBorder="1" applyAlignment="1" applyProtection="1">
      <alignment horizontal="center" vertical="center" wrapText="1"/>
    </xf>
    <xf numFmtId="0" fontId="80" fillId="0" borderId="5" xfId="0" applyFont="1" applyBorder="1" applyAlignment="1" applyProtection="1">
      <alignment horizontal="center" vertical="center" wrapText="1"/>
    </xf>
    <xf numFmtId="0" fontId="80" fillId="0" borderId="0" xfId="0" applyFont="1" applyBorder="1" applyAlignment="1" applyProtection="1">
      <alignment horizontal="center" vertical="center" wrapText="1"/>
    </xf>
    <xf numFmtId="0" fontId="80" fillId="0" borderId="6" xfId="0" applyFont="1" applyBorder="1" applyAlignment="1" applyProtection="1">
      <alignment horizontal="center" vertical="center" wrapText="1"/>
    </xf>
    <xf numFmtId="0" fontId="67" fillId="8" borderId="0" xfId="0" applyFont="1" applyFill="1" applyBorder="1" applyAlignment="1" applyProtection="1">
      <alignment horizontal="center" vertical="center"/>
    </xf>
    <xf numFmtId="0" fontId="67" fillId="8" borderId="18" xfId="0" applyFont="1" applyFill="1" applyBorder="1" applyAlignment="1" applyProtection="1">
      <alignment horizontal="center" vertical="center"/>
    </xf>
    <xf numFmtId="0" fontId="67" fillId="8" borderId="177" xfId="0" applyFont="1" applyFill="1" applyBorder="1" applyAlignment="1" applyProtection="1">
      <alignment horizontal="center" vertical="center"/>
    </xf>
    <xf numFmtId="0" fontId="67" fillId="8" borderId="495" xfId="0" applyFont="1" applyFill="1" applyBorder="1" applyAlignment="1" applyProtection="1">
      <alignment horizontal="center" vertical="center"/>
    </xf>
    <xf numFmtId="0" fontId="83" fillId="4" borderId="0" xfId="0" applyFont="1" applyFill="1" applyBorder="1" applyAlignment="1" applyProtection="1">
      <alignment horizontal="center" vertical="center" wrapText="1"/>
    </xf>
    <xf numFmtId="0" fontId="83" fillId="4" borderId="18" xfId="0" applyFont="1" applyFill="1" applyBorder="1" applyAlignment="1" applyProtection="1">
      <alignment horizontal="center" vertical="center" wrapText="1"/>
    </xf>
    <xf numFmtId="0" fontId="83" fillId="4" borderId="5" xfId="0" applyFont="1" applyFill="1" applyBorder="1" applyAlignment="1" applyProtection="1">
      <alignment horizontal="center" vertical="center" wrapText="1"/>
    </xf>
    <xf numFmtId="0" fontId="83" fillId="4" borderId="6" xfId="0" applyFont="1" applyFill="1" applyBorder="1" applyAlignment="1" applyProtection="1">
      <alignment horizontal="center" vertical="center" wrapText="1"/>
    </xf>
    <xf numFmtId="0" fontId="80" fillId="0" borderId="1" xfId="0" applyFont="1" applyBorder="1" applyAlignment="1" applyProtection="1">
      <alignment horizontal="center" vertical="center" wrapText="1"/>
    </xf>
    <xf numFmtId="0" fontId="80" fillId="0" borderId="8" xfId="0" applyFont="1" applyBorder="1" applyAlignment="1" applyProtection="1">
      <alignment horizontal="center" vertical="center" wrapText="1"/>
    </xf>
    <xf numFmtId="0" fontId="80" fillId="0" borderId="20" xfId="0" applyFont="1" applyBorder="1" applyAlignment="1" applyProtection="1">
      <alignment horizontal="center" vertical="center" wrapText="1"/>
    </xf>
    <xf numFmtId="0" fontId="67" fillId="0" borderId="3" xfId="0" applyFont="1" applyBorder="1" applyAlignment="1" applyProtection="1">
      <alignment horizontal="center" vertical="center" wrapText="1"/>
    </xf>
    <xf numFmtId="0" fontId="81" fillId="0" borderId="14" xfId="0" applyFont="1" applyBorder="1" applyAlignment="1" applyProtection="1">
      <alignment horizontal="center" vertical="center" wrapText="1"/>
    </xf>
    <xf numFmtId="0" fontId="81" fillId="0" borderId="15" xfId="0" applyFont="1" applyBorder="1" applyAlignment="1" applyProtection="1">
      <alignment horizontal="center" vertical="center" wrapText="1"/>
    </xf>
    <xf numFmtId="0" fontId="81" fillId="0" borderId="16" xfId="0" applyFont="1" applyBorder="1" applyAlignment="1" applyProtection="1">
      <alignment horizontal="center" vertical="center" wrapText="1"/>
    </xf>
    <xf numFmtId="0" fontId="82" fillId="0" borderId="14" xfId="0" applyFont="1" applyBorder="1" applyAlignment="1" applyProtection="1">
      <alignment horizontal="center" vertical="center" wrapText="1"/>
    </xf>
    <xf numFmtId="0" fontId="82" fillId="0" borderId="15" xfId="0" applyFont="1" applyBorder="1" applyAlignment="1" applyProtection="1">
      <alignment horizontal="center" vertical="center" wrapText="1"/>
    </xf>
    <xf numFmtId="0" fontId="82" fillId="0" borderId="16" xfId="0" applyFont="1" applyBorder="1" applyAlignment="1" applyProtection="1">
      <alignment horizontal="center" vertical="center" wrapText="1"/>
    </xf>
    <xf numFmtId="0" fontId="83" fillId="3" borderId="47" xfId="0" applyFont="1" applyFill="1" applyBorder="1" applyAlignment="1" applyProtection="1">
      <alignment horizontal="center" vertical="center" wrapText="1"/>
    </xf>
    <xf numFmtId="0" fontId="83" fillId="3" borderId="39" xfId="0" applyFont="1" applyFill="1" applyBorder="1" applyAlignment="1" applyProtection="1">
      <alignment horizontal="center" vertical="center" wrapText="1"/>
    </xf>
    <xf numFmtId="0" fontId="80" fillId="0" borderId="13" xfId="0" applyFont="1" applyBorder="1" applyAlignment="1" applyProtection="1">
      <alignment horizontal="center" vertical="center" wrapText="1"/>
    </xf>
    <xf numFmtId="0" fontId="80" fillId="0" borderId="25" xfId="0" applyFont="1" applyBorder="1" applyAlignment="1" applyProtection="1">
      <alignment horizontal="center" vertical="center" wrapText="1"/>
    </xf>
    <xf numFmtId="0" fontId="67" fillId="0" borderId="13" xfId="0" applyFont="1" applyBorder="1" applyAlignment="1" applyProtection="1">
      <alignment horizontal="center" vertical="center" wrapText="1"/>
    </xf>
    <xf numFmtId="0" fontId="80" fillId="0" borderId="8" xfId="0" applyFont="1" applyFill="1" applyBorder="1" applyAlignment="1" applyProtection="1">
      <alignment horizontal="center" vertical="center" wrapText="1"/>
    </xf>
    <xf numFmtId="0" fontId="80" fillId="0" borderId="20" xfId="0" applyFont="1" applyFill="1" applyBorder="1" applyAlignment="1" applyProtection="1">
      <alignment horizontal="center" vertical="center" wrapText="1"/>
    </xf>
    <xf numFmtId="0" fontId="80" fillId="0" borderId="12" xfId="0" applyFont="1" applyFill="1" applyBorder="1" applyAlignment="1" applyProtection="1">
      <alignment horizontal="center" vertical="center" wrapText="1"/>
    </xf>
    <xf numFmtId="0" fontId="80" fillId="0" borderId="24" xfId="0" applyFont="1" applyFill="1" applyBorder="1" applyAlignment="1" applyProtection="1">
      <alignment horizontal="center" vertical="center" wrapText="1"/>
    </xf>
    <xf numFmtId="1" fontId="80" fillId="2" borderId="1" xfId="0" applyNumberFormat="1" applyFont="1" applyFill="1" applyBorder="1" applyAlignment="1" applyProtection="1">
      <alignment horizontal="center" vertical="center" wrapText="1"/>
    </xf>
    <xf numFmtId="1" fontId="80" fillId="2" borderId="2" xfId="0" applyNumberFormat="1" applyFont="1" applyFill="1" applyBorder="1" applyAlignment="1" applyProtection="1">
      <alignment horizontal="center" vertical="center" wrapText="1"/>
    </xf>
    <xf numFmtId="1" fontId="80" fillId="0" borderId="2" xfId="0" applyNumberFormat="1" applyFont="1" applyBorder="1" applyAlignment="1" applyProtection="1">
      <alignment horizontal="center" vertical="center" wrapText="1"/>
    </xf>
    <xf numFmtId="1" fontId="80" fillId="0" borderId="4" xfId="0" applyNumberFormat="1" applyFont="1" applyBorder="1" applyAlignment="1" applyProtection="1">
      <alignment horizontal="center" vertical="center" wrapText="1"/>
    </xf>
    <xf numFmtId="1" fontId="80" fillId="0" borderId="5" xfId="0" applyNumberFormat="1" applyFont="1" applyBorder="1" applyAlignment="1" applyProtection="1">
      <alignment horizontal="center" vertical="center" wrapText="1"/>
    </xf>
    <xf numFmtId="0" fontId="67" fillId="3" borderId="7" xfId="0" applyFont="1" applyFill="1" applyBorder="1" applyAlignment="1" applyProtection="1">
      <alignment horizontal="center" vertical="center"/>
    </xf>
    <xf numFmtId="0" fontId="80" fillId="0" borderId="17" xfId="0" applyFont="1" applyBorder="1" applyAlignment="1" applyProtection="1">
      <alignment horizontal="center" vertical="center"/>
    </xf>
    <xf numFmtId="0" fontId="67" fillId="0" borderId="8" xfId="0" applyFont="1" applyFill="1" applyBorder="1" applyAlignment="1" applyProtection="1">
      <alignment horizontal="center" vertical="center" wrapText="1"/>
    </xf>
    <xf numFmtId="0" fontId="67" fillId="0" borderId="19" xfId="0" applyFont="1" applyFill="1" applyBorder="1" applyAlignment="1" applyProtection="1">
      <alignment horizontal="center" vertical="center" wrapText="1"/>
    </xf>
    <xf numFmtId="164" fontId="67" fillId="0" borderId="8" xfId="0" applyNumberFormat="1" applyFont="1" applyBorder="1" applyAlignment="1" applyProtection="1">
      <alignment horizontal="center" vertical="center" wrapText="1"/>
    </xf>
    <xf numFmtId="164" fontId="67" fillId="0" borderId="19" xfId="0" applyNumberFormat="1" applyFont="1" applyBorder="1" applyAlignment="1" applyProtection="1">
      <alignment horizontal="center" vertical="center" wrapText="1"/>
    </xf>
    <xf numFmtId="0" fontId="67" fillId="3" borderId="8" xfId="0" applyFont="1" applyFill="1" applyBorder="1" applyAlignment="1" applyProtection="1">
      <alignment horizontal="center" vertical="center" wrapText="1"/>
    </xf>
    <xf numFmtId="0" fontId="64" fillId="0" borderId="600" xfId="0" applyFont="1" applyBorder="1" applyAlignment="1" applyProtection="1">
      <alignment horizontal="center" vertical="center"/>
    </xf>
    <xf numFmtId="0" fontId="0" fillId="0" borderId="599" xfId="0" applyBorder="1" applyAlignment="1" applyProtection="1">
      <alignment horizontal="center" vertical="center"/>
    </xf>
    <xf numFmtId="0" fontId="64" fillId="0" borderId="1121" xfId="0" applyFont="1" applyBorder="1" applyAlignment="1" applyProtection="1">
      <alignment horizontal="center" vertical="center"/>
    </xf>
    <xf numFmtId="0" fontId="0" fillId="0" borderId="1120" xfId="0" applyBorder="1" applyAlignment="1" applyProtection="1">
      <alignment horizontal="center" vertical="center"/>
    </xf>
    <xf numFmtId="0" fontId="64" fillId="0" borderId="591" xfId="0" applyFont="1" applyBorder="1" applyAlignment="1" applyProtection="1">
      <alignment horizontal="center" vertical="center"/>
    </xf>
    <xf numFmtId="0" fontId="64" fillId="0" borderId="592" xfId="0" applyFont="1" applyBorder="1" applyAlignment="1" applyProtection="1">
      <alignment horizontal="center" vertical="center"/>
    </xf>
    <xf numFmtId="0" fontId="64" fillId="0" borderId="595" xfId="0" applyFont="1" applyBorder="1" applyAlignment="1" applyProtection="1">
      <alignment horizontal="center" vertical="center"/>
    </xf>
    <xf numFmtId="0" fontId="64" fillId="0" borderId="596" xfId="0" applyFont="1" applyBorder="1" applyAlignment="1" applyProtection="1">
      <alignment horizontal="center" vertical="center"/>
    </xf>
    <xf numFmtId="0" fontId="0" fillId="0" borderId="597" xfId="0" applyBorder="1" applyAlignment="1" applyProtection="1">
      <alignment horizontal="center" vertical="center"/>
    </xf>
    <xf numFmtId="0" fontId="62" fillId="0" borderId="56" xfId="0" applyFont="1" applyBorder="1" applyAlignment="1" applyProtection="1">
      <alignment horizontal="center" vertical="center"/>
    </xf>
    <xf numFmtId="0" fontId="61" fillId="0" borderId="648" xfId="0" applyFont="1" applyBorder="1" applyAlignment="1" applyProtection="1">
      <alignment horizontal="center" vertical="center"/>
    </xf>
    <xf numFmtId="0" fontId="39" fillId="0" borderId="56" xfId="0" applyFont="1" applyBorder="1" applyAlignment="1" applyProtection="1">
      <alignment horizontal="center" vertical="center"/>
    </xf>
    <xf numFmtId="0" fontId="39" fillId="0" borderId="648" xfId="0" applyFont="1" applyBorder="1" applyAlignment="1" applyProtection="1">
      <alignment horizontal="center" vertical="center"/>
    </xf>
    <xf numFmtId="0" fontId="64" fillId="0" borderId="56" xfId="0" applyFont="1" applyBorder="1" applyAlignment="1" applyProtection="1">
      <alignment horizontal="center" vertical="center"/>
    </xf>
    <xf numFmtId="0" fontId="64" fillId="0" borderId="648" xfId="0" applyFont="1" applyBorder="1" applyAlignment="1" applyProtection="1">
      <alignment horizontal="center" vertical="center"/>
    </xf>
    <xf numFmtId="0" fontId="2" fillId="0" borderId="56" xfId="0" applyFont="1" applyBorder="1" applyAlignment="1" applyProtection="1">
      <alignment horizontal="center" vertical="center"/>
    </xf>
    <xf numFmtId="0" fontId="0" fillId="0" borderId="648" xfId="0" applyBorder="1" applyAlignment="1" applyProtection="1">
      <alignment horizontal="center" vertical="center"/>
    </xf>
    <xf numFmtId="165" fontId="6" fillId="4" borderId="62" xfId="0" applyNumberFormat="1" applyFont="1" applyFill="1" applyBorder="1" applyAlignment="1" applyProtection="1">
      <alignment horizontal="center" vertical="center" wrapText="1"/>
    </xf>
    <xf numFmtId="165" fontId="6" fillId="4" borderId="22" xfId="0" applyNumberFormat="1" applyFont="1" applyFill="1" applyBorder="1" applyAlignment="1" applyProtection="1">
      <alignment horizontal="center" vertical="center" wrapText="1"/>
    </xf>
    <xf numFmtId="165" fontId="6" fillId="4" borderId="700" xfId="0" applyNumberFormat="1" applyFont="1" applyFill="1" applyBorder="1" applyAlignment="1" applyProtection="1">
      <alignment horizontal="center" vertical="center" wrapText="1"/>
    </xf>
    <xf numFmtId="165" fontId="6" fillId="4" borderId="23" xfId="0" applyNumberFormat="1" applyFont="1" applyFill="1" applyBorder="1" applyAlignment="1" applyProtection="1">
      <alignment horizontal="center" vertical="center" wrapText="1"/>
    </xf>
    <xf numFmtId="0" fontId="0" fillId="0" borderId="228" xfId="0" applyBorder="1" applyAlignment="1" applyProtection="1">
      <alignment horizontal="center" vertical="center"/>
    </xf>
    <xf numFmtId="165" fontId="6" fillId="4" borderId="494" xfId="0" applyNumberFormat="1" applyFont="1" applyFill="1" applyBorder="1" applyAlignment="1" applyProtection="1">
      <alignment horizontal="center" vertical="center" wrapText="1"/>
    </xf>
    <xf numFmtId="165" fontId="6" fillId="4" borderId="21" xfId="0" applyNumberFormat="1" applyFont="1" applyFill="1" applyBorder="1" applyAlignment="1" applyProtection="1">
      <alignment horizontal="center" vertical="center" wrapText="1"/>
    </xf>
    <xf numFmtId="165" fontId="6" fillId="4" borderId="622" xfId="0" applyNumberFormat="1" applyFont="1" applyFill="1" applyBorder="1" applyAlignment="1" applyProtection="1">
      <alignment horizontal="center" vertical="center" wrapText="1"/>
    </xf>
    <xf numFmtId="165" fontId="6" fillId="4" borderId="623" xfId="0" applyNumberFormat="1" applyFont="1" applyFill="1" applyBorder="1" applyAlignment="1" applyProtection="1">
      <alignment horizontal="center" vertical="center" wrapText="1"/>
    </xf>
    <xf numFmtId="0" fontId="23" fillId="3" borderId="1105" xfId="0" applyFont="1" applyFill="1" applyBorder="1" applyAlignment="1" applyProtection="1">
      <alignment horizontal="center" vertical="center" wrapText="1"/>
    </xf>
    <xf numFmtId="0" fontId="23" fillId="3" borderId="1099" xfId="0" applyFont="1" applyFill="1" applyBorder="1" applyAlignment="1" applyProtection="1">
      <alignment horizontal="center" vertical="center" wrapText="1"/>
    </xf>
    <xf numFmtId="0" fontId="59" fillId="5" borderId="625" xfId="0" applyFont="1" applyFill="1" applyBorder="1" applyAlignment="1" applyProtection="1">
      <alignment horizontal="center" vertical="center"/>
    </xf>
    <xf numFmtId="0" fontId="59" fillId="5" borderId="283" xfId="0" applyFont="1" applyFill="1" applyBorder="1" applyAlignment="1" applyProtection="1">
      <alignment horizontal="center" vertical="center"/>
    </xf>
    <xf numFmtId="0" fontId="59" fillId="5" borderId="0" xfId="0" applyFont="1" applyFill="1" applyBorder="1" applyAlignment="1" applyProtection="1">
      <alignment horizontal="center" vertical="center"/>
    </xf>
    <xf numFmtId="0" fontId="59" fillId="5" borderId="4" xfId="0" applyFont="1" applyFill="1" applyBorder="1" applyAlignment="1" applyProtection="1">
      <alignment horizontal="center" vertical="center"/>
    </xf>
    <xf numFmtId="0" fontId="59" fillId="5" borderId="5" xfId="0" applyFont="1" applyFill="1" applyBorder="1" applyAlignment="1" applyProtection="1">
      <alignment horizontal="center" vertical="center"/>
    </xf>
    <xf numFmtId="165" fontId="6" fillId="4" borderId="621" xfId="0" applyNumberFormat="1" applyFont="1" applyFill="1" applyBorder="1" applyAlignment="1" applyProtection="1">
      <alignment horizontal="center" vertical="center" wrapText="1"/>
    </xf>
    <xf numFmtId="0" fontId="3" fillId="2" borderId="723" xfId="0" applyFont="1" applyFill="1" applyBorder="1" applyAlignment="1" applyProtection="1">
      <alignment horizontal="center" vertical="center" wrapText="1"/>
    </xf>
    <xf numFmtId="0" fontId="3" fillId="2" borderId="283" xfId="0" applyFont="1" applyFill="1" applyBorder="1" applyAlignment="1" applyProtection="1">
      <alignment horizontal="center" vertical="center" wrapText="1"/>
    </xf>
    <xf numFmtId="0" fontId="0" fillId="0" borderId="28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39" fillId="8" borderId="283" xfId="0" applyFont="1" applyFill="1" applyBorder="1" applyAlignment="1" applyProtection="1">
      <alignment horizontal="center" vertical="center"/>
    </xf>
    <xf numFmtId="0" fontId="39" fillId="8" borderId="724" xfId="0" applyFont="1" applyFill="1" applyBorder="1" applyAlignment="1" applyProtection="1">
      <alignment horizontal="center" vertical="center"/>
    </xf>
    <xf numFmtId="0" fontId="39" fillId="8" borderId="2" xfId="0" applyFont="1" applyFill="1" applyBorder="1" applyAlignment="1" applyProtection="1">
      <alignment horizontal="center" vertical="center"/>
    </xf>
    <xf numFmtId="0" fontId="39" fillId="8" borderId="3" xfId="0" applyFont="1" applyFill="1" applyBorder="1" applyAlignment="1" applyProtection="1">
      <alignment horizontal="center" vertical="center"/>
    </xf>
    <xf numFmtId="0" fontId="23" fillId="3" borderId="47" xfId="0" applyFont="1" applyFill="1" applyBorder="1" applyAlignment="1" applyProtection="1">
      <alignment horizontal="center" vertical="center" wrapText="1"/>
    </xf>
    <xf numFmtId="0" fontId="23" fillId="3" borderId="39" xfId="0" applyFont="1" applyFill="1" applyBorder="1" applyAlignment="1" applyProtection="1">
      <alignment horizontal="center" vertical="center" wrapText="1"/>
    </xf>
    <xf numFmtId="0" fontId="23" fillId="3" borderId="1100" xfId="0" applyFont="1" applyFill="1" applyBorder="1" applyAlignment="1" applyProtection="1">
      <alignment horizontal="center" vertical="center" wrapText="1"/>
    </xf>
    <xf numFmtId="0" fontId="23" fillId="3" borderId="1101" xfId="0" applyFont="1" applyFill="1" applyBorder="1" applyAlignment="1" applyProtection="1">
      <alignment horizontal="center" vertical="center" wrapText="1"/>
    </xf>
    <xf numFmtId="0" fontId="9" fillId="0" borderId="626" xfId="0" applyFont="1" applyBorder="1" applyAlignment="1" applyProtection="1">
      <alignment horizontal="center" vertical="center" wrapText="1"/>
    </xf>
    <xf numFmtId="0" fontId="16" fillId="0" borderId="4" xfId="0" applyFont="1" applyBorder="1" applyAlignment="1" applyProtection="1">
      <alignment horizontal="center" vertical="center" wrapText="1"/>
    </xf>
    <xf numFmtId="0" fontId="11" fillId="0" borderId="620" xfId="0" applyFont="1" applyBorder="1" applyAlignment="1" applyProtection="1">
      <alignment horizontal="center" vertical="center" wrapText="1"/>
    </xf>
    <xf numFmtId="0" fontId="11" fillId="0" borderId="20" xfId="0" applyFont="1" applyBorder="1" applyAlignment="1" applyProtection="1">
      <alignment horizontal="center" vertical="center" wrapText="1"/>
    </xf>
    <xf numFmtId="0" fontId="6" fillId="0" borderId="627" xfId="0" applyFont="1" applyBorder="1" applyAlignment="1" applyProtection="1">
      <alignment horizontal="center" vertical="center" wrapText="1"/>
    </xf>
    <xf numFmtId="0" fontId="12" fillId="0" borderId="605" xfId="0" applyFont="1" applyBorder="1" applyAlignment="1" applyProtection="1">
      <alignment horizontal="center" vertical="center" wrapText="1"/>
    </xf>
    <xf numFmtId="0" fontId="12" fillId="0" borderId="628" xfId="0" applyFont="1" applyBorder="1" applyAlignment="1" applyProtection="1">
      <alignment horizontal="center" vertical="center" wrapText="1"/>
    </xf>
    <xf numFmtId="0" fontId="12" fillId="0" borderId="629" xfId="0" applyFont="1" applyBorder="1" applyAlignment="1" applyProtection="1">
      <alignment horizontal="center" vertical="center" wrapText="1"/>
    </xf>
    <xf numFmtId="0" fontId="13" fillId="0" borderId="630" xfId="0" applyFont="1" applyBorder="1" applyAlignment="1" applyProtection="1">
      <alignment horizontal="center" vertical="center" wrapText="1"/>
    </xf>
    <xf numFmtId="0" fontId="13" fillId="0" borderId="628" xfId="0" applyFont="1" applyBorder="1" applyAlignment="1" applyProtection="1">
      <alignment horizontal="center" vertical="center" wrapText="1"/>
    </xf>
    <xf numFmtId="0" fontId="13" fillId="0" borderId="629" xfId="0" applyFont="1" applyBorder="1" applyAlignment="1" applyProtection="1">
      <alignment horizontal="center" vertical="center" wrapText="1"/>
    </xf>
    <xf numFmtId="0" fontId="10" fillId="0" borderId="625" xfId="0" applyFont="1" applyBorder="1" applyAlignment="1" applyProtection="1">
      <alignment horizontal="center" vertical="center" wrapText="1"/>
    </xf>
    <xf numFmtId="0" fontId="15" fillId="0" borderId="25" xfId="0" applyFont="1" applyBorder="1" applyAlignment="1" applyProtection="1">
      <alignment horizontal="center" vertical="center" wrapText="1"/>
    </xf>
    <xf numFmtId="0" fontId="8" fillId="0" borderId="625" xfId="0" applyFont="1" applyBorder="1" applyAlignment="1" applyProtection="1">
      <alignment horizontal="center" vertical="center" wrapText="1"/>
    </xf>
    <xf numFmtId="0" fontId="4" fillId="0" borderId="25" xfId="0" applyFont="1" applyBorder="1" applyAlignment="1" applyProtection="1">
      <alignment horizontal="center" vertical="center" wrapText="1"/>
    </xf>
    <xf numFmtId="0" fontId="10" fillId="0" borderId="626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0" fillId="0" borderId="20" xfId="0" applyBorder="1" applyAlignment="1" applyProtection="1">
      <alignment horizontal="center" vertical="center" wrapText="1"/>
    </xf>
    <xf numFmtId="0" fontId="9" fillId="0" borderId="620" xfId="0" applyFont="1" applyFill="1" applyBorder="1" applyAlignment="1" applyProtection="1">
      <alignment horizontal="center" vertical="center" wrapText="1"/>
    </xf>
    <xf numFmtId="0" fontId="16" fillId="0" borderId="20" xfId="0" applyFont="1" applyFill="1" applyBorder="1" applyAlignment="1" applyProtection="1">
      <alignment horizontal="center" vertical="center" wrapText="1"/>
    </xf>
    <xf numFmtId="0" fontId="9" fillId="0" borderId="624" xfId="0" applyFont="1" applyFill="1" applyBorder="1" applyAlignment="1" applyProtection="1">
      <alignment horizontal="center" vertical="center" wrapText="1"/>
    </xf>
    <xf numFmtId="0" fontId="9" fillId="0" borderId="24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5" fillId="3" borderId="619" xfId="0" applyFont="1" applyFill="1" applyBorder="1" applyAlignment="1" applyProtection="1">
      <alignment horizontal="center" vertical="center"/>
    </xf>
    <xf numFmtId="0" fontId="14" fillId="0" borderId="17" xfId="0" applyFont="1" applyBorder="1" applyAlignment="1" applyProtection="1">
      <alignment horizontal="center" vertical="center"/>
    </xf>
    <xf numFmtId="0" fontId="6" fillId="0" borderId="620" xfId="0" applyFont="1" applyFill="1" applyBorder="1" applyAlignment="1" applyProtection="1">
      <alignment horizontal="center" vertical="center" wrapText="1"/>
    </xf>
    <xf numFmtId="0" fontId="6" fillId="0" borderId="19" xfId="0" applyFont="1" applyFill="1" applyBorder="1" applyAlignment="1" applyProtection="1">
      <alignment horizontal="center" vertical="center" wrapText="1"/>
    </xf>
    <xf numFmtId="164" fontId="7" fillId="0" borderId="620" xfId="0" applyNumberFormat="1" applyFont="1" applyBorder="1" applyAlignment="1" applyProtection="1">
      <alignment horizontal="center" vertical="center" wrapText="1"/>
    </xf>
    <xf numFmtId="164" fontId="7" fillId="0" borderId="19" xfId="0" applyNumberFormat="1" applyFont="1" applyBorder="1" applyAlignment="1" applyProtection="1">
      <alignment horizontal="center" vertical="center" wrapText="1"/>
    </xf>
    <xf numFmtId="0" fontId="8" fillId="3" borderId="620" xfId="0" applyFont="1" applyFill="1" applyBorder="1" applyAlignment="1" applyProtection="1">
      <alignment horizontal="center" vertical="center" wrapText="1"/>
    </xf>
    <xf numFmtId="0" fontId="8" fillId="3" borderId="20" xfId="0" applyFont="1" applyFill="1" applyBorder="1" applyAlignment="1" applyProtection="1">
      <alignment horizontal="center" vertical="center" wrapText="1"/>
    </xf>
    <xf numFmtId="0" fontId="64" fillId="0" borderId="1410" xfId="0" applyFont="1" applyBorder="1" applyAlignment="1" applyProtection="1">
      <alignment horizontal="center" vertical="center"/>
    </xf>
    <xf numFmtId="0" fontId="0" fillId="0" borderId="1154" xfId="0" applyBorder="1" applyAlignment="1" applyProtection="1">
      <alignment horizontal="center" vertical="center"/>
    </xf>
    <xf numFmtId="165" fontId="6" fillId="4" borderId="175" xfId="0" applyNumberFormat="1" applyFont="1" applyFill="1" applyBorder="1" applyAlignment="1" applyProtection="1">
      <alignment horizontal="center" vertical="center" wrapText="1"/>
    </xf>
    <xf numFmtId="0" fontId="0" fillId="0" borderId="1125" xfId="0" applyBorder="1" applyAlignment="1" applyProtection="1">
      <alignment horizontal="center" vertical="center"/>
    </xf>
    <xf numFmtId="0" fontId="61" fillId="0" borderId="1125" xfId="0" applyFont="1" applyBorder="1" applyAlignment="1" applyProtection="1">
      <alignment horizontal="center" vertical="center"/>
    </xf>
    <xf numFmtId="0" fontId="23" fillId="3" borderId="0" xfId="0" applyFont="1" applyFill="1" applyBorder="1" applyAlignment="1" applyProtection="1">
      <alignment horizontal="center" vertical="center" wrapText="1"/>
    </xf>
    <xf numFmtId="0" fontId="23" fillId="3" borderId="1366" xfId="0" applyFont="1" applyFill="1" applyBorder="1" applyAlignment="1" applyProtection="1">
      <alignment horizontal="center" vertical="center" wrapText="1"/>
    </xf>
    <xf numFmtId="0" fontId="23" fillId="3" borderId="1370" xfId="0" applyFont="1" applyFill="1" applyBorder="1" applyAlignment="1" applyProtection="1">
      <alignment horizontal="center" vertical="center" wrapText="1"/>
    </xf>
    <xf numFmtId="0" fontId="23" fillId="3" borderId="1380" xfId="0" applyFont="1" applyFill="1" applyBorder="1" applyAlignment="1" applyProtection="1">
      <alignment horizontal="center" vertical="center" wrapText="1"/>
    </xf>
    <xf numFmtId="0" fontId="23" fillId="3" borderId="1379" xfId="0" applyFont="1" applyFill="1" applyBorder="1" applyAlignment="1" applyProtection="1">
      <alignment horizontal="center" vertical="center" wrapText="1"/>
    </xf>
    <xf numFmtId="0" fontId="58" fillId="5" borderId="1112" xfId="0" applyFont="1" applyFill="1" applyBorder="1" applyAlignment="1" applyProtection="1">
      <alignment horizontal="center" vertical="center" wrapText="1"/>
    </xf>
    <xf numFmtId="0" fontId="58" fillId="5" borderId="604" xfId="0" applyFont="1" applyFill="1" applyBorder="1" applyAlignment="1" applyProtection="1">
      <alignment horizontal="center" vertical="center" wrapText="1"/>
    </xf>
    <xf numFmtId="0" fontId="78" fillId="5" borderId="604" xfId="0" applyFont="1" applyFill="1" applyBorder="1" applyAlignment="1" applyProtection="1">
      <alignment horizontal="center" vertical="center" wrapText="1"/>
    </xf>
    <xf numFmtId="0" fontId="78" fillId="5" borderId="1397" xfId="0" applyFont="1" applyFill="1" applyBorder="1" applyAlignment="1" applyProtection="1">
      <alignment horizontal="center" vertical="center" wrapText="1"/>
    </xf>
    <xf numFmtId="0" fontId="78" fillId="5" borderId="1398" xfId="0" applyFont="1" applyFill="1" applyBorder="1" applyAlignment="1" applyProtection="1">
      <alignment horizontal="center" vertical="center" wrapText="1"/>
    </xf>
    <xf numFmtId="0" fontId="78" fillId="5" borderId="1399" xfId="0" applyFont="1" applyFill="1" applyBorder="1" applyAlignment="1" applyProtection="1">
      <alignment horizontal="center" vertical="center" wrapText="1"/>
    </xf>
    <xf numFmtId="165" fontId="6" fillId="4" borderId="1156" xfId="0" applyNumberFormat="1" applyFont="1" applyFill="1" applyBorder="1" applyAlignment="1" applyProtection="1">
      <alignment horizontal="center" vertical="center" wrapText="1"/>
    </xf>
    <xf numFmtId="165" fontId="6" fillId="4" borderId="260" xfId="0" applyNumberFormat="1" applyFont="1" applyFill="1" applyBorder="1" applyAlignment="1" applyProtection="1">
      <alignment horizontal="center" vertical="center" wrapText="1"/>
    </xf>
    <xf numFmtId="165" fontId="6" fillId="4" borderId="1157" xfId="0" applyNumberFormat="1" applyFont="1" applyFill="1" applyBorder="1" applyAlignment="1" applyProtection="1">
      <alignment horizontal="center" vertical="center" wrapText="1"/>
    </xf>
    <xf numFmtId="165" fontId="6" fillId="4" borderId="258" xfId="0" applyNumberFormat="1" applyFont="1" applyFill="1" applyBorder="1" applyAlignment="1" applyProtection="1">
      <alignment horizontal="center" vertical="center" wrapText="1"/>
    </xf>
    <xf numFmtId="165" fontId="6" fillId="4" borderId="1400" xfId="0" applyNumberFormat="1" applyFont="1" applyFill="1" applyBorder="1" applyAlignment="1" applyProtection="1">
      <alignment horizontal="center" vertical="center" wrapText="1"/>
    </xf>
    <xf numFmtId="165" fontId="6" fillId="4" borderId="261" xfId="0" applyNumberFormat="1" applyFont="1" applyFill="1" applyBorder="1" applyAlignment="1" applyProtection="1">
      <alignment horizontal="center" vertical="center" wrapText="1"/>
    </xf>
    <xf numFmtId="0" fontId="12" fillId="0" borderId="1134" xfId="0" applyFont="1" applyBorder="1" applyAlignment="1" applyProtection="1">
      <alignment horizontal="center" vertical="center" wrapText="1"/>
    </xf>
    <xf numFmtId="0" fontId="12" fillId="0" borderId="1161" xfId="0" applyFont="1" applyBorder="1" applyAlignment="1" applyProtection="1">
      <alignment horizontal="center" vertical="center" wrapText="1"/>
    </xf>
    <xf numFmtId="0" fontId="12" fillId="0" borderId="1162" xfId="0" applyFont="1" applyBorder="1" applyAlignment="1" applyProtection="1">
      <alignment horizontal="center" vertical="center" wrapText="1"/>
    </xf>
    <xf numFmtId="0" fontId="13" fillId="0" borderId="1163" xfId="0" applyFont="1" applyBorder="1" applyAlignment="1" applyProtection="1">
      <alignment horizontal="center" vertical="center" wrapText="1"/>
    </xf>
    <xf numFmtId="0" fontId="13" fillId="0" borderId="1161" xfId="0" applyFont="1" applyBorder="1" applyAlignment="1" applyProtection="1">
      <alignment horizontal="center" vertical="center" wrapText="1"/>
    </xf>
    <xf numFmtId="0" fontId="13" fillId="0" borderId="1162" xfId="0" applyFont="1" applyBorder="1" applyAlignment="1" applyProtection="1">
      <alignment horizontal="center" vertical="center" wrapText="1"/>
    </xf>
    <xf numFmtId="0" fontId="10" fillId="0" borderId="1159" xfId="0" applyFont="1" applyBorder="1" applyAlignment="1" applyProtection="1">
      <alignment horizontal="center" vertical="center" wrapText="1"/>
    </xf>
    <xf numFmtId="0" fontId="8" fillId="0" borderId="1159" xfId="0" applyFont="1" applyBorder="1" applyAlignment="1" applyProtection="1">
      <alignment horizontal="center" vertical="center" wrapText="1"/>
    </xf>
    <xf numFmtId="0" fontId="10" fillId="0" borderId="1128" xfId="0" applyFont="1" applyBorder="1" applyAlignment="1" applyProtection="1">
      <alignment horizontal="center" vertical="center" wrapText="1"/>
    </xf>
    <xf numFmtId="0" fontId="11" fillId="0" borderId="1126" xfId="0" applyFont="1" applyBorder="1" applyAlignment="1" applyProtection="1">
      <alignment horizontal="center" vertical="center" wrapText="1"/>
    </xf>
    <xf numFmtId="0" fontId="11" fillId="0" borderId="1126" xfId="0" applyFont="1" applyFill="1" applyBorder="1" applyAlignment="1" applyProtection="1">
      <alignment horizontal="center" vertical="center" wrapText="1"/>
    </xf>
    <xf numFmtId="0" fontId="4" fillId="0" borderId="20" xfId="0" applyFont="1" applyFill="1" applyBorder="1" applyAlignment="1" applyProtection="1">
      <alignment horizontal="center" vertical="center" wrapText="1"/>
    </xf>
    <xf numFmtId="165" fontId="6" fillId="4" borderId="1158" xfId="0" applyNumberFormat="1" applyFont="1" applyFill="1" applyBorder="1" applyAlignment="1" applyProtection="1">
      <alignment horizontal="center" vertical="center" wrapText="1"/>
    </xf>
    <xf numFmtId="0" fontId="9" fillId="0" borderId="1127" xfId="0" applyFont="1" applyFill="1" applyBorder="1" applyAlignment="1" applyProtection="1">
      <alignment horizontal="center" vertical="center" wrapText="1"/>
    </xf>
    <xf numFmtId="0" fontId="3" fillId="2" borderId="1151" xfId="0" applyFont="1" applyFill="1" applyBorder="1" applyAlignment="1" applyProtection="1">
      <alignment horizontal="center" vertical="center" wrapText="1"/>
    </xf>
    <xf numFmtId="0" fontId="3" fillId="2" borderId="1152" xfId="0" applyFont="1" applyFill="1" applyBorder="1" applyAlignment="1" applyProtection="1">
      <alignment horizontal="center" vertical="center" wrapText="1"/>
    </xf>
    <xf numFmtId="0" fontId="0" fillId="0" borderId="1152" xfId="0" applyBorder="1" applyAlignment="1" applyProtection="1">
      <alignment horizontal="center" vertical="center" wrapText="1"/>
    </xf>
    <xf numFmtId="0" fontId="0" fillId="0" borderId="1154" xfId="0" applyBorder="1" applyAlignment="1" applyProtection="1">
      <alignment horizontal="center" vertical="center" wrapText="1"/>
    </xf>
    <xf numFmtId="0" fontId="5" fillId="3" borderId="1155" xfId="0" applyFont="1" applyFill="1" applyBorder="1" applyAlignment="1" applyProtection="1">
      <alignment horizontal="center" vertical="center"/>
    </xf>
    <xf numFmtId="0" fontId="6" fillId="0" borderId="1126" xfId="0" applyFont="1" applyBorder="1" applyAlignment="1" applyProtection="1">
      <alignment horizontal="center" vertical="center" wrapText="1"/>
    </xf>
    <xf numFmtId="0" fontId="6" fillId="0" borderId="19" xfId="0" applyFont="1" applyBorder="1" applyAlignment="1" applyProtection="1">
      <alignment horizontal="center" vertical="center" wrapText="1"/>
    </xf>
    <xf numFmtId="0" fontId="6" fillId="0" borderId="1126" xfId="0" applyFont="1" applyFill="1" applyBorder="1" applyAlignment="1" applyProtection="1">
      <alignment horizontal="center" vertical="center" wrapText="1"/>
    </xf>
    <xf numFmtId="164" fontId="7" fillId="0" borderId="1126" xfId="0" applyNumberFormat="1" applyFont="1" applyBorder="1" applyAlignment="1" applyProtection="1">
      <alignment horizontal="center" vertical="center" wrapText="1"/>
    </xf>
    <xf numFmtId="0" fontId="6" fillId="3" borderId="1126" xfId="0" applyFont="1" applyFill="1" applyBorder="1" applyAlignment="1" applyProtection="1">
      <alignment horizontal="center" vertical="center" wrapText="1"/>
    </xf>
    <xf numFmtId="0" fontId="9" fillId="0" borderId="1128" xfId="0" applyFont="1" applyBorder="1" applyAlignment="1" applyProtection="1">
      <alignment horizontal="center" vertical="center" wrapText="1"/>
    </xf>
    <xf numFmtId="0" fontId="6" fillId="0" borderId="1160" xfId="0" applyFont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2468">
    <dxf>
      <fill>
        <patternFill>
          <bgColor rgb="FFCC04AF"/>
        </patternFill>
      </fill>
    </dxf>
    <dxf>
      <fill>
        <patternFill>
          <bgColor rgb="FF1BBF23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1BBF23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1BBF23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1BBF23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1BBF23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 outline="0">
        <top style="thin">
          <color theme="4"/>
        </top>
      </border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1647265</xdr:colOff>
      <xdr:row>0</xdr:row>
      <xdr:rowOff>0</xdr:rowOff>
    </xdr:from>
    <xdr:to>
      <xdr:col>2</xdr:col>
      <xdr:colOff>362323</xdr:colOff>
      <xdr:row>3</xdr:row>
      <xdr:rowOff>33618</xdr:rowOff>
    </xdr:to>
    <xdr:pic macro="[1]!retourdossier1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7265" y="0"/>
          <a:ext cx="1496358" cy="567018"/>
        </a:xfrm>
        <a:prstGeom prst="rect">
          <a:avLst/>
        </a:prstGeom>
      </xdr:spPr>
    </xdr:pic>
    <xdr:clientData/>
  </xdr:twoCellAnchor>
  <xdr:twoCellAnchor>
    <xdr:from>
      <xdr:col>1</xdr:col>
      <xdr:colOff>917222</xdr:colOff>
      <xdr:row>6</xdr:row>
      <xdr:rowOff>183445</xdr:rowOff>
    </xdr:from>
    <xdr:to>
      <xdr:col>7</xdr:col>
      <xdr:colOff>317500</xdr:colOff>
      <xdr:row>12</xdr:row>
      <xdr:rowOff>28222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2667000" y="1481667"/>
          <a:ext cx="4445000" cy="103716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AJOUTER COMME POUR LA NUIT L'ETAGE EN DEBUT DE LISTE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33617</xdr:colOff>
      <xdr:row>0</xdr:row>
      <xdr:rowOff>0</xdr:rowOff>
    </xdr:from>
    <xdr:to>
      <xdr:col>2</xdr:col>
      <xdr:colOff>418352</xdr:colOff>
      <xdr:row>3</xdr:row>
      <xdr:rowOff>33618</xdr:rowOff>
    </xdr:to>
    <xdr:pic macro="[1]!retourdossier1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3867" y="0"/>
          <a:ext cx="1499160" cy="5670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22412</xdr:colOff>
      <xdr:row>0</xdr:row>
      <xdr:rowOff>0</xdr:rowOff>
    </xdr:from>
    <xdr:to>
      <xdr:col>2</xdr:col>
      <xdr:colOff>407147</xdr:colOff>
      <xdr:row>3</xdr:row>
      <xdr:rowOff>22412</xdr:rowOff>
    </xdr:to>
    <xdr:pic macro="[1]!retourdossier1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2662" y="0"/>
          <a:ext cx="1499160" cy="565337"/>
        </a:xfrm>
        <a:prstGeom prst="rect">
          <a:avLst/>
        </a:prstGeom>
      </xdr:spPr>
    </xdr:pic>
    <xdr:clientData/>
  </xdr:twoCellAnchor>
  <xdr:twoCellAnchor>
    <xdr:from>
      <xdr:col>3</xdr:col>
      <xdr:colOff>190499</xdr:colOff>
      <xdr:row>12</xdr:row>
      <xdr:rowOff>206375</xdr:rowOff>
    </xdr:from>
    <xdr:to>
      <xdr:col>16</xdr:col>
      <xdr:colOff>222249</xdr:colOff>
      <xdr:row>25</xdr:row>
      <xdr:rowOff>142875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4960937" y="2143125"/>
          <a:ext cx="6326187" cy="273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 onglets (3 sur la pièce jointe)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Secteur a1, a2, b1, b2 et nuit dup.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4 premiers la structure est identique.</a:t>
          </a:r>
        </a:p>
        <a:p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nuit dup est diffèrent pour les étages mais identique concernant le nombre de lignes pour les IDE et AS.</a:t>
          </a:r>
        </a:p>
        <a:p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Actuellement j'ai une macro simple (module 8) qui me reporte les données sur l'onglet poste à pourvoir.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commencé (tenté) une macro (module 10) qui correspondrait au tableau de l'onglet poste à pourvoir2 et qui me reporte les agents par étage.</a:t>
          </a:r>
        </a:p>
        <a:p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 nuit dup je n'ai pas besoin des étages juste les noms.</a:t>
          </a:r>
        </a:p>
        <a:p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J'arrive facilement à traduire les macros mais je n'arrive pas à en écrire correctement.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450850</xdr:colOff>
          <xdr:row>5</xdr:row>
          <xdr:rowOff>19050</xdr:rowOff>
        </xdr:from>
        <xdr:to>
          <xdr:col>12</xdr:col>
          <xdr:colOff>146050</xdr:colOff>
          <xdr:row>8</xdr:row>
          <xdr:rowOff>76200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xmlns="" id="{EF03EB86-2B62-4F1D-AEDD-F71CAF757B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ableau%20des%20effectifs%2020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ableau%20des%20effectifs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générale"/>
      <sheetName val="effectif"/>
      <sheetName val="Formulaires"/>
      <sheetName val="depart"/>
      <sheetName val="cache"/>
      <sheetName val="Feuil1"/>
      <sheetName val="Secteur A1"/>
      <sheetName val="Secteur A2"/>
      <sheetName val="Secteur B1"/>
      <sheetName val="Secteur B2"/>
      <sheetName val="NUIT DUP"/>
      <sheetName val="HORS SECTEURS SOINS"/>
      <sheetName val="Consult HDJ soins PAL"/>
      <sheetName val="RADIO"/>
      <sheetName val="Bilan_absences_institu"/>
      <sheetName val="Postes à pourvoir"/>
      <sheetName val="Liste CDD"/>
      <sheetName val="ALERTE Dates"/>
      <sheetName val="Pour_macros_Yvouille"/>
      <sheetName val="tableau des effectifs 2019"/>
      <sheetName val="Postes à pourvoirstandby"/>
    </sheetNames>
    <definedNames>
      <definedName name="retourdossier1"/>
    </definedNames>
    <sheetDataSet>
      <sheetData sheetId="0"/>
      <sheetData sheetId="1">
        <row r="5">
          <cell r="C5">
            <v>5</v>
          </cell>
          <cell r="G5">
            <v>8</v>
          </cell>
        </row>
        <row r="8">
          <cell r="C8">
            <v>5</v>
          </cell>
          <cell r="G8">
            <v>9</v>
          </cell>
        </row>
        <row r="11">
          <cell r="C11">
            <v>6</v>
          </cell>
          <cell r="G11">
            <v>17</v>
          </cell>
        </row>
        <row r="14">
          <cell r="C14">
            <v>6</v>
          </cell>
          <cell r="G14">
            <v>16</v>
          </cell>
        </row>
        <row r="17">
          <cell r="C17">
            <v>22</v>
          </cell>
          <cell r="G17">
            <v>50</v>
          </cell>
          <cell r="P17">
            <v>15</v>
          </cell>
        </row>
        <row r="34">
          <cell r="P34">
            <v>15</v>
          </cell>
        </row>
        <row r="45">
          <cell r="F45">
            <v>10</v>
          </cell>
        </row>
        <row r="58">
          <cell r="C58">
            <v>4</v>
          </cell>
          <cell r="G58">
            <v>9</v>
          </cell>
        </row>
        <row r="61">
          <cell r="C61">
            <v>4</v>
          </cell>
          <cell r="G61">
            <v>9</v>
          </cell>
        </row>
        <row r="64">
          <cell r="C64">
            <v>4</v>
          </cell>
          <cell r="G64">
            <v>8</v>
          </cell>
        </row>
        <row r="67">
          <cell r="C67">
            <v>5</v>
          </cell>
          <cell r="G67">
            <v>8</v>
          </cell>
        </row>
        <row r="70">
          <cell r="C70">
            <v>6</v>
          </cell>
          <cell r="G70">
            <v>16</v>
          </cell>
        </row>
        <row r="73">
          <cell r="C73">
            <v>23</v>
          </cell>
          <cell r="G73">
            <v>50</v>
          </cell>
          <cell r="P73">
            <v>16</v>
          </cell>
        </row>
        <row r="87">
          <cell r="P87">
            <v>15</v>
          </cell>
        </row>
        <row r="98">
          <cell r="F98">
            <v>10.5</v>
          </cell>
        </row>
        <row r="104">
          <cell r="N104">
            <v>61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MACROS</v>
          </cell>
        </row>
        <row r="2">
          <cell r="A2" t="str">
            <v>depart</v>
          </cell>
        </row>
        <row r="3">
          <cell r="A3" t="str">
            <v>arrets AS</v>
          </cell>
        </row>
        <row r="4">
          <cell r="A4" t="str">
            <v>arrets IDE</v>
          </cell>
        </row>
        <row r="5">
          <cell r="A5" t="str">
            <v>Ratio arretCDD</v>
          </cell>
        </row>
        <row r="6">
          <cell r="A6" t="str">
            <v>Secteur A1</v>
          </cell>
        </row>
        <row r="7">
          <cell r="A7" t="str">
            <v>Secteur A2</v>
          </cell>
        </row>
        <row r="8">
          <cell r="A8" t="str">
            <v>Secteur B1</v>
          </cell>
        </row>
        <row r="9">
          <cell r="A9" t="str">
            <v>Secteur B2</v>
          </cell>
        </row>
        <row r="10">
          <cell r="A10" t="str">
            <v>JOFFRE</v>
          </cell>
        </row>
        <row r="11">
          <cell r="A11" t="str">
            <v>NUIT DUP</v>
          </cell>
        </row>
        <row r="12">
          <cell r="A12" t="str">
            <v>NUIT JOFFRE</v>
          </cell>
        </row>
        <row r="13">
          <cell r="A13" t="str">
            <v>CDD</v>
          </cell>
        </row>
        <row r="14">
          <cell r="A14" t="str">
            <v>IDE Remp DUP</v>
          </cell>
        </row>
        <row r="15">
          <cell r="A15" t="str">
            <v>IDE Remp JOF</v>
          </cell>
        </row>
        <row r="16">
          <cell r="A16" t="str">
            <v>AS  remp DUP</v>
          </cell>
        </row>
        <row r="17">
          <cell r="A17" t="str">
            <v>AS remp JOF</v>
          </cell>
        </row>
      </sheetData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générale"/>
      <sheetName val="effectif"/>
      <sheetName val="Formulaires"/>
      <sheetName val="depart"/>
      <sheetName val="arrets IDE"/>
      <sheetName val="arrets AS"/>
      <sheetName val="cache"/>
      <sheetName val="Feuil1"/>
      <sheetName val="Secteur A1"/>
      <sheetName val="Secteur A2"/>
      <sheetName val="Ratio arretCDD"/>
      <sheetName val="Secteur B1"/>
      <sheetName val="Secteur B2"/>
      <sheetName val="JOFFRE"/>
      <sheetName val="NUIT DUP"/>
      <sheetName val="NUIT JOFFRE"/>
      <sheetName val="CDD"/>
      <sheetName val="HORS SECTEURS SOINS"/>
      <sheetName val="Pour_macros_Yvouille"/>
      <sheetName val="Consult HDJ soins PAL"/>
      <sheetName val="Sec med_agents adm"/>
      <sheetName val="RADIO"/>
      <sheetName val="Bilan_absences_institu"/>
      <sheetName val="Postes à pourvoir"/>
      <sheetName val="Liste CDD"/>
      <sheetName val="ALERTE Dates"/>
      <sheetName val="CDD sur arrê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ables/table1.xml><?xml version="1.0" encoding="utf-8"?>
<table xmlns="http://schemas.openxmlformats.org/spreadsheetml/2006/main" id="1" name="Tableau1" displayName="Tableau1" ref="A1:F2" totalsRowShown="0" headerRowDxfId="2467" headerRowBorderDxfId="2466" tableBorderDxfId="2465">
  <autoFilter ref="A1:F2"/>
  <tableColumns count="6">
    <tableColumn id="1" name="Grade"/>
    <tableColumn id="2" name="Noms"/>
    <tableColumn id="3" name="Affectation"/>
    <tableColumn id="4" name="Numéro"/>
    <tableColumn id="5" name="Etage"/>
    <tableColumn id="6" name="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50"/>
  </sheetPr>
  <dimension ref="A1:AO359"/>
  <sheetViews>
    <sheetView zoomScale="90" zoomScaleNormal="90" workbookViewId="0">
      <pane xSplit="1" ySplit="4" topLeftCell="B26" activePane="bottomRight" state="frozen"/>
      <selection sqref="A1:A1048576"/>
      <selection pane="topRight" sqref="A1:A1048576"/>
      <selection pane="bottomLeft" sqref="A1:A1048576"/>
      <selection pane="bottomRight" activeCell="G3" sqref="G3:G4"/>
    </sheetView>
  </sheetViews>
  <sheetFormatPr baseColWidth="10" defaultColWidth="11.453125" defaultRowHeight="14.5" x14ac:dyDescent="0.25"/>
  <cols>
    <col min="1" max="1" width="25" style="3835" customWidth="1"/>
    <col min="2" max="2" width="16.7265625" style="3835" customWidth="1"/>
    <col min="3" max="3" width="21.54296875" style="3835" customWidth="1"/>
    <col min="4" max="4" width="9.453125" style="3835" customWidth="1"/>
    <col min="5" max="5" width="10.1796875" style="3835" customWidth="1"/>
    <col min="6" max="6" width="8" style="3846" customWidth="1"/>
    <col min="7" max="19" width="6.26953125" style="3847" customWidth="1"/>
    <col min="20" max="20" width="8" style="3846" customWidth="1"/>
    <col min="21" max="27" width="5.7265625" style="3835" customWidth="1"/>
    <col min="28" max="28" width="10.26953125" style="3835" customWidth="1"/>
    <col min="29" max="29" width="8.1796875" style="3835" customWidth="1"/>
    <col min="30" max="30" width="26.1796875" style="3835" customWidth="1"/>
    <col min="31" max="31" width="47.7265625" style="3835" customWidth="1"/>
    <col min="32" max="32" width="27.7265625" style="3835" customWidth="1"/>
    <col min="33" max="33" width="11.7265625" style="3835" customWidth="1"/>
    <col min="34" max="34" width="12" style="3835" customWidth="1"/>
    <col min="35" max="35" width="25.54296875" style="3835" customWidth="1"/>
    <col min="36" max="36" width="18.7265625" style="3835" customWidth="1"/>
    <col min="37" max="38" width="13.81640625" style="3835" customWidth="1"/>
    <col min="39" max="39" width="20.54296875" style="3835" customWidth="1"/>
    <col min="40" max="40" width="9" style="3835" customWidth="1"/>
    <col min="41" max="16384" width="11.453125" style="3835"/>
  </cols>
  <sheetData>
    <row r="1" spans="1:39" s="2450" customFormat="1" ht="15.75" customHeight="1" x14ac:dyDescent="0.25">
      <c r="A1" s="3988" t="s">
        <v>0</v>
      </c>
      <c r="B1" s="3989"/>
      <c r="C1" s="3990"/>
      <c r="D1" s="3990"/>
      <c r="E1" s="3990"/>
      <c r="F1" s="3990"/>
      <c r="G1" s="3990"/>
      <c r="H1" s="3990"/>
      <c r="I1" s="3990"/>
      <c r="J1" s="3990"/>
      <c r="K1" s="3990"/>
      <c r="L1" s="3990"/>
      <c r="M1" s="3990"/>
      <c r="N1" s="3990"/>
      <c r="O1" s="3990"/>
      <c r="P1" s="3990"/>
      <c r="Q1" s="3990"/>
      <c r="R1" s="3990"/>
      <c r="S1" s="3990"/>
      <c r="T1" s="3990"/>
      <c r="U1" s="3990"/>
      <c r="V1" s="3990"/>
      <c r="W1" s="3990"/>
      <c r="X1" s="3990"/>
      <c r="Y1" s="3990"/>
      <c r="Z1" s="3990"/>
      <c r="AA1" s="3990"/>
      <c r="AB1" s="3990"/>
      <c r="AC1" s="3990"/>
      <c r="AD1" s="3990"/>
      <c r="AE1" s="3990"/>
      <c r="AF1" s="2448"/>
      <c r="AG1" s="2448"/>
      <c r="AH1" s="2448"/>
      <c r="AI1" s="2448"/>
      <c r="AJ1" s="2448"/>
      <c r="AK1" s="2448"/>
      <c r="AL1" s="2449"/>
    </row>
    <row r="2" spans="1:39" s="2450" customFormat="1" ht="13.5" customHeight="1" thickBot="1" x14ac:dyDescent="0.3">
      <c r="A2" s="3991"/>
      <c r="B2" s="3992"/>
      <c r="C2" s="3992"/>
      <c r="D2" s="3992"/>
      <c r="E2" s="3992"/>
      <c r="F2" s="3992"/>
      <c r="G2" s="3992"/>
      <c r="H2" s="3992"/>
      <c r="I2" s="3992"/>
      <c r="J2" s="3992"/>
      <c r="K2" s="3992"/>
      <c r="L2" s="3992"/>
      <c r="M2" s="3992"/>
      <c r="N2" s="3992"/>
      <c r="O2" s="3992"/>
      <c r="P2" s="3992"/>
      <c r="Q2" s="3992"/>
      <c r="R2" s="3992"/>
      <c r="S2" s="3992"/>
      <c r="T2" s="3992"/>
      <c r="U2" s="3992"/>
      <c r="V2" s="3992"/>
      <c r="W2" s="3992"/>
      <c r="X2" s="3992"/>
      <c r="Y2" s="3992"/>
      <c r="Z2" s="3992"/>
      <c r="AA2" s="3992"/>
      <c r="AB2" s="3992"/>
      <c r="AC2" s="3992"/>
      <c r="AD2" s="3992"/>
      <c r="AE2" s="3992"/>
      <c r="AF2" s="2451"/>
      <c r="AG2" s="2451"/>
      <c r="AH2" s="2451"/>
      <c r="AI2" s="2451"/>
      <c r="AJ2" s="2451"/>
      <c r="AK2" s="2451"/>
      <c r="AL2" s="2452"/>
    </row>
    <row r="3" spans="1:39" s="2450" customFormat="1" ht="12.75" customHeight="1" x14ac:dyDescent="0.25">
      <c r="A3" s="3993">
        <v>2019</v>
      </c>
      <c r="B3" s="2453"/>
      <c r="C3" s="3995" t="s">
        <v>1</v>
      </c>
      <c r="D3" s="3995" t="s">
        <v>2</v>
      </c>
      <c r="E3" s="3997" t="s">
        <v>3</v>
      </c>
      <c r="F3" s="3999" t="s">
        <v>4</v>
      </c>
      <c r="G3" s="3951" t="s">
        <v>5</v>
      </c>
      <c r="H3" s="3940" t="s">
        <v>6</v>
      </c>
      <c r="I3" s="3940" t="s">
        <v>7</v>
      </c>
      <c r="J3" s="3940" t="s">
        <v>8</v>
      </c>
      <c r="K3" s="3940" t="s">
        <v>9</v>
      </c>
      <c r="L3" s="3940" t="s">
        <v>10</v>
      </c>
      <c r="M3" s="3940" t="s">
        <v>11</v>
      </c>
      <c r="N3" s="3940" t="s">
        <v>12</v>
      </c>
      <c r="O3" s="3940" t="s">
        <v>13</v>
      </c>
      <c r="P3" s="3940" t="s">
        <v>14</v>
      </c>
      <c r="Q3" s="3940" t="s">
        <v>15</v>
      </c>
      <c r="R3" s="3952" t="s">
        <v>16</v>
      </c>
      <c r="S3" s="3952" t="s">
        <v>5</v>
      </c>
      <c r="T3" s="3986" t="s">
        <v>17</v>
      </c>
      <c r="U3" s="3981" t="s">
        <v>18</v>
      </c>
      <c r="V3" s="3981" t="s">
        <v>19</v>
      </c>
      <c r="W3" s="3981" t="s">
        <v>20</v>
      </c>
      <c r="X3" s="3981" t="s">
        <v>21</v>
      </c>
      <c r="Y3" s="3983" t="s">
        <v>22</v>
      </c>
      <c r="Z3" s="3969" t="s">
        <v>23</v>
      </c>
      <c r="AA3" s="3970" t="s">
        <v>24</v>
      </c>
      <c r="AB3" s="3984" t="s">
        <v>25</v>
      </c>
      <c r="AC3" s="3969" t="s">
        <v>26</v>
      </c>
      <c r="AD3" s="3970" t="s">
        <v>27</v>
      </c>
      <c r="AE3" s="3972" t="s">
        <v>28</v>
      </c>
      <c r="AF3" s="3973" t="s">
        <v>29</v>
      </c>
      <c r="AG3" s="3974"/>
      <c r="AH3" s="3975"/>
      <c r="AI3" s="3976" t="s">
        <v>30</v>
      </c>
      <c r="AJ3" s="3976"/>
      <c r="AK3" s="3977"/>
      <c r="AL3" s="3978"/>
    </row>
    <row r="4" spans="1:39" s="2450" customFormat="1" ht="29.5" thickBot="1" x14ac:dyDescent="0.3">
      <c r="A4" s="3994"/>
      <c r="B4" s="2454"/>
      <c r="C4" s="3996"/>
      <c r="D4" s="3996"/>
      <c r="E4" s="3998"/>
      <c r="F4" s="3971"/>
      <c r="G4" s="3939"/>
      <c r="H4" s="3937"/>
      <c r="I4" s="3937"/>
      <c r="J4" s="3937"/>
      <c r="K4" s="3937"/>
      <c r="L4" s="3937"/>
      <c r="M4" s="3937"/>
      <c r="N4" s="3937"/>
      <c r="O4" s="3937"/>
      <c r="P4" s="3937"/>
      <c r="Q4" s="3937"/>
      <c r="R4" s="3931"/>
      <c r="S4" s="3931"/>
      <c r="T4" s="3987"/>
      <c r="U4" s="3982"/>
      <c r="V4" s="3982"/>
      <c r="W4" s="3982"/>
      <c r="X4" s="3982"/>
      <c r="Y4" s="3982"/>
      <c r="Z4" s="3957"/>
      <c r="AA4" s="3971"/>
      <c r="AB4" s="3985"/>
      <c r="AC4" s="3957"/>
      <c r="AD4" s="3971"/>
      <c r="AE4" s="3960"/>
      <c r="AF4" s="2455" t="s">
        <v>31</v>
      </c>
      <c r="AG4" s="2456" t="s">
        <v>32</v>
      </c>
      <c r="AH4" s="2457" t="s">
        <v>33</v>
      </c>
      <c r="AI4" s="2458" t="s">
        <v>34</v>
      </c>
      <c r="AJ4" s="2458" t="s">
        <v>35</v>
      </c>
      <c r="AK4" s="2459" t="s">
        <v>36</v>
      </c>
      <c r="AL4" s="2460" t="s">
        <v>37</v>
      </c>
      <c r="AM4" s="2450" t="s">
        <v>38</v>
      </c>
    </row>
    <row r="5" spans="1:39" s="2450" customFormat="1" ht="15.75" customHeight="1" x14ac:dyDescent="0.25">
      <c r="A5" s="2461" t="s">
        <v>39</v>
      </c>
      <c r="B5" s="2462"/>
      <c r="C5" s="2463"/>
      <c r="D5" s="2463"/>
      <c r="E5" s="2463"/>
      <c r="F5" s="2463"/>
      <c r="G5" s="2463"/>
      <c r="H5" s="2463"/>
      <c r="I5" s="2463"/>
      <c r="J5" s="2463"/>
      <c r="K5" s="2463"/>
      <c r="L5" s="2463"/>
      <c r="M5" s="2463"/>
      <c r="N5" s="2463"/>
      <c r="O5" s="2463"/>
      <c r="P5" s="2463"/>
      <c r="Q5" s="2463"/>
      <c r="R5" s="2463"/>
      <c r="S5" s="2464"/>
      <c r="T5" s="2465"/>
      <c r="U5" s="2466"/>
      <c r="V5" s="2463"/>
      <c r="W5" s="2463"/>
      <c r="X5" s="2463"/>
      <c r="Y5" s="2463"/>
      <c r="Z5" s="2464"/>
      <c r="AA5" s="2464"/>
      <c r="AB5" s="2467"/>
      <c r="AC5" s="2468"/>
      <c r="AD5" s="2465"/>
      <c r="AE5" s="2469"/>
      <c r="AF5" s="2469"/>
      <c r="AG5" s="2469"/>
      <c r="AH5" s="2469"/>
      <c r="AI5" s="2469"/>
      <c r="AJ5" s="2469"/>
      <c r="AK5" s="2469"/>
      <c r="AL5" s="2469"/>
    </row>
    <row r="6" spans="1:39" s="2450" customFormat="1" ht="15.75" customHeight="1" x14ac:dyDescent="0.25">
      <c r="A6" s="2470"/>
      <c r="B6" s="2471"/>
      <c r="C6" s="2472"/>
      <c r="D6" s="2473"/>
      <c r="E6" s="2473"/>
      <c r="F6" s="2474"/>
      <c r="G6" s="2475"/>
      <c r="H6" s="2475"/>
      <c r="I6" s="2475"/>
      <c r="J6" s="2475"/>
      <c r="K6" s="2475"/>
      <c r="L6" s="2475"/>
      <c r="M6" s="2475"/>
      <c r="N6" s="2475"/>
      <c r="O6" s="2475"/>
      <c r="P6" s="2475"/>
      <c r="Q6" s="2475"/>
      <c r="R6" s="2475"/>
      <c r="S6" s="2475"/>
      <c r="T6" s="2476"/>
      <c r="U6" s="2477"/>
      <c r="V6" s="2478"/>
      <c r="W6" s="2478"/>
      <c r="X6" s="2478"/>
      <c r="Y6" s="2478"/>
      <c r="Z6" s="2479"/>
      <c r="AA6" s="2479"/>
      <c r="AB6" s="2480"/>
      <c r="AC6" s="2481"/>
      <c r="AD6" s="2482"/>
      <c r="AE6" s="2482"/>
      <c r="AF6" s="2483"/>
      <c r="AG6" s="2484"/>
      <c r="AH6" s="2485"/>
      <c r="AI6" s="2486"/>
      <c r="AJ6" s="2487"/>
      <c r="AK6" s="2488"/>
      <c r="AL6" s="2489"/>
    </row>
    <row r="7" spans="1:39" s="2450" customFormat="1" ht="15.75" customHeight="1" x14ac:dyDescent="0.25">
      <c r="C7" s="2472"/>
      <c r="D7" s="2473"/>
      <c r="E7" s="2473"/>
      <c r="F7" s="2474"/>
      <c r="G7" s="2490"/>
      <c r="H7" s="2490"/>
      <c r="I7" s="2490"/>
      <c r="J7" s="2490"/>
      <c r="K7" s="2490"/>
      <c r="L7" s="2490"/>
      <c r="M7" s="2490"/>
      <c r="N7" s="2490"/>
      <c r="O7" s="2490"/>
      <c r="P7" s="2490"/>
      <c r="Q7" s="2490"/>
      <c r="R7" s="2490"/>
      <c r="S7" s="2490"/>
      <c r="T7" s="2491"/>
      <c r="U7" s="2477"/>
      <c r="V7" s="2478"/>
      <c r="W7" s="2478"/>
      <c r="X7" s="2478"/>
      <c r="Y7" s="2478"/>
      <c r="Z7" s="2479"/>
      <c r="AA7" s="2479"/>
      <c r="AB7" s="2480"/>
      <c r="AC7" s="2481"/>
      <c r="AD7" s="2482"/>
      <c r="AE7" s="2482"/>
      <c r="AF7" s="2483"/>
      <c r="AG7" s="2484"/>
      <c r="AH7" s="2485"/>
      <c r="AI7" s="2486"/>
      <c r="AJ7" s="2492"/>
      <c r="AK7" s="2488"/>
      <c r="AL7" s="2489"/>
    </row>
    <row r="8" spans="1:39" s="2450" customFormat="1" ht="15.75" customHeight="1" thickBot="1" x14ac:dyDescent="0.3">
      <c r="A8" s="2490"/>
      <c r="B8" s="2490"/>
      <c r="C8" s="2490"/>
      <c r="D8" s="2490"/>
      <c r="E8" s="2490"/>
      <c r="F8" s="2490"/>
      <c r="G8" s="2490"/>
      <c r="H8" s="2490"/>
      <c r="I8" s="2490"/>
      <c r="J8" s="2490"/>
      <c r="K8" s="2490"/>
      <c r="L8" s="2490"/>
      <c r="M8" s="2490"/>
      <c r="N8" s="2490"/>
      <c r="O8" s="2490"/>
      <c r="P8" s="2475"/>
      <c r="Q8" s="2475"/>
      <c r="R8" s="2475"/>
      <c r="S8" s="2475"/>
      <c r="T8" s="2493"/>
      <c r="U8" s="2494"/>
      <c r="V8" s="2495"/>
      <c r="W8" s="2495"/>
      <c r="X8" s="2495"/>
      <c r="Y8" s="2495"/>
      <c r="Z8" s="2496"/>
      <c r="AA8" s="2496"/>
      <c r="AB8" s="2497"/>
      <c r="AC8" s="2498"/>
      <c r="AD8" s="2493"/>
      <c r="AE8" s="2499"/>
      <c r="AF8" s="2500"/>
      <c r="AG8" s="2501"/>
      <c r="AH8" s="2502"/>
      <c r="AI8" s="2471"/>
      <c r="AJ8" s="2503"/>
      <c r="AK8" s="2504"/>
      <c r="AL8" s="2505"/>
    </row>
    <row r="9" spans="1:39" s="2506" customFormat="1" ht="21" customHeight="1" thickBot="1" x14ac:dyDescent="0.3">
      <c r="B9" s="2507" t="s">
        <v>40</v>
      </c>
      <c r="C9" s="2508"/>
      <c r="D9" s="2508"/>
      <c r="E9" s="2508"/>
      <c r="F9" s="2509"/>
      <c r="G9" s="2509">
        <f t="shared" ref="G9:S9" si="0">SUM(G5:G8)</f>
        <v>0</v>
      </c>
      <c r="H9" s="2509">
        <f t="shared" si="0"/>
        <v>0</v>
      </c>
      <c r="I9" s="2509">
        <f t="shared" si="0"/>
        <v>0</v>
      </c>
      <c r="J9" s="2509">
        <f t="shared" si="0"/>
        <v>0</v>
      </c>
      <c r="K9" s="2509">
        <f t="shared" si="0"/>
        <v>0</v>
      </c>
      <c r="L9" s="2509">
        <f t="shared" si="0"/>
        <v>0</v>
      </c>
      <c r="M9" s="2509">
        <f t="shared" si="0"/>
        <v>0</v>
      </c>
      <c r="N9" s="2509">
        <f t="shared" si="0"/>
        <v>0</v>
      </c>
      <c r="O9" s="2509">
        <f t="shared" si="0"/>
        <v>0</v>
      </c>
      <c r="P9" s="2509">
        <f t="shared" si="0"/>
        <v>0</v>
      </c>
      <c r="Q9" s="2509">
        <f t="shared" si="0"/>
        <v>0</v>
      </c>
      <c r="R9" s="2509">
        <f t="shared" si="0"/>
        <v>0</v>
      </c>
      <c r="S9" s="2510">
        <f t="shared" si="0"/>
        <v>0</v>
      </c>
      <c r="T9" s="2511"/>
      <c r="U9" s="2512"/>
      <c r="V9" s="2513"/>
      <c r="W9" s="2513"/>
      <c r="X9" s="2513"/>
      <c r="Y9" s="2513"/>
      <c r="Z9" s="2513"/>
      <c r="AA9" s="2513"/>
      <c r="AB9" s="2514"/>
      <c r="AC9" s="2515"/>
      <c r="AD9" s="2516"/>
      <c r="AE9" s="2517"/>
      <c r="AF9" s="2518"/>
      <c r="AG9" s="2519"/>
      <c r="AH9" s="2517"/>
      <c r="AI9" s="2517"/>
      <c r="AJ9" s="2517"/>
      <c r="AK9" s="2519"/>
      <c r="AL9" s="2519"/>
    </row>
    <row r="10" spans="1:39" s="2538" customFormat="1" ht="10.5" customHeight="1" thickBot="1" x14ac:dyDescent="0.3">
      <c r="A10" s="2520"/>
      <c r="B10" s="2521"/>
      <c r="C10" s="2522"/>
      <c r="D10" s="2522"/>
      <c r="E10" s="2522"/>
      <c r="F10" s="2523"/>
      <c r="G10" s="2523"/>
      <c r="H10" s="2523"/>
      <c r="I10" s="2523"/>
      <c r="J10" s="2523"/>
      <c r="K10" s="2523"/>
      <c r="L10" s="2523"/>
      <c r="M10" s="2523"/>
      <c r="N10" s="2523"/>
      <c r="O10" s="2523"/>
      <c r="P10" s="2523"/>
      <c r="Q10" s="2523"/>
      <c r="R10" s="2523"/>
      <c r="S10" s="2524"/>
      <c r="T10" s="2525"/>
      <c r="U10" s="2526"/>
      <c r="V10" s="2527"/>
      <c r="W10" s="2527"/>
      <c r="X10" s="2527"/>
      <c r="Y10" s="2527"/>
      <c r="Z10" s="2527"/>
      <c r="AA10" s="2527"/>
      <c r="AB10" s="2528"/>
      <c r="AC10" s="2529"/>
      <c r="AD10" s="2530"/>
      <c r="AE10" s="2531"/>
      <c r="AF10" s="2532"/>
      <c r="AG10" s="2533"/>
      <c r="AH10" s="2530"/>
      <c r="AI10" s="2534"/>
      <c r="AJ10" s="2535"/>
      <c r="AK10" s="2536"/>
      <c r="AL10" s="2537"/>
    </row>
    <row r="11" spans="1:39" s="2450" customFormat="1" ht="15.75" customHeight="1" thickBot="1" x14ac:dyDescent="0.3">
      <c r="A11" s="2461" t="s">
        <v>41</v>
      </c>
      <c r="B11" s="2462"/>
      <c r="C11" s="2539"/>
      <c r="D11" s="2539"/>
      <c r="E11" s="2540"/>
      <c r="F11" s="2541"/>
      <c r="G11" s="2542"/>
      <c r="H11" s="2542"/>
      <c r="I11" s="2542"/>
      <c r="J11" s="2542"/>
      <c r="K11" s="2542"/>
      <c r="L11" s="2542"/>
      <c r="M11" s="2542"/>
      <c r="N11" s="2542"/>
      <c r="O11" s="2542"/>
      <c r="P11" s="2542"/>
      <c r="Q11" s="2542"/>
      <c r="R11" s="2542"/>
      <c r="S11" s="2542"/>
      <c r="T11" s="2543"/>
      <c r="U11" s="2526"/>
      <c r="V11" s="2527"/>
      <c r="W11" s="2527"/>
      <c r="X11" s="2527"/>
      <c r="Y11" s="2527"/>
      <c r="Z11" s="2527"/>
      <c r="AA11" s="2527"/>
      <c r="AB11" s="2528"/>
      <c r="AC11" s="2544"/>
      <c r="AD11" s="2516"/>
      <c r="AE11" s="2545"/>
      <c r="AF11" s="2545"/>
      <c r="AG11" s="2545"/>
      <c r="AH11" s="2545"/>
      <c r="AI11" s="2545"/>
      <c r="AJ11" s="2545"/>
      <c r="AK11" s="2545"/>
      <c r="AL11" s="2545"/>
    </row>
    <row r="12" spans="1:39" s="2450" customFormat="1" ht="15.75" customHeight="1" thickBot="1" x14ac:dyDescent="0.3">
      <c r="A12" s="2546">
        <v>2</v>
      </c>
      <c r="B12" s="2486" t="s">
        <v>42</v>
      </c>
      <c r="C12" s="2472" t="s">
        <v>43</v>
      </c>
      <c r="D12" s="2473"/>
      <c r="E12" s="2473" t="s">
        <v>44</v>
      </c>
      <c r="F12" s="2474">
        <v>43466</v>
      </c>
      <c r="G12" s="2475"/>
      <c r="H12" s="2475"/>
      <c r="I12" s="2475"/>
      <c r="J12" s="2475"/>
      <c r="K12" s="2475"/>
      <c r="L12" s="2475"/>
      <c r="M12" s="2475"/>
      <c r="N12" s="2475"/>
      <c r="O12" s="2475"/>
      <c r="P12" s="2475"/>
      <c r="Q12" s="2475"/>
      <c r="R12" s="2475"/>
      <c r="S12" s="2475"/>
      <c r="T12" s="2493"/>
      <c r="U12" s="2526"/>
      <c r="V12" s="2527"/>
      <c r="W12" s="2527"/>
      <c r="X12" s="2527"/>
      <c r="Y12" s="2527"/>
      <c r="Z12" s="2527"/>
      <c r="AA12" s="2527"/>
      <c r="AB12" s="2528"/>
      <c r="AC12" s="2547"/>
      <c r="AD12" s="2548"/>
      <c r="AE12" s="2549"/>
      <c r="AF12" s="2550"/>
      <c r="AG12" s="2551"/>
      <c r="AH12" s="2552"/>
      <c r="AI12" s="2471"/>
      <c r="AJ12" s="2553"/>
      <c r="AK12" s="2554"/>
      <c r="AL12" s="2555"/>
    </row>
    <row r="13" spans="1:39" s="2506" customFormat="1" ht="21" customHeight="1" thickBot="1" x14ac:dyDescent="0.3">
      <c r="B13" s="2507" t="s">
        <v>45</v>
      </c>
      <c r="C13" s="2508"/>
      <c r="D13" s="2508"/>
      <c r="E13" s="2508"/>
      <c r="F13" s="2509"/>
      <c r="G13" s="2509">
        <f>SUM(G11:G12)</f>
        <v>0</v>
      </c>
      <c r="H13" s="2509">
        <f t="shared" ref="H13:R13" si="1">SUM(H11:H12)</f>
        <v>0</v>
      </c>
      <c r="I13" s="2509">
        <f t="shared" si="1"/>
        <v>0</v>
      </c>
      <c r="J13" s="2509">
        <f t="shared" si="1"/>
        <v>0</v>
      </c>
      <c r="K13" s="2509">
        <f t="shared" si="1"/>
        <v>0</v>
      </c>
      <c r="L13" s="2509">
        <f t="shared" si="1"/>
        <v>0</v>
      </c>
      <c r="M13" s="2509">
        <f t="shared" si="1"/>
        <v>0</v>
      </c>
      <c r="N13" s="2509">
        <f t="shared" si="1"/>
        <v>0</v>
      </c>
      <c r="O13" s="2509">
        <f t="shared" si="1"/>
        <v>0</v>
      </c>
      <c r="P13" s="2509">
        <f t="shared" si="1"/>
        <v>0</v>
      </c>
      <c r="Q13" s="2509">
        <f t="shared" si="1"/>
        <v>0</v>
      </c>
      <c r="R13" s="2509">
        <f t="shared" si="1"/>
        <v>0</v>
      </c>
      <c r="S13" s="2510">
        <f>SUM(S11:S12)</f>
        <v>0</v>
      </c>
      <c r="T13" s="2511"/>
      <c r="U13" s="2526"/>
      <c r="V13" s="2527"/>
      <c r="W13" s="2527"/>
      <c r="X13" s="2527"/>
      <c r="Y13" s="2527"/>
      <c r="Z13" s="2527"/>
      <c r="AA13" s="2527"/>
      <c r="AB13" s="2528"/>
      <c r="AC13" s="2515"/>
      <c r="AD13" s="2511"/>
      <c r="AE13" s="2517"/>
      <c r="AF13" s="2518"/>
      <c r="AG13" s="2519"/>
      <c r="AH13" s="2517"/>
      <c r="AI13" s="2517"/>
      <c r="AJ13" s="2517"/>
      <c r="AK13" s="2519"/>
      <c r="AL13" s="2519"/>
    </row>
    <row r="14" spans="1:39" s="2506" customFormat="1" ht="21" customHeight="1" thickBot="1" x14ac:dyDescent="0.3">
      <c r="A14" s="2556"/>
      <c r="B14" s="2556"/>
      <c r="C14" s="2557"/>
      <c r="D14" s="2557"/>
      <c r="E14" s="2557"/>
      <c r="F14" s="2557"/>
      <c r="G14" s="2558"/>
      <c r="H14" s="2558"/>
      <c r="I14" s="2558"/>
      <c r="J14" s="2558"/>
      <c r="K14" s="2558"/>
      <c r="L14" s="2558"/>
      <c r="M14" s="2558"/>
      <c r="N14" s="2558"/>
      <c r="O14" s="2558"/>
      <c r="P14" s="2558"/>
      <c r="Q14" s="2558"/>
      <c r="R14" s="2558"/>
      <c r="S14" s="2558"/>
      <c r="T14" s="2559"/>
      <c r="U14" s="2560"/>
      <c r="V14" s="2560"/>
      <c r="W14" s="2560"/>
      <c r="X14" s="2560"/>
      <c r="Y14" s="2560"/>
      <c r="Z14" s="2560"/>
      <c r="AA14" s="2560"/>
      <c r="AB14" s="2560"/>
      <c r="AC14" s="2526"/>
      <c r="AD14" s="2561"/>
      <c r="AE14" s="2562"/>
      <c r="AF14" s="2563"/>
      <c r="AG14" s="2564"/>
      <c r="AH14" s="2560"/>
      <c r="AI14" s="2560"/>
      <c r="AJ14" s="2560"/>
      <c r="AK14" s="2565"/>
      <c r="AL14" s="2565"/>
    </row>
    <row r="15" spans="1:39" s="2450" customFormat="1" ht="21.75" customHeight="1" thickTop="1" x14ac:dyDescent="0.25">
      <c r="A15" s="2566" t="s">
        <v>46</v>
      </c>
      <c r="B15" s="2567" t="s">
        <v>107</v>
      </c>
      <c r="C15" s="2568"/>
      <c r="D15" s="2568"/>
      <c r="E15" s="2568"/>
      <c r="F15" s="2569"/>
      <c r="G15" s="2570" t="s">
        <v>5</v>
      </c>
      <c r="H15" s="2570" t="s">
        <v>6</v>
      </c>
      <c r="I15" s="2570" t="s">
        <v>7</v>
      </c>
      <c r="J15" s="2570" t="s">
        <v>8</v>
      </c>
      <c r="K15" s="2570" t="s">
        <v>9</v>
      </c>
      <c r="L15" s="2570" t="s">
        <v>10</v>
      </c>
      <c r="M15" s="2570" t="s">
        <v>11</v>
      </c>
      <c r="N15" s="2570" t="s">
        <v>12</v>
      </c>
      <c r="O15" s="2570" t="s">
        <v>13</v>
      </c>
      <c r="P15" s="2570" t="s">
        <v>14</v>
      </c>
      <c r="Q15" s="2570" t="s">
        <v>15</v>
      </c>
      <c r="R15" s="2570" t="s">
        <v>47</v>
      </c>
      <c r="S15" s="2571" t="s">
        <v>48</v>
      </c>
      <c r="T15" s="2572"/>
      <c r="U15" s="2573"/>
      <c r="V15" s="2574"/>
      <c r="W15" s="2574"/>
      <c r="X15" s="2574"/>
      <c r="Y15" s="2574"/>
      <c r="Z15" s="2575"/>
      <c r="AA15" s="2575"/>
      <c r="AB15" s="2576"/>
      <c r="AC15" s="2468"/>
      <c r="AD15" s="2465"/>
      <c r="AE15" s="2577"/>
      <c r="AF15" s="2578"/>
      <c r="AG15" s="2579"/>
      <c r="AH15" s="2577"/>
      <c r="AI15" s="2580"/>
      <c r="AJ15" s="2580"/>
      <c r="AK15" s="2581"/>
      <c r="AL15" s="2581"/>
    </row>
    <row r="16" spans="1:39" s="2538" customFormat="1" ht="15.75" customHeight="1" x14ac:dyDescent="0.25">
      <c r="A16" s="2582"/>
      <c r="B16" s="2583"/>
      <c r="C16" s="2584"/>
      <c r="D16" s="2584"/>
      <c r="E16" s="2585"/>
      <c r="F16" s="2586"/>
      <c r="G16" s="2587"/>
      <c r="H16" s="2587"/>
      <c r="I16" s="2587"/>
      <c r="J16" s="2587"/>
      <c r="K16" s="2587"/>
      <c r="L16" s="2587"/>
      <c r="M16" s="2587"/>
      <c r="N16" s="2587"/>
      <c r="O16" s="2587"/>
      <c r="P16" s="2587"/>
      <c r="Q16" s="2587"/>
      <c r="R16" s="2588"/>
      <c r="S16" s="2588"/>
      <c r="T16" s="2589"/>
      <c r="U16" s="2590"/>
      <c r="V16" s="2591"/>
      <c r="W16" s="2591"/>
      <c r="X16" s="2591"/>
      <c r="Y16" s="2591"/>
      <c r="Z16" s="2592"/>
      <c r="AA16" s="2592"/>
      <c r="AB16" s="2593"/>
      <c r="AC16" s="2594"/>
      <c r="AD16" s="2595"/>
      <c r="AE16" s="2595"/>
      <c r="AF16" s="2596"/>
      <c r="AG16" s="2597"/>
      <c r="AH16" s="2598"/>
      <c r="AI16" s="2599"/>
      <c r="AJ16" s="2600"/>
      <c r="AK16" s="2601"/>
      <c r="AL16" s="2602"/>
      <c r="AM16" s="2603"/>
    </row>
    <row r="17" spans="1:39" s="2538" customFormat="1" ht="15.75" customHeight="1" x14ac:dyDescent="0.25">
      <c r="A17" s="2604"/>
      <c r="B17" s="2583"/>
      <c r="C17" s="2605"/>
      <c r="D17" s="2605"/>
      <c r="E17" s="2606"/>
      <c r="F17" s="2607"/>
      <c r="G17" s="2608"/>
      <c r="H17" s="2608"/>
      <c r="I17" s="2608"/>
      <c r="J17" s="2608"/>
      <c r="K17" s="2608"/>
      <c r="L17" s="2608"/>
      <c r="M17" s="2608"/>
      <c r="N17" s="2608"/>
      <c r="O17" s="2608"/>
      <c r="P17" s="2608"/>
      <c r="Q17" s="2608"/>
      <c r="R17" s="2608"/>
      <c r="S17" s="2609"/>
      <c r="T17" s="2610"/>
      <c r="U17" s="2590"/>
      <c r="V17" s="2611"/>
      <c r="W17" s="2611"/>
      <c r="X17" s="2611"/>
      <c r="Y17" s="2611"/>
      <c r="Z17" s="2612"/>
      <c r="AA17" s="2612"/>
      <c r="AB17" s="2613"/>
      <c r="AC17" s="2614"/>
      <c r="AD17" s="2615"/>
      <c r="AE17" s="2616"/>
      <c r="AF17" s="2596"/>
      <c r="AG17" s="2617"/>
      <c r="AH17" s="2598"/>
      <c r="AI17" s="2618"/>
      <c r="AJ17" s="2600"/>
      <c r="AK17" s="2601"/>
      <c r="AL17" s="2602"/>
      <c r="AM17" s="2619"/>
    </row>
    <row r="18" spans="1:39" s="2538" customFormat="1" ht="16.5" customHeight="1" x14ac:dyDescent="0.25">
      <c r="A18" s="2620"/>
      <c r="B18" s="2621"/>
      <c r="C18" s="2622"/>
      <c r="D18" s="2622"/>
      <c r="E18" s="2623"/>
      <c r="F18" s="2624"/>
      <c r="G18" s="2625"/>
      <c r="H18" s="2625"/>
      <c r="I18" s="2626"/>
      <c r="J18" s="2627"/>
      <c r="K18" s="2628"/>
      <c r="L18" s="2628"/>
      <c r="M18" s="2628"/>
      <c r="N18" s="2628"/>
      <c r="O18" s="2628"/>
      <c r="P18" s="2628"/>
      <c r="Q18" s="2628"/>
      <c r="R18" s="2625"/>
      <c r="S18" s="2625"/>
      <c r="T18" s="2629"/>
      <c r="U18" s="2590"/>
      <c r="V18" s="2630"/>
      <c r="W18" s="2630"/>
      <c r="X18" s="2630"/>
      <c r="Y18" s="2630"/>
      <c r="Z18" s="2631"/>
      <c r="AA18" s="2631"/>
      <c r="AB18" s="2632"/>
      <c r="AC18" s="2633"/>
      <c r="AD18" s="2634"/>
      <c r="AE18" s="2634"/>
      <c r="AF18" s="2596"/>
      <c r="AG18" s="2635"/>
      <c r="AH18" s="2598"/>
      <c r="AI18" s="2636"/>
      <c r="AJ18" s="2600"/>
      <c r="AK18" s="2601"/>
      <c r="AL18" s="2602"/>
      <c r="AM18" s="2619"/>
    </row>
    <row r="19" spans="1:39" s="2538" customFormat="1" ht="15.75" customHeight="1" x14ac:dyDescent="0.25">
      <c r="A19" s="2637"/>
      <c r="B19" s="2638"/>
      <c r="C19" s="2639"/>
      <c r="D19" s="2639"/>
      <c r="E19" s="2640"/>
      <c r="F19" s="2641"/>
      <c r="G19" s="2642"/>
      <c r="H19" s="2642"/>
      <c r="I19" s="2642"/>
      <c r="J19" s="2642"/>
      <c r="K19" s="2642"/>
      <c r="L19" s="2642"/>
      <c r="M19" s="2642"/>
      <c r="N19" s="2642"/>
      <c r="O19" s="2642"/>
      <c r="P19" s="2642"/>
      <c r="Q19" s="2642"/>
      <c r="R19" s="2643"/>
      <c r="S19" s="2643"/>
      <c r="T19" s="2644"/>
      <c r="U19" s="2645"/>
      <c r="V19" s="2646"/>
      <c r="W19" s="2646"/>
      <c r="X19" s="2646"/>
      <c r="Y19" s="2646"/>
      <c r="Z19" s="2647"/>
      <c r="AA19" s="2647"/>
      <c r="AB19" s="2648"/>
      <c r="AC19" s="2649"/>
      <c r="AD19" s="2650"/>
      <c r="AE19" s="2651"/>
      <c r="AF19" s="2596"/>
      <c r="AG19" s="2652"/>
      <c r="AH19" s="2598"/>
      <c r="AI19" s="2653"/>
      <c r="AJ19" s="2600"/>
      <c r="AK19" s="2601"/>
      <c r="AL19" s="2602"/>
    </row>
    <row r="20" spans="1:39" s="2538" customFormat="1" ht="15.75" customHeight="1" x14ac:dyDescent="0.25">
      <c r="A20" s="2654" t="s">
        <v>127</v>
      </c>
      <c r="B20" s="2655" t="s">
        <v>49</v>
      </c>
      <c r="C20" s="2656" t="s">
        <v>176</v>
      </c>
      <c r="D20" s="2656">
        <v>1</v>
      </c>
      <c r="E20" s="2657"/>
      <c r="F20" s="2658"/>
      <c r="G20" s="2659">
        <v>1</v>
      </c>
      <c r="H20" s="2659">
        <v>1</v>
      </c>
      <c r="I20" s="2659">
        <v>1</v>
      </c>
      <c r="J20" s="2659">
        <v>1</v>
      </c>
      <c r="K20" s="2659">
        <v>1</v>
      </c>
      <c r="L20" s="2659">
        <v>1</v>
      </c>
      <c r="M20" s="2659">
        <v>1</v>
      </c>
      <c r="N20" s="2659">
        <v>1</v>
      </c>
      <c r="O20" s="2659">
        <v>1</v>
      </c>
      <c r="P20" s="2659">
        <v>1</v>
      </c>
      <c r="Q20" s="2659">
        <v>1</v>
      </c>
      <c r="R20" s="2659">
        <v>1</v>
      </c>
      <c r="S20" s="2659">
        <v>1</v>
      </c>
      <c r="T20" s="2659"/>
      <c r="U20" s="2590"/>
      <c r="V20" s="2662"/>
      <c r="W20" s="2662"/>
      <c r="X20" s="2662"/>
      <c r="Y20" s="2662"/>
      <c r="Z20" s="2663"/>
      <c r="AA20" s="2663"/>
      <c r="AB20" s="2664"/>
      <c r="AC20" s="2665"/>
      <c r="AD20" s="2666"/>
      <c r="AE20" s="2667"/>
      <c r="AF20" s="2596"/>
      <c r="AG20" s="2668"/>
      <c r="AH20" s="2598">
        <v>1</v>
      </c>
      <c r="AI20" s="2669" t="s">
        <v>120</v>
      </c>
      <c r="AJ20" s="2600"/>
      <c r="AK20" s="2601"/>
      <c r="AL20" s="2602"/>
      <c r="AM20" s="2670"/>
    </row>
    <row r="21" spans="1:39" s="2538" customFormat="1" ht="15.75" customHeight="1" x14ac:dyDescent="0.25">
      <c r="A21" s="2654" t="s">
        <v>128</v>
      </c>
      <c r="B21" s="2655" t="s">
        <v>49</v>
      </c>
      <c r="C21" s="2656" t="s">
        <v>176</v>
      </c>
      <c r="D21" s="2656">
        <v>2</v>
      </c>
      <c r="E21" s="2671"/>
      <c r="F21" s="2672"/>
      <c r="G21" s="2673">
        <v>1</v>
      </c>
      <c r="H21" s="2673">
        <v>1</v>
      </c>
      <c r="I21" s="2673">
        <v>1</v>
      </c>
      <c r="J21" s="2673">
        <v>1</v>
      </c>
      <c r="K21" s="2673">
        <v>1</v>
      </c>
      <c r="L21" s="2673">
        <v>1</v>
      </c>
      <c r="M21" s="2673">
        <v>1</v>
      </c>
      <c r="N21" s="2673">
        <v>1</v>
      </c>
      <c r="O21" s="2673">
        <v>1</v>
      </c>
      <c r="P21" s="2673">
        <v>1</v>
      </c>
      <c r="Q21" s="2673">
        <v>1</v>
      </c>
      <c r="R21" s="2673">
        <v>1</v>
      </c>
      <c r="S21" s="2673">
        <v>1</v>
      </c>
      <c r="T21" s="2673"/>
      <c r="U21" s="2645"/>
      <c r="V21" s="2676"/>
      <c r="W21" s="2676"/>
      <c r="X21" s="2676"/>
      <c r="Y21" s="2676"/>
      <c r="Z21" s="2677"/>
      <c r="AA21" s="2677"/>
      <c r="AB21" s="2678"/>
      <c r="AC21" s="2679"/>
      <c r="AD21" s="2680"/>
      <c r="AE21" s="2680"/>
      <c r="AF21" s="2596"/>
      <c r="AG21" s="2681"/>
      <c r="AH21" s="2598">
        <v>1</v>
      </c>
      <c r="AI21" s="2669" t="s">
        <v>121</v>
      </c>
      <c r="AJ21" s="2600"/>
      <c r="AK21" s="2601"/>
      <c r="AL21" s="2602"/>
      <c r="AM21" s="2682"/>
    </row>
    <row r="22" spans="1:39" s="2538" customFormat="1" ht="15.75" customHeight="1" x14ac:dyDescent="0.25">
      <c r="A22" s="2654" t="s">
        <v>129</v>
      </c>
      <c r="B22" s="2655" t="s">
        <v>49</v>
      </c>
      <c r="C22" s="2656" t="s">
        <v>105</v>
      </c>
      <c r="D22" s="2656">
        <v>3</v>
      </c>
      <c r="E22" s="2683"/>
      <c r="F22" s="2684"/>
      <c r="G22" s="2685">
        <v>1</v>
      </c>
      <c r="H22" s="2685">
        <v>1</v>
      </c>
      <c r="I22" s="2685">
        <v>1</v>
      </c>
      <c r="J22" s="2685">
        <v>1</v>
      </c>
      <c r="K22" s="2685">
        <v>1</v>
      </c>
      <c r="L22" s="2685">
        <v>0</v>
      </c>
      <c r="M22" s="2685">
        <v>0</v>
      </c>
      <c r="N22" s="2685">
        <v>0</v>
      </c>
      <c r="O22" s="2685">
        <v>0</v>
      </c>
      <c r="P22" s="2685">
        <v>0</v>
      </c>
      <c r="Q22" s="2685">
        <v>0</v>
      </c>
      <c r="R22" s="2685">
        <v>0</v>
      </c>
      <c r="S22" s="2685">
        <v>0</v>
      </c>
      <c r="T22" s="2685"/>
      <c r="U22" s="2590"/>
      <c r="V22" s="2687"/>
      <c r="W22" s="2687"/>
      <c r="X22" s="2687"/>
      <c r="Y22" s="2687"/>
      <c r="Z22" s="2688"/>
      <c r="AA22" s="2688"/>
      <c r="AB22" s="2689"/>
      <c r="AC22" s="2690"/>
      <c r="AD22" s="2691"/>
      <c r="AE22" s="2692"/>
      <c r="AF22" s="2596"/>
      <c r="AG22" s="2693"/>
      <c r="AH22" s="2598">
        <v>1</v>
      </c>
      <c r="AI22" s="2669" t="s">
        <v>122</v>
      </c>
      <c r="AJ22" s="2600"/>
      <c r="AK22" s="2601"/>
      <c r="AL22" s="2602"/>
    </row>
    <row r="23" spans="1:39" s="2538" customFormat="1" ht="15.75" customHeight="1" x14ac:dyDescent="0.25">
      <c r="A23" s="2694"/>
      <c r="B23" s="2583"/>
      <c r="C23" s="2683"/>
      <c r="D23" s="2683"/>
      <c r="E23" s="2695"/>
      <c r="F23" s="2696"/>
      <c r="G23" s="2697"/>
      <c r="H23" s="2697"/>
      <c r="I23" s="2697"/>
      <c r="J23" s="2697"/>
      <c r="K23" s="2697"/>
      <c r="L23" s="2697"/>
      <c r="M23" s="2697"/>
      <c r="N23" s="2697"/>
      <c r="O23" s="2697"/>
      <c r="P23" s="2697"/>
      <c r="Q23" s="2697"/>
      <c r="R23" s="2697"/>
      <c r="S23" s="2697"/>
      <c r="T23" s="2698"/>
      <c r="U23" s="2590"/>
      <c r="V23" s="2699"/>
      <c r="W23" s="2700"/>
      <c r="X23" s="2699"/>
      <c r="Y23" s="2699"/>
      <c r="Z23" s="2701"/>
      <c r="AA23" s="2701"/>
      <c r="AB23" s="2689"/>
      <c r="AC23" s="2690"/>
      <c r="AD23" s="2702"/>
      <c r="AE23" s="2702"/>
      <c r="AF23" s="2596"/>
      <c r="AG23" s="2703"/>
      <c r="AH23" s="2598"/>
      <c r="AI23" s="2704"/>
      <c r="AJ23" s="2600"/>
      <c r="AK23" s="2601"/>
      <c r="AL23" s="2602"/>
      <c r="AM23" s="2670"/>
    </row>
    <row r="24" spans="1:39" s="2538" customFormat="1" ht="15.75" customHeight="1" x14ac:dyDescent="0.25">
      <c r="A24" s="2705"/>
      <c r="B24" s="2706"/>
      <c r="C24" s="2707"/>
      <c r="D24" s="2707"/>
      <c r="E24" s="2708"/>
      <c r="F24" s="2709"/>
      <c r="G24" s="2697"/>
      <c r="H24" s="2697"/>
      <c r="I24" s="2710"/>
      <c r="J24" s="2711"/>
      <c r="K24" s="2711"/>
      <c r="L24" s="2711"/>
      <c r="M24" s="2711"/>
      <c r="N24" s="2711"/>
      <c r="O24" s="2711"/>
      <c r="P24" s="2711"/>
      <c r="Q24" s="2711"/>
      <c r="R24" s="2697"/>
      <c r="S24" s="2697"/>
      <c r="T24" s="2698"/>
      <c r="U24" s="2590"/>
      <c r="V24" s="2699"/>
      <c r="W24" s="2699"/>
      <c r="X24" s="2699"/>
      <c r="Y24" s="2699"/>
      <c r="Z24" s="2701"/>
      <c r="AA24" s="2701"/>
      <c r="AB24" s="2689"/>
      <c r="AC24" s="2690"/>
      <c r="AD24" s="2702"/>
      <c r="AE24" s="2702"/>
      <c r="AF24" s="2596"/>
      <c r="AG24" s="2703"/>
      <c r="AH24" s="2598"/>
      <c r="AI24" s="2704"/>
      <c r="AJ24" s="2600"/>
      <c r="AK24" s="2601"/>
      <c r="AL24" s="2602"/>
    </row>
    <row r="25" spans="1:39" s="2717" customFormat="1" ht="15.75" customHeight="1" x14ac:dyDescent="0.25">
      <c r="A25" s="2712"/>
      <c r="B25" s="2655"/>
      <c r="C25" s="2707"/>
      <c r="D25" s="2707"/>
      <c r="E25" s="2708"/>
      <c r="F25" s="2713"/>
      <c r="G25" s="2711"/>
      <c r="H25" s="2711"/>
      <c r="I25" s="2711"/>
      <c r="J25" s="2711"/>
      <c r="K25" s="2711"/>
      <c r="L25" s="2711"/>
      <c r="M25" s="2711"/>
      <c r="N25" s="2711"/>
      <c r="O25" s="2711"/>
      <c r="P25" s="2711"/>
      <c r="Q25" s="2711"/>
      <c r="R25" s="2711"/>
      <c r="S25" s="2697"/>
      <c r="T25" s="2698"/>
      <c r="U25" s="2590"/>
      <c r="V25" s="2714"/>
      <c r="W25" s="2714"/>
      <c r="X25" s="2714"/>
      <c r="Y25" s="2714"/>
      <c r="Z25" s="2715"/>
      <c r="AA25" s="2715"/>
      <c r="AB25" s="2689"/>
      <c r="AC25" s="2690"/>
      <c r="AD25" s="2702"/>
      <c r="AE25" s="2716"/>
      <c r="AF25" s="2596"/>
      <c r="AG25" s="2703"/>
      <c r="AH25" s="2598"/>
      <c r="AI25" s="2704"/>
      <c r="AJ25" s="2600"/>
      <c r="AK25" s="2601"/>
      <c r="AL25" s="2602"/>
    </row>
    <row r="26" spans="1:39" s="2538" customFormat="1" ht="15.75" customHeight="1" x14ac:dyDescent="0.25">
      <c r="A26" s="2718" t="s">
        <v>130</v>
      </c>
      <c r="B26" s="2706" t="s">
        <v>50</v>
      </c>
      <c r="C26" s="2707" t="s">
        <v>78</v>
      </c>
      <c r="D26" s="2707">
        <v>2</v>
      </c>
      <c r="E26" s="2708"/>
      <c r="F26" s="2708"/>
      <c r="G26" s="2659">
        <v>1</v>
      </c>
      <c r="H26" s="2659">
        <v>1</v>
      </c>
      <c r="I26" s="2659">
        <v>1</v>
      </c>
      <c r="J26" s="2659">
        <v>1</v>
      </c>
      <c r="K26" s="2659">
        <v>1</v>
      </c>
      <c r="L26" s="2659">
        <v>1</v>
      </c>
      <c r="M26" s="2659">
        <v>1</v>
      </c>
      <c r="N26" s="2659">
        <v>1</v>
      </c>
      <c r="O26" s="2659">
        <v>1</v>
      </c>
      <c r="P26" s="2659">
        <v>1</v>
      </c>
      <c r="Q26" s="2659">
        <v>1</v>
      </c>
      <c r="R26" s="2659">
        <v>1</v>
      </c>
      <c r="S26" s="2659">
        <v>1</v>
      </c>
      <c r="T26" s="2698"/>
      <c r="U26" s="2590"/>
      <c r="V26" s="2699"/>
      <c r="W26" s="2699"/>
      <c r="X26" s="2699"/>
      <c r="Y26" s="2699"/>
      <c r="Z26" s="2701"/>
      <c r="AA26" s="2701"/>
      <c r="AB26" s="2689"/>
      <c r="AC26" s="2690"/>
      <c r="AD26" s="2702"/>
      <c r="AE26" s="2702"/>
      <c r="AF26" s="2596"/>
      <c r="AG26" s="2703"/>
      <c r="AH26" s="2598">
        <v>1</v>
      </c>
      <c r="AI26" s="2704" t="s">
        <v>123</v>
      </c>
      <c r="AJ26" s="2600" t="s">
        <v>139</v>
      </c>
      <c r="AK26" s="2601">
        <v>43466</v>
      </c>
      <c r="AL26" s="2602"/>
    </row>
    <row r="27" spans="1:39" s="2538" customFormat="1" ht="15.75" customHeight="1" x14ac:dyDescent="0.25">
      <c r="A27" s="2718" t="s">
        <v>131</v>
      </c>
      <c r="B27" s="2706" t="s">
        <v>50</v>
      </c>
      <c r="C27" s="2707" t="s">
        <v>176</v>
      </c>
      <c r="D27" s="2707">
        <v>3</v>
      </c>
      <c r="E27" s="2708"/>
      <c r="F27" s="2708"/>
      <c r="G27" s="2673">
        <v>1</v>
      </c>
      <c r="H27" s="2673">
        <v>1</v>
      </c>
      <c r="I27" s="2673">
        <v>1</v>
      </c>
      <c r="J27" s="2673">
        <v>1</v>
      </c>
      <c r="K27" s="2673">
        <v>1</v>
      </c>
      <c r="L27" s="2673">
        <v>1</v>
      </c>
      <c r="M27" s="2673">
        <v>1</v>
      </c>
      <c r="N27" s="2673">
        <v>1</v>
      </c>
      <c r="O27" s="2673">
        <v>1</v>
      </c>
      <c r="P27" s="2673">
        <v>1</v>
      </c>
      <c r="Q27" s="2673">
        <v>1</v>
      </c>
      <c r="R27" s="2673">
        <v>1</v>
      </c>
      <c r="S27" s="2673">
        <v>1</v>
      </c>
      <c r="T27" s="2720"/>
      <c r="U27" s="2590"/>
      <c r="V27" s="2699"/>
      <c r="W27" s="2699"/>
      <c r="X27" s="2699"/>
      <c r="Y27" s="2699"/>
      <c r="Z27" s="2721"/>
      <c r="AA27" s="2721"/>
      <c r="AB27" s="2689"/>
      <c r="AC27" s="2690"/>
      <c r="AD27" s="2722"/>
      <c r="AE27" s="2723"/>
      <c r="AF27" s="2596"/>
      <c r="AG27" s="2724"/>
      <c r="AH27" s="2598">
        <v>2</v>
      </c>
      <c r="AI27" s="2704" t="s">
        <v>124</v>
      </c>
      <c r="AJ27" s="2600" t="s">
        <v>139</v>
      </c>
      <c r="AK27" s="2601">
        <v>43467</v>
      </c>
      <c r="AL27" s="2602"/>
    </row>
    <row r="28" spans="1:39" s="2538" customFormat="1" ht="15.75" customHeight="1" x14ac:dyDescent="0.25">
      <c r="A28" s="2718" t="s">
        <v>132</v>
      </c>
      <c r="B28" s="2706" t="s">
        <v>50</v>
      </c>
      <c r="C28" s="2707" t="s">
        <v>86</v>
      </c>
      <c r="D28" s="2707">
        <v>4</v>
      </c>
      <c r="E28" s="2708"/>
      <c r="F28" s="2708"/>
      <c r="G28" s="2685">
        <v>1</v>
      </c>
      <c r="H28" s="2685">
        <v>1</v>
      </c>
      <c r="I28" s="2685">
        <v>1</v>
      </c>
      <c r="J28" s="2685">
        <v>1</v>
      </c>
      <c r="K28" s="2685">
        <v>1</v>
      </c>
      <c r="L28" s="2685">
        <v>1</v>
      </c>
      <c r="M28" s="2685">
        <v>1</v>
      </c>
      <c r="N28" s="2685">
        <v>1</v>
      </c>
      <c r="O28" s="2685">
        <v>1</v>
      </c>
      <c r="P28" s="2685">
        <v>1</v>
      </c>
      <c r="Q28" s="2685">
        <v>1</v>
      </c>
      <c r="R28" s="2685">
        <v>1</v>
      </c>
      <c r="S28" s="2685">
        <v>1</v>
      </c>
      <c r="T28" s="2725"/>
      <c r="U28" s="2645"/>
      <c r="V28" s="2726"/>
      <c r="W28" s="2726"/>
      <c r="X28" s="2726"/>
      <c r="Y28" s="2726"/>
      <c r="Z28" s="2727"/>
      <c r="AA28" s="2727"/>
      <c r="AB28" s="2689"/>
      <c r="AC28" s="2690"/>
      <c r="AD28" s="2722"/>
      <c r="AE28" s="2722"/>
      <c r="AF28" s="2596"/>
      <c r="AG28" s="2724"/>
      <c r="AH28" s="2598">
        <v>3</v>
      </c>
      <c r="AI28" s="2704" t="s">
        <v>125</v>
      </c>
      <c r="AJ28" s="2600" t="s">
        <v>139</v>
      </c>
      <c r="AK28" s="2601">
        <v>43468</v>
      </c>
      <c r="AL28" s="2602"/>
    </row>
    <row r="29" spans="1:39" s="2538" customFormat="1" ht="15.75" customHeight="1" x14ac:dyDescent="0.25">
      <c r="A29" s="2718" t="s">
        <v>133</v>
      </c>
      <c r="B29" s="2706" t="s">
        <v>50</v>
      </c>
      <c r="C29" s="2707" t="s">
        <v>118</v>
      </c>
      <c r="D29" s="2707">
        <v>5</v>
      </c>
      <c r="E29" s="2708"/>
      <c r="F29" s="2728"/>
      <c r="G29" s="2659">
        <v>1</v>
      </c>
      <c r="H29" s="2659">
        <v>1</v>
      </c>
      <c r="I29" s="2659">
        <v>1</v>
      </c>
      <c r="J29" s="2659">
        <v>1</v>
      </c>
      <c r="K29" s="2659">
        <v>1</v>
      </c>
      <c r="L29" s="2659">
        <v>0</v>
      </c>
      <c r="M29" s="2659">
        <v>0</v>
      </c>
      <c r="N29" s="2659">
        <v>0</v>
      </c>
      <c r="O29" s="2659">
        <v>0</v>
      </c>
      <c r="P29" s="2659">
        <v>0</v>
      </c>
      <c r="Q29" s="2659">
        <v>0</v>
      </c>
      <c r="R29" s="2659">
        <v>0</v>
      </c>
      <c r="S29" s="2659">
        <v>0</v>
      </c>
      <c r="T29" s="2720"/>
      <c r="U29" s="2731"/>
      <c r="V29" s="2732"/>
      <c r="W29" s="2732"/>
      <c r="X29" s="2732"/>
      <c r="Y29" s="2732"/>
      <c r="Z29" s="2733"/>
      <c r="AA29" s="2733"/>
      <c r="AB29" s="2689"/>
      <c r="AC29" s="2690"/>
      <c r="AD29" s="2722"/>
      <c r="AE29" s="2723"/>
      <c r="AF29" s="2596"/>
      <c r="AG29" s="2724"/>
      <c r="AH29" s="2598">
        <v>4</v>
      </c>
      <c r="AI29" s="2704" t="s">
        <v>126</v>
      </c>
      <c r="AJ29" s="2600" t="s">
        <v>139</v>
      </c>
      <c r="AK29" s="2601">
        <v>43469</v>
      </c>
      <c r="AL29" s="2602"/>
    </row>
    <row r="30" spans="1:39" s="2538" customFormat="1" ht="16.5" customHeight="1" x14ac:dyDescent="0.25">
      <c r="A30" s="2734"/>
      <c r="B30" s="2583"/>
      <c r="C30" s="2707"/>
      <c r="D30" s="2707"/>
      <c r="E30" s="2708"/>
      <c r="F30" s="2735"/>
      <c r="G30" s="2730"/>
      <c r="H30" s="2730"/>
      <c r="I30" s="2730"/>
      <c r="J30" s="2730"/>
      <c r="K30" s="2730"/>
      <c r="L30" s="2730"/>
      <c r="M30" s="2730"/>
      <c r="N30" s="2730"/>
      <c r="O30" s="2730"/>
      <c r="P30" s="2730"/>
      <c r="Q30" s="2730"/>
      <c r="R30" s="2730"/>
      <c r="S30" s="2729"/>
      <c r="T30" s="2736"/>
      <c r="U30" s="2645"/>
      <c r="V30" s="2726"/>
      <c r="W30" s="2726"/>
      <c r="X30" s="2726"/>
      <c r="Y30" s="2726"/>
      <c r="Z30" s="2727"/>
      <c r="AA30" s="2727"/>
      <c r="AB30" s="2689"/>
      <c r="AC30" s="2690"/>
      <c r="AD30" s="2722"/>
      <c r="AE30" s="2722"/>
      <c r="AF30" s="2596"/>
      <c r="AG30" s="2724"/>
      <c r="AH30" s="2598"/>
      <c r="AI30" s="2737"/>
      <c r="AJ30" s="2600"/>
      <c r="AK30" s="2601"/>
      <c r="AL30" s="2602"/>
    </row>
    <row r="31" spans="1:39" s="2538" customFormat="1" ht="15.75" customHeight="1" x14ac:dyDescent="0.25">
      <c r="A31" s="2738"/>
      <c r="B31" s="2739"/>
      <c r="C31" s="2707"/>
      <c r="D31" s="2707"/>
      <c r="E31" s="2708"/>
      <c r="F31" s="2719"/>
      <c r="G31" s="2719"/>
      <c r="H31" s="2719"/>
      <c r="I31" s="2719"/>
      <c r="J31" s="2719"/>
      <c r="K31" s="2719"/>
      <c r="L31" s="2719"/>
      <c r="M31" s="2719"/>
      <c r="N31" s="2719"/>
      <c r="O31" s="2719"/>
      <c r="P31" s="2719"/>
      <c r="Q31" s="2719"/>
      <c r="R31" s="2719"/>
      <c r="S31" s="2740"/>
      <c r="T31" s="2686"/>
      <c r="U31" s="2741"/>
      <c r="V31" s="2742"/>
      <c r="W31" s="2742"/>
      <c r="X31" s="2742"/>
      <c r="Y31" s="2742"/>
      <c r="Z31" s="2743"/>
      <c r="AA31" s="2743"/>
      <c r="AB31" s="2689"/>
      <c r="AC31" s="2690"/>
      <c r="AD31" s="2722"/>
      <c r="AE31" s="2723"/>
      <c r="AF31" s="2596"/>
      <c r="AG31" s="2724"/>
      <c r="AH31" s="2744"/>
      <c r="AI31" s="2745"/>
      <c r="AJ31" s="2600"/>
      <c r="AK31" s="2601"/>
      <c r="AL31" s="2602"/>
    </row>
    <row r="32" spans="1:39" s="2538" customFormat="1" ht="15.75" customHeight="1" thickBot="1" x14ac:dyDescent="0.3">
      <c r="A32" s="2738"/>
      <c r="B32" s="2739"/>
      <c r="C32" s="2707"/>
      <c r="D32" s="2707"/>
      <c r="E32" s="2707"/>
      <c r="F32" s="2719"/>
      <c r="G32" s="2746"/>
      <c r="H32" s="2746"/>
      <c r="I32" s="2747"/>
      <c r="J32" s="2748"/>
      <c r="K32" s="2749"/>
      <c r="L32" s="2749"/>
      <c r="M32" s="2749"/>
      <c r="N32" s="2749"/>
      <c r="O32" s="2749"/>
      <c r="P32" s="2749"/>
      <c r="Q32" s="2749"/>
      <c r="R32" s="2746"/>
      <c r="S32" s="2746"/>
      <c r="T32" s="2686"/>
      <c r="U32" s="2741"/>
      <c r="V32" s="2742"/>
      <c r="W32" s="2742"/>
      <c r="X32" s="2742"/>
      <c r="Y32" s="2742"/>
      <c r="Z32" s="2743"/>
      <c r="AA32" s="2743"/>
      <c r="AB32" s="2689"/>
      <c r="AC32" s="2690"/>
      <c r="AD32" s="2722"/>
      <c r="AE32" s="2722"/>
      <c r="AF32" s="2596"/>
      <c r="AG32" s="2724"/>
      <c r="AH32" s="2744"/>
      <c r="AI32" s="2745"/>
      <c r="AJ32" s="2600"/>
      <c r="AK32" s="2601"/>
      <c r="AL32" s="2602"/>
    </row>
    <row r="33" spans="1:41" s="2750" customFormat="1" ht="15.75" customHeight="1" thickBot="1" x14ac:dyDescent="0.3">
      <c r="B33" s="2751" t="s">
        <v>169</v>
      </c>
      <c r="C33" s="2752"/>
      <c r="D33" s="2752"/>
      <c r="E33" s="2752"/>
      <c r="F33" s="2753"/>
      <c r="G33" s="2754">
        <f t="shared" ref="G33:S33" si="2">SUM(G16:G32)</f>
        <v>7</v>
      </c>
      <c r="H33" s="2754">
        <f t="shared" si="2"/>
        <v>7</v>
      </c>
      <c r="I33" s="2754">
        <f t="shared" si="2"/>
        <v>7</v>
      </c>
      <c r="J33" s="2754">
        <f t="shared" si="2"/>
        <v>7</v>
      </c>
      <c r="K33" s="2754">
        <f t="shared" si="2"/>
        <v>7</v>
      </c>
      <c r="L33" s="2754">
        <f t="shared" si="2"/>
        <v>5</v>
      </c>
      <c r="M33" s="2754">
        <f t="shared" si="2"/>
        <v>5</v>
      </c>
      <c r="N33" s="2754">
        <f t="shared" si="2"/>
        <v>5</v>
      </c>
      <c r="O33" s="2754">
        <f t="shared" si="2"/>
        <v>5</v>
      </c>
      <c r="P33" s="2754">
        <f t="shared" si="2"/>
        <v>5</v>
      </c>
      <c r="Q33" s="2754">
        <f t="shared" si="2"/>
        <v>5</v>
      </c>
      <c r="R33" s="2754">
        <f t="shared" si="2"/>
        <v>5</v>
      </c>
      <c r="S33" s="2754">
        <f t="shared" si="2"/>
        <v>5</v>
      </c>
      <c r="T33" s="2755"/>
      <c r="U33" s="2756"/>
      <c r="V33" s="2757"/>
      <c r="W33" s="2757"/>
      <c r="X33" s="2757"/>
      <c r="Y33" s="2757"/>
      <c r="Z33" s="2758"/>
      <c r="AA33" s="2758"/>
      <c r="AB33" s="2759"/>
      <c r="AC33" s="2760"/>
      <c r="AD33" s="2761"/>
      <c r="AE33" s="2762"/>
      <c r="AF33" s="2762"/>
      <c r="AG33" s="2762"/>
      <c r="AH33" s="2762"/>
      <c r="AI33" s="2762"/>
      <c r="AJ33" s="2762"/>
      <c r="AK33" s="2762"/>
      <c r="AL33" s="2762"/>
    </row>
    <row r="34" spans="1:41" s="2750" customFormat="1" ht="15.75" customHeight="1" x14ac:dyDescent="0.25">
      <c r="A34" s="2763"/>
      <c r="B34" s="2764" t="s">
        <v>51</v>
      </c>
      <c r="C34" s="2765"/>
      <c r="D34" s="2765"/>
      <c r="E34" s="2766"/>
      <c r="F34" s="2767"/>
      <c r="G34" s="2768">
        <f>[1]effectif!$C5+[1]effectif!$C8</f>
        <v>10</v>
      </c>
      <c r="H34" s="2768">
        <f>[1]effectif!$C5+[1]effectif!$C8</f>
        <v>10</v>
      </c>
      <c r="I34" s="2768">
        <f>[1]effectif!$C5+[1]effectif!$C8</f>
        <v>10</v>
      </c>
      <c r="J34" s="2768">
        <f>[1]effectif!$C5+[1]effectif!$C8</f>
        <v>10</v>
      </c>
      <c r="K34" s="2768">
        <f>[1]effectif!$C5+[1]effectif!$C8</f>
        <v>10</v>
      </c>
      <c r="L34" s="2768">
        <f>[1]effectif!$C5+[1]effectif!$C8</f>
        <v>10</v>
      </c>
      <c r="M34" s="2768">
        <f>[1]effectif!$C5+[1]effectif!$C8</f>
        <v>10</v>
      </c>
      <c r="N34" s="2768">
        <f>[1]effectif!$C5+[1]effectif!$C8</f>
        <v>10</v>
      </c>
      <c r="O34" s="2768">
        <f>[1]effectif!$C5+[1]effectif!$C8</f>
        <v>10</v>
      </c>
      <c r="P34" s="2768">
        <f>[1]effectif!$C5+[1]effectif!$C8</f>
        <v>10</v>
      </c>
      <c r="Q34" s="2768">
        <f>[1]effectif!$C5+[1]effectif!$C8</f>
        <v>10</v>
      </c>
      <c r="R34" s="2768">
        <f>[1]effectif!$C5+[1]effectif!$C8</f>
        <v>10</v>
      </c>
      <c r="S34" s="2768">
        <f>[1]effectif!$C5+[1]effectif!$C8</f>
        <v>10</v>
      </c>
      <c r="T34" s="2769"/>
      <c r="U34" s="2770"/>
      <c r="V34" s="2771"/>
      <c r="W34" s="2771"/>
      <c r="X34" s="2771"/>
      <c r="Y34" s="2771"/>
      <c r="Z34" s="2772"/>
      <c r="AA34" s="2772"/>
      <c r="AB34" s="2773"/>
      <c r="AC34" s="2774"/>
      <c r="AD34" s="2775"/>
      <c r="AE34" s="2776"/>
      <c r="AF34" s="2777"/>
      <c r="AG34" s="2778"/>
      <c r="AH34" s="2778"/>
      <c r="AI34" s="2778"/>
      <c r="AJ34" s="2778"/>
      <c r="AK34" s="2778"/>
      <c r="AL34" s="2778"/>
    </row>
    <row r="35" spans="1:41" s="2750" customFormat="1" ht="16.5" customHeight="1" x14ac:dyDescent="0.25">
      <c r="A35" s="2763"/>
      <c r="B35" s="2764" t="s">
        <v>52</v>
      </c>
      <c r="C35" s="2765"/>
      <c r="D35" s="2765"/>
      <c r="E35" s="2766"/>
      <c r="F35" s="2779"/>
      <c r="G35" s="2780">
        <f>G33-G34</f>
        <v>-3</v>
      </c>
      <c r="H35" s="2780">
        <f t="shared" ref="H35:S35" si="3">H33-H34</f>
        <v>-3</v>
      </c>
      <c r="I35" s="2780">
        <f t="shared" si="3"/>
        <v>-3</v>
      </c>
      <c r="J35" s="2780">
        <f t="shared" si="3"/>
        <v>-3</v>
      </c>
      <c r="K35" s="2780">
        <f t="shared" si="3"/>
        <v>-3</v>
      </c>
      <c r="L35" s="2780">
        <f t="shared" si="3"/>
        <v>-5</v>
      </c>
      <c r="M35" s="2780">
        <f t="shared" si="3"/>
        <v>-5</v>
      </c>
      <c r="N35" s="2780">
        <f t="shared" si="3"/>
        <v>-5</v>
      </c>
      <c r="O35" s="2780">
        <f t="shared" si="3"/>
        <v>-5</v>
      </c>
      <c r="P35" s="2780">
        <f t="shared" si="3"/>
        <v>-5</v>
      </c>
      <c r="Q35" s="2780">
        <f t="shared" si="3"/>
        <v>-5</v>
      </c>
      <c r="R35" s="2780">
        <f t="shared" si="3"/>
        <v>-5</v>
      </c>
      <c r="S35" s="2781">
        <f t="shared" si="3"/>
        <v>-5</v>
      </c>
      <c r="T35" s="2782"/>
      <c r="U35" s="2783"/>
      <c r="V35" s="2784"/>
      <c r="W35" s="2784"/>
      <c r="X35" s="2784"/>
      <c r="Y35" s="2784"/>
      <c r="Z35" s="2785"/>
      <c r="AA35" s="2785"/>
      <c r="AB35" s="2786"/>
      <c r="AC35" s="2787"/>
      <c r="AD35" s="2788"/>
      <c r="AE35" s="2788"/>
      <c r="AF35" s="2788"/>
      <c r="AG35" s="2789"/>
      <c r="AH35" s="2789"/>
      <c r="AI35" s="2789"/>
      <c r="AJ35" s="2789"/>
      <c r="AK35" s="2789"/>
      <c r="AL35" s="2789"/>
    </row>
    <row r="36" spans="1:41" s="2538" customFormat="1" ht="15.75" customHeight="1" x14ac:dyDescent="0.25">
      <c r="A36" s="2790"/>
      <c r="B36" s="2791" t="s">
        <v>154</v>
      </c>
      <c r="C36" s="2707"/>
      <c r="D36" s="2707"/>
      <c r="E36" s="2708"/>
      <c r="F36" s="2792"/>
      <c r="G36" s="2793"/>
      <c r="H36" s="2793"/>
      <c r="I36" s="2793"/>
      <c r="J36" s="2793"/>
      <c r="K36" s="2793"/>
      <c r="L36" s="2793"/>
      <c r="M36" s="2793"/>
      <c r="N36" s="2793"/>
      <c r="O36" s="2793"/>
      <c r="P36" s="2793"/>
      <c r="Q36" s="2793"/>
      <c r="R36" s="2793"/>
      <c r="S36" s="2794"/>
      <c r="T36" s="2795"/>
      <c r="U36" s="2796"/>
      <c r="V36" s="2797"/>
      <c r="W36" s="2797"/>
      <c r="X36" s="2797"/>
      <c r="Y36" s="2797"/>
      <c r="Z36" s="2798"/>
      <c r="AA36" s="2798"/>
      <c r="AB36" s="2799"/>
      <c r="AC36" s="2800"/>
      <c r="AD36" s="2801"/>
      <c r="AE36" s="2801"/>
      <c r="AF36" s="2801"/>
      <c r="AG36" s="2801"/>
      <c r="AH36" s="2802"/>
      <c r="AI36" s="2801"/>
      <c r="AJ36" s="2801"/>
      <c r="AK36" s="2801"/>
      <c r="AL36" s="2801"/>
    </row>
    <row r="37" spans="1:41" s="2538" customFormat="1" ht="16.5" customHeight="1" x14ac:dyDescent="0.25">
      <c r="A37" s="2803"/>
      <c r="B37" s="2804"/>
      <c r="C37" s="2805"/>
      <c r="D37" s="2806"/>
      <c r="E37" s="2806"/>
      <c r="F37" s="2794"/>
      <c r="G37" s="2793"/>
      <c r="H37" s="2793"/>
      <c r="I37" s="2793"/>
      <c r="J37" s="2793"/>
      <c r="K37" s="2793"/>
      <c r="L37" s="2793"/>
      <c r="M37" s="2793"/>
      <c r="N37" s="2793"/>
      <c r="O37" s="2793"/>
      <c r="P37" s="2793"/>
      <c r="Q37" s="2793"/>
      <c r="R37" s="2793"/>
      <c r="S37" s="2794"/>
      <c r="T37" s="2807"/>
      <c r="U37" s="2808"/>
      <c r="V37" s="2809"/>
      <c r="W37" s="2809"/>
      <c r="X37" s="2809"/>
      <c r="Y37" s="2809"/>
      <c r="Z37" s="2810"/>
      <c r="AA37" s="2810"/>
      <c r="AB37" s="2811"/>
      <c r="AC37" s="2800"/>
      <c r="AD37" s="2812"/>
      <c r="AE37" s="2813"/>
      <c r="AF37" s="2596"/>
      <c r="AG37" s="2814"/>
      <c r="AH37" s="2815"/>
      <c r="AI37" s="2813"/>
      <c r="AJ37" s="2813"/>
      <c r="AK37" s="2816"/>
      <c r="AL37" s="2813"/>
    </row>
    <row r="38" spans="1:41" s="2538" customFormat="1" ht="15.75" customHeight="1" x14ac:dyDescent="0.25">
      <c r="A38" s="2817"/>
      <c r="B38" s="2804"/>
      <c r="C38" s="2805"/>
      <c r="D38" s="2805"/>
      <c r="E38" s="2806"/>
      <c r="F38" s="2818"/>
      <c r="G38" s="2793"/>
      <c r="H38" s="2793"/>
      <c r="I38" s="2793"/>
      <c r="J38" s="2793"/>
      <c r="K38" s="2793"/>
      <c r="L38" s="2793"/>
      <c r="M38" s="2793"/>
      <c r="N38" s="2793"/>
      <c r="O38" s="2793"/>
      <c r="P38" s="2793"/>
      <c r="Q38" s="2793"/>
      <c r="R38" s="2793"/>
      <c r="S38" s="2794"/>
      <c r="T38" s="2819"/>
      <c r="U38" s="2796"/>
      <c r="V38" s="2797"/>
      <c r="W38" s="2797"/>
      <c r="X38" s="2797"/>
      <c r="Y38" s="2797"/>
      <c r="Z38" s="2798"/>
      <c r="AA38" s="2798"/>
      <c r="AB38" s="2820"/>
      <c r="AC38" s="2800"/>
      <c r="AD38" s="2812"/>
      <c r="AE38" s="2813"/>
      <c r="AF38" s="2596"/>
      <c r="AG38" s="2802"/>
      <c r="AH38" s="2815"/>
      <c r="AI38" s="2802"/>
      <c r="AJ38" s="2802"/>
      <c r="AK38" s="2802"/>
      <c r="AL38" s="2802"/>
      <c r="AO38" s="2821"/>
    </row>
    <row r="39" spans="1:41" s="2538" customFormat="1" ht="16.5" customHeight="1" x14ac:dyDescent="0.25">
      <c r="A39" s="2822" t="s">
        <v>134</v>
      </c>
      <c r="B39" s="2823" t="s">
        <v>145</v>
      </c>
      <c r="C39" s="2805" t="s">
        <v>105</v>
      </c>
      <c r="D39" s="2805">
        <v>8</v>
      </c>
      <c r="E39" s="2806"/>
      <c r="F39" s="2792"/>
      <c r="G39" s="2659">
        <v>1</v>
      </c>
      <c r="H39" s="2659">
        <v>1</v>
      </c>
      <c r="I39" s="2659">
        <v>1</v>
      </c>
      <c r="J39" s="2659">
        <v>1</v>
      </c>
      <c r="K39" s="2659">
        <v>1</v>
      </c>
      <c r="L39" s="2659">
        <v>1</v>
      </c>
      <c r="M39" s="2659">
        <v>1</v>
      </c>
      <c r="N39" s="2659">
        <v>1</v>
      </c>
      <c r="O39" s="2659">
        <v>1</v>
      </c>
      <c r="P39" s="2659">
        <v>1</v>
      </c>
      <c r="Q39" s="2659">
        <v>1</v>
      </c>
      <c r="R39" s="2659">
        <v>1</v>
      </c>
      <c r="S39" s="2659">
        <v>1</v>
      </c>
      <c r="T39" s="2807"/>
      <c r="U39" s="2808"/>
      <c r="V39" s="2809"/>
      <c r="W39" s="2809"/>
      <c r="X39" s="2809"/>
      <c r="Y39" s="2809"/>
      <c r="Z39" s="2810"/>
      <c r="AA39" s="2810"/>
      <c r="AB39" s="2799"/>
      <c r="AC39" s="2800"/>
      <c r="AD39" s="2812"/>
      <c r="AE39" s="2813"/>
      <c r="AF39" s="2596"/>
      <c r="AG39" s="2802"/>
      <c r="AH39" s="2815">
        <v>1</v>
      </c>
      <c r="AI39" s="2802" t="s">
        <v>140</v>
      </c>
      <c r="AJ39" s="2802"/>
      <c r="AK39" s="2802"/>
      <c r="AL39" s="2802"/>
    </row>
    <row r="40" spans="1:41" s="2538" customFormat="1" ht="15.75" customHeight="1" x14ac:dyDescent="0.25">
      <c r="A40" s="2822" t="s">
        <v>135</v>
      </c>
      <c r="B40" s="2823" t="s">
        <v>146</v>
      </c>
      <c r="C40" s="2805" t="s">
        <v>177</v>
      </c>
      <c r="D40" s="2805">
        <v>9</v>
      </c>
      <c r="E40" s="2806"/>
      <c r="F40" s="2818"/>
      <c r="G40" s="2673">
        <v>1</v>
      </c>
      <c r="H40" s="2673">
        <v>1</v>
      </c>
      <c r="I40" s="2673">
        <v>1</v>
      </c>
      <c r="J40" s="2673">
        <v>1</v>
      </c>
      <c r="K40" s="2673">
        <v>1</v>
      </c>
      <c r="L40" s="2673">
        <v>1</v>
      </c>
      <c r="M40" s="2673">
        <v>1</v>
      </c>
      <c r="N40" s="2673">
        <v>1</v>
      </c>
      <c r="O40" s="2673">
        <v>1</v>
      </c>
      <c r="P40" s="2673">
        <v>1</v>
      </c>
      <c r="Q40" s="2673">
        <v>1</v>
      </c>
      <c r="R40" s="2673">
        <v>1</v>
      </c>
      <c r="S40" s="2673">
        <v>1</v>
      </c>
      <c r="T40" s="2819"/>
      <c r="U40" s="2796"/>
      <c r="V40" s="2797"/>
      <c r="W40" s="2797"/>
      <c r="X40" s="2797"/>
      <c r="Y40" s="2797"/>
      <c r="Z40" s="2798"/>
      <c r="AA40" s="2798"/>
      <c r="AB40" s="2799"/>
      <c r="AC40" s="2800"/>
      <c r="AD40" s="2801"/>
      <c r="AE40" s="2813"/>
      <c r="AF40" s="2596"/>
      <c r="AG40" s="2802"/>
      <c r="AH40" s="2815">
        <v>1</v>
      </c>
      <c r="AI40" s="2802" t="s">
        <v>141</v>
      </c>
      <c r="AJ40" s="2801"/>
      <c r="AK40" s="2801"/>
      <c r="AL40" s="2801"/>
    </row>
    <row r="41" spans="1:41" s="2538" customFormat="1" ht="15.75" customHeight="1" x14ac:dyDescent="0.25">
      <c r="A41" s="2822" t="s">
        <v>136</v>
      </c>
      <c r="B41" s="2823" t="s">
        <v>147</v>
      </c>
      <c r="C41" s="2805" t="s">
        <v>178</v>
      </c>
      <c r="D41" s="2805">
        <v>10</v>
      </c>
      <c r="E41" s="2806"/>
      <c r="F41" s="2818"/>
      <c r="G41" s="2685">
        <v>1</v>
      </c>
      <c r="H41" s="2685">
        <v>1</v>
      </c>
      <c r="I41" s="2685">
        <v>1</v>
      </c>
      <c r="J41" s="2685">
        <v>1</v>
      </c>
      <c r="K41" s="2685">
        <v>1</v>
      </c>
      <c r="L41" s="2685">
        <v>0</v>
      </c>
      <c r="M41" s="2685">
        <v>0</v>
      </c>
      <c r="N41" s="2685">
        <v>0</v>
      </c>
      <c r="O41" s="2685">
        <v>0</v>
      </c>
      <c r="P41" s="2685">
        <v>0</v>
      </c>
      <c r="Q41" s="2685">
        <v>0</v>
      </c>
      <c r="R41" s="2685">
        <v>0</v>
      </c>
      <c r="S41" s="2685">
        <v>0</v>
      </c>
      <c r="T41" s="2819"/>
      <c r="U41" s="2796"/>
      <c r="V41" s="2797"/>
      <c r="W41" s="2797"/>
      <c r="X41" s="2797"/>
      <c r="Y41" s="2797"/>
      <c r="Z41" s="2798"/>
      <c r="AA41" s="2798"/>
      <c r="AB41" s="2820"/>
      <c r="AC41" s="2800"/>
      <c r="AD41" s="2812"/>
      <c r="AE41" s="2813"/>
      <c r="AF41" s="2596"/>
      <c r="AG41" s="2802"/>
      <c r="AH41" s="2815">
        <v>1</v>
      </c>
      <c r="AI41" s="2802" t="s">
        <v>142</v>
      </c>
      <c r="AJ41" s="2813"/>
      <c r="AK41" s="2816"/>
      <c r="AL41" s="2813"/>
      <c r="AO41" s="2821"/>
    </row>
    <row r="42" spans="1:41" s="2538" customFormat="1" ht="15.75" customHeight="1" x14ac:dyDescent="0.25">
      <c r="A42" s="2822" t="s">
        <v>137</v>
      </c>
      <c r="B42" s="2823" t="s">
        <v>148</v>
      </c>
      <c r="C42" s="2805" t="s">
        <v>179</v>
      </c>
      <c r="D42" s="2805">
        <v>11</v>
      </c>
      <c r="E42" s="2806"/>
      <c r="F42" s="2824"/>
      <c r="G42" s="2659">
        <v>1</v>
      </c>
      <c r="H42" s="2659">
        <v>1</v>
      </c>
      <c r="I42" s="2659">
        <v>1</v>
      </c>
      <c r="J42" s="2659">
        <v>1</v>
      </c>
      <c r="K42" s="2659">
        <v>1</v>
      </c>
      <c r="L42" s="2685">
        <v>0</v>
      </c>
      <c r="M42" s="2685">
        <v>0</v>
      </c>
      <c r="N42" s="2685">
        <v>0</v>
      </c>
      <c r="O42" s="2685">
        <v>0</v>
      </c>
      <c r="P42" s="2685">
        <v>0</v>
      </c>
      <c r="Q42" s="2685">
        <v>0</v>
      </c>
      <c r="R42" s="2685">
        <v>0</v>
      </c>
      <c r="S42" s="2685">
        <v>0</v>
      </c>
      <c r="T42" s="2819"/>
      <c r="U42" s="2796"/>
      <c r="V42" s="2797"/>
      <c r="W42" s="2797"/>
      <c r="X42" s="2797"/>
      <c r="Y42" s="2797"/>
      <c r="Z42" s="2798"/>
      <c r="AA42" s="2798"/>
      <c r="AB42" s="2799"/>
      <c r="AC42" s="2800"/>
      <c r="AD42" s="2812"/>
      <c r="AE42" s="2813"/>
      <c r="AF42" s="2596"/>
      <c r="AG42" s="2802"/>
      <c r="AH42" s="2815">
        <v>1</v>
      </c>
      <c r="AI42" s="2802" t="s">
        <v>143</v>
      </c>
      <c r="AJ42" s="2813"/>
      <c r="AK42" s="2813"/>
      <c r="AL42" s="2813"/>
    </row>
    <row r="43" spans="1:41" s="2538" customFormat="1" ht="16.5" customHeight="1" x14ac:dyDescent="0.25">
      <c r="A43" s="2822" t="s">
        <v>138</v>
      </c>
      <c r="B43" s="2823" t="s">
        <v>149</v>
      </c>
      <c r="C43" s="2805" t="s">
        <v>180</v>
      </c>
      <c r="D43" s="2805">
        <v>12</v>
      </c>
      <c r="E43" s="2806"/>
      <c r="F43" s="2824"/>
      <c r="G43" s="2673">
        <v>1</v>
      </c>
      <c r="H43" s="2673">
        <v>1</v>
      </c>
      <c r="I43" s="2673">
        <v>1</v>
      </c>
      <c r="J43" s="2673">
        <v>1</v>
      </c>
      <c r="K43" s="2673">
        <v>1</v>
      </c>
      <c r="L43" s="2685">
        <v>0</v>
      </c>
      <c r="M43" s="2685">
        <v>0</v>
      </c>
      <c r="N43" s="2685">
        <v>0</v>
      </c>
      <c r="O43" s="2685">
        <v>0</v>
      </c>
      <c r="P43" s="2685">
        <v>0</v>
      </c>
      <c r="Q43" s="2685">
        <v>0</v>
      </c>
      <c r="R43" s="2685">
        <v>0</v>
      </c>
      <c r="S43" s="2685">
        <v>0</v>
      </c>
      <c r="T43" s="2491"/>
      <c r="U43" s="2825"/>
      <c r="V43" s="2826"/>
      <c r="W43" s="2826"/>
      <c r="X43" s="2826"/>
      <c r="Y43" s="2826"/>
      <c r="Z43" s="2827"/>
      <c r="AA43" s="2827"/>
      <c r="AB43" s="2828"/>
      <c r="AC43" s="2800"/>
      <c r="AD43" s="2812"/>
      <c r="AE43" s="2829"/>
      <c r="AF43" s="2596"/>
      <c r="AG43" s="2830"/>
      <c r="AH43" s="2815">
        <v>1</v>
      </c>
      <c r="AI43" s="2802" t="s">
        <v>144</v>
      </c>
      <c r="AJ43" s="2829"/>
      <c r="AK43" s="2831"/>
      <c r="AL43" s="2829"/>
    </row>
    <row r="44" spans="1:41" s="2538" customFormat="1" ht="15.75" customHeight="1" x14ac:dyDescent="0.25">
      <c r="A44" s="2832"/>
      <c r="B44" s="2833"/>
      <c r="C44" s="2834"/>
      <c r="D44" s="2834"/>
      <c r="E44" s="2835"/>
      <c r="F44" s="2818"/>
      <c r="G44" s="2793"/>
      <c r="H44" s="2793"/>
      <c r="I44" s="2793"/>
      <c r="J44" s="2793"/>
      <c r="K44" s="2793"/>
      <c r="L44" s="2793"/>
      <c r="M44" s="2793"/>
      <c r="N44" s="2793"/>
      <c r="O44" s="2793"/>
      <c r="P44" s="2793"/>
      <c r="Q44" s="2793"/>
      <c r="R44" s="2793"/>
      <c r="S44" s="2793"/>
      <c r="T44" s="2836"/>
      <c r="U44" s="2837"/>
      <c r="V44" s="2809"/>
      <c r="W44" s="2809"/>
      <c r="X44" s="2809"/>
      <c r="Y44" s="2809"/>
      <c r="Z44" s="2810"/>
      <c r="AA44" s="2810"/>
      <c r="AB44" s="2838"/>
      <c r="AC44" s="2800"/>
      <c r="AD44" s="2801"/>
      <c r="AE44" s="2813"/>
      <c r="AF44" s="2596"/>
      <c r="AG44" s="2802"/>
      <c r="AH44" s="2802"/>
      <c r="AI44" s="2801"/>
      <c r="AJ44" s="2801"/>
      <c r="AK44" s="2801"/>
      <c r="AL44" s="2801"/>
    </row>
    <row r="45" spans="1:41" s="2538" customFormat="1" ht="15.75" customHeight="1" x14ac:dyDescent="0.25">
      <c r="A45" s="2832"/>
      <c r="B45" s="2804"/>
      <c r="C45" s="2839"/>
      <c r="D45" s="2839"/>
      <c r="E45" s="2840"/>
      <c r="F45" s="2841"/>
      <c r="G45" s="2842"/>
      <c r="H45" s="2842"/>
      <c r="I45" s="2842"/>
      <c r="J45" s="2842"/>
      <c r="K45" s="2842"/>
      <c r="L45" s="2842"/>
      <c r="M45" s="2842"/>
      <c r="N45" s="2842"/>
      <c r="O45" s="2842"/>
      <c r="P45" s="2842"/>
      <c r="Q45" s="2842"/>
      <c r="R45" s="2842"/>
      <c r="S45" s="2843"/>
      <c r="T45" s="2491"/>
      <c r="U45" s="2825"/>
      <c r="V45" s="2844"/>
      <c r="W45" s="2844"/>
      <c r="X45" s="2844"/>
      <c r="Y45" s="2844"/>
      <c r="Z45" s="2845"/>
      <c r="AA45" s="2845"/>
      <c r="AB45" s="2846"/>
      <c r="AC45" s="2800"/>
      <c r="AD45" s="2812"/>
      <c r="AE45" s="2847"/>
      <c r="AF45" s="2596"/>
      <c r="AG45" s="2848"/>
      <c r="AH45" s="2849"/>
      <c r="AI45" s="2847"/>
      <c r="AJ45" s="2847"/>
      <c r="AK45" s="2850"/>
      <c r="AL45" s="2847"/>
    </row>
    <row r="46" spans="1:41" s="2538" customFormat="1" ht="15.75" customHeight="1" x14ac:dyDescent="0.25">
      <c r="A46" s="2851"/>
      <c r="B46" s="2804"/>
      <c r="C46" s="2852"/>
      <c r="D46" s="2852"/>
      <c r="E46" s="2853"/>
      <c r="F46" s="2854"/>
      <c r="G46" s="2855"/>
      <c r="H46" s="2855"/>
      <c r="I46" s="2855"/>
      <c r="J46" s="2855"/>
      <c r="K46" s="2855"/>
      <c r="L46" s="2855"/>
      <c r="M46" s="2855"/>
      <c r="N46" s="2855"/>
      <c r="O46" s="2855"/>
      <c r="P46" s="2855"/>
      <c r="Q46" s="2855"/>
      <c r="R46" s="2855"/>
      <c r="S46" s="2856"/>
      <c r="T46" s="2491"/>
      <c r="U46" s="2825"/>
      <c r="V46" s="2844"/>
      <c r="W46" s="2844"/>
      <c r="X46" s="2844"/>
      <c r="Y46" s="2844"/>
      <c r="Z46" s="2845"/>
      <c r="AA46" s="2845"/>
      <c r="AB46" s="2846"/>
      <c r="AC46" s="2800"/>
      <c r="AD46" s="2812"/>
      <c r="AE46" s="2847"/>
      <c r="AF46" s="2596"/>
      <c r="AG46" s="2848"/>
      <c r="AH46" s="2848"/>
      <c r="AI46" s="2847"/>
      <c r="AJ46" s="2847"/>
      <c r="AK46" s="2847"/>
      <c r="AL46" s="2847"/>
    </row>
    <row r="47" spans="1:41" s="2538" customFormat="1" ht="15.75" customHeight="1" x14ac:dyDescent="0.25">
      <c r="A47" s="2851"/>
      <c r="B47" s="2804"/>
      <c r="C47" s="2852"/>
      <c r="D47" s="2852"/>
      <c r="E47" s="2853"/>
      <c r="F47" s="2857"/>
      <c r="G47" s="2855"/>
      <c r="H47" s="2855"/>
      <c r="I47" s="2855"/>
      <c r="J47" s="2855"/>
      <c r="K47" s="2855"/>
      <c r="L47" s="2855"/>
      <c r="M47" s="2855"/>
      <c r="N47" s="2855"/>
      <c r="O47" s="2855"/>
      <c r="P47" s="2855"/>
      <c r="Q47" s="2855"/>
      <c r="R47" s="2855"/>
      <c r="S47" s="2856"/>
      <c r="T47" s="2491"/>
      <c r="U47" s="2825"/>
      <c r="V47" s="2844"/>
      <c r="W47" s="2844"/>
      <c r="X47" s="2844"/>
      <c r="Y47" s="2844"/>
      <c r="Z47" s="2845"/>
      <c r="AA47" s="2845"/>
      <c r="AB47" s="2846"/>
      <c r="AC47" s="2800"/>
      <c r="AD47" s="2812"/>
      <c r="AE47" s="2847"/>
      <c r="AF47" s="2596"/>
      <c r="AG47" s="2848"/>
      <c r="AH47" s="2848"/>
      <c r="AI47" s="2848"/>
      <c r="AJ47" s="2848"/>
      <c r="AK47" s="2848"/>
      <c r="AL47" s="2848"/>
    </row>
    <row r="48" spans="1:41" s="2538" customFormat="1" ht="15.75" customHeight="1" x14ac:dyDescent="0.25">
      <c r="A48" s="2851"/>
      <c r="B48" s="2804"/>
      <c r="C48" s="2852"/>
      <c r="D48" s="2852"/>
      <c r="E48" s="2853"/>
      <c r="F48" s="2858"/>
      <c r="G48" s="2855"/>
      <c r="H48" s="2855"/>
      <c r="I48" s="2855"/>
      <c r="J48" s="2855"/>
      <c r="K48" s="2855"/>
      <c r="L48" s="2855"/>
      <c r="M48" s="2855"/>
      <c r="N48" s="2855"/>
      <c r="O48" s="2855"/>
      <c r="P48" s="2855"/>
      <c r="Q48" s="2855"/>
      <c r="R48" s="2855"/>
      <c r="S48" s="2856"/>
      <c r="T48" s="2491"/>
      <c r="U48" s="2825"/>
      <c r="V48" s="2844"/>
      <c r="W48" s="2844"/>
      <c r="X48" s="2844"/>
      <c r="Y48" s="2844"/>
      <c r="Z48" s="2845"/>
      <c r="AA48" s="2845"/>
      <c r="AB48" s="2846"/>
      <c r="AC48" s="2800"/>
      <c r="AD48" s="2801"/>
      <c r="AE48" s="2847"/>
      <c r="AF48" s="2596"/>
      <c r="AG48" s="2848"/>
      <c r="AH48" s="2848"/>
      <c r="AI48" s="2801"/>
      <c r="AJ48" s="2801"/>
      <c r="AK48" s="2801"/>
      <c r="AL48" s="2801"/>
    </row>
    <row r="49" spans="1:41" s="2538" customFormat="1" ht="15.75" customHeight="1" x14ac:dyDescent="0.25">
      <c r="A49" s="2859"/>
      <c r="B49" s="2860"/>
      <c r="C49" s="2852"/>
      <c r="D49" s="2852"/>
      <c r="E49" s="2853"/>
      <c r="F49" s="2858"/>
      <c r="G49" s="2855"/>
      <c r="H49" s="2855"/>
      <c r="I49" s="2855"/>
      <c r="J49" s="2855"/>
      <c r="K49" s="2855"/>
      <c r="L49" s="2855"/>
      <c r="M49" s="2855"/>
      <c r="N49" s="2855"/>
      <c r="O49" s="2855"/>
      <c r="P49" s="2855"/>
      <c r="Q49" s="2855"/>
      <c r="R49" s="2855"/>
      <c r="S49" s="2856"/>
      <c r="T49" s="2491"/>
      <c r="U49" s="2825"/>
      <c r="V49" s="2844"/>
      <c r="W49" s="2844"/>
      <c r="X49" s="2844"/>
      <c r="Y49" s="2844"/>
      <c r="Z49" s="2845"/>
      <c r="AA49" s="2845"/>
      <c r="AB49" s="2846"/>
      <c r="AC49" s="2800"/>
      <c r="AD49" s="2812"/>
      <c r="AE49" s="2847"/>
      <c r="AF49" s="2596"/>
      <c r="AG49" s="2848"/>
      <c r="AH49" s="2848"/>
      <c r="AI49" s="2848"/>
      <c r="AJ49" s="2848"/>
      <c r="AK49" s="2848"/>
      <c r="AL49" s="2848"/>
    </row>
    <row r="50" spans="1:41" s="2538" customFormat="1" ht="15.75" customHeight="1" x14ac:dyDescent="0.25">
      <c r="A50" s="2861"/>
      <c r="B50" s="2791"/>
      <c r="C50" s="2839"/>
      <c r="D50" s="2839"/>
      <c r="E50" s="2840"/>
      <c r="F50" s="2862"/>
      <c r="G50" s="2842"/>
      <c r="H50" s="2842"/>
      <c r="I50" s="2842"/>
      <c r="J50" s="2842"/>
      <c r="K50" s="2842"/>
      <c r="L50" s="2842"/>
      <c r="M50" s="2842"/>
      <c r="N50" s="2842"/>
      <c r="O50" s="2842"/>
      <c r="P50" s="2842"/>
      <c r="Q50" s="2842"/>
      <c r="R50" s="2842"/>
      <c r="S50" s="2843"/>
      <c r="T50" s="2491"/>
      <c r="U50" s="2825"/>
      <c r="V50" s="2797"/>
      <c r="W50" s="2797"/>
      <c r="X50" s="2797"/>
      <c r="Y50" s="2797"/>
      <c r="Z50" s="2798"/>
      <c r="AA50" s="2798"/>
      <c r="AB50" s="2838"/>
      <c r="AC50" s="2800"/>
      <c r="AD50" s="2801"/>
      <c r="AE50" s="2813"/>
      <c r="AF50" s="2596"/>
      <c r="AG50" s="2802"/>
      <c r="AH50" s="2802"/>
      <c r="AI50" s="2801"/>
      <c r="AJ50" s="2801"/>
      <c r="AK50" s="2801"/>
      <c r="AL50" s="2801"/>
    </row>
    <row r="51" spans="1:41" s="2538" customFormat="1" ht="15.75" customHeight="1" x14ac:dyDescent="0.25">
      <c r="A51" s="2863"/>
      <c r="B51" s="2860"/>
      <c r="C51" s="2805"/>
      <c r="D51" s="2805"/>
      <c r="E51" s="2806"/>
      <c r="F51" s="2862"/>
      <c r="G51" s="2842"/>
      <c r="H51" s="2842"/>
      <c r="I51" s="2842"/>
      <c r="J51" s="2842"/>
      <c r="K51" s="2842"/>
      <c r="L51" s="2842"/>
      <c r="M51" s="2842"/>
      <c r="N51" s="2842"/>
      <c r="O51" s="2842"/>
      <c r="P51" s="2842"/>
      <c r="Q51" s="2842"/>
      <c r="R51" s="2842"/>
      <c r="S51" s="2843"/>
      <c r="T51" s="2491"/>
      <c r="U51" s="2825"/>
      <c r="V51" s="2797"/>
      <c r="W51" s="2797"/>
      <c r="X51" s="2797"/>
      <c r="Y51" s="2797"/>
      <c r="Z51" s="2798"/>
      <c r="AA51" s="2798"/>
      <c r="AB51" s="2838"/>
      <c r="AC51" s="2800"/>
      <c r="AD51" s="2812"/>
      <c r="AE51" s="2813"/>
      <c r="AF51" s="2596"/>
      <c r="AG51" s="2802"/>
      <c r="AH51" s="2802"/>
      <c r="AI51" s="2802"/>
      <c r="AJ51" s="2802"/>
      <c r="AK51" s="2802"/>
      <c r="AL51" s="2802"/>
    </row>
    <row r="52" spans="1:41" s="2538" customFormat="1" ht="15.75" customHeight="1" thickBot="1" x14ac:dyDescent="0.3">
      <c r="A52" s="2864"/>
      <c r="B52" s="2860"/>
      <c r="C52" s="2839"/>
      <c r="D52" s="2865"/>
      <c r="E52" s="2866"/>
      <c r="F52" s="2862"/>
      <c r="G52" s="2842"/>
      <c r="H52" s="2842"/>
      <c r="I52" s="2842"/>
      <c r="J52" s="2842"/>
      <c r="K52" s="2842"/>
      <c r="L52" s="2842"/>
      <c r="M52" s="2842"/>
      <c r="N52" s="2842"/>
      <c r="O52" s="2842"/>
      <c r="P52" s="2842"/>
      <c r="Q52" s="2842"/>
      <c r="R52" s="2842"/>
      <c r="S52" s="2843"/>
      <c r="T52" s="2867"/>
      <c r="U52" s="2868"/>
      <c r="V52" s="2869"/>
      <c r="W52" s="2869"/>
      <c r="X52" s="2869"/>
      <c r="Y52" s="2869"/>
      <c r="Z52" s="2870"/>
      <c r="AA52" s="2870"/>
      <c r="AB52" s="2871"/>
      <c r="AC52" s="2872"/>
      <c r="AD52" s="2801"/>
      <c r="AE52" s="2873"/>
      <c r="AF52" s="2532"/>
      <c r="AG52" s="2874"/>
      <c r="AH52" s="2682"/>
      <c r="AI52" s="2801"/>
      <c r="AJ52" s="2801"/>
      <c r="AK52" s="2801"/>
      <c r="AL52" s="2801"/>
    </row>
    <row r="53" spans="1:41" s="2750" customFormat="1" ht="15.75" customHeight="1" thickBot="1" x14ac:dyDescent="0.3">
      <c r="B53" s="2875" t="s">
        <v>170</v>
      </c>
      <c r="C53" s="2876"/>
      <c r="D53" s="2876"/>
      <c r="E53" s="2877"/>
      <c r="F53" s="2878"/>
      <c r="G53" s="2879">
        <f>SUM(G$36:G$52)</f>
        <v>5</v>
      </c>
      <c r="H53" s="2879">
        <f t="shared" ref="H53:S53" si="4">SUM(H$36:H$52)</f>
        <v>5</v>
      </c>
      <c r="I53" s="2879">
        <f t="shared" si="4"/>
        <v>5</v>
      </c>
      <c r="J53" s="2879">
        <f t="shared" si="4"/>
        <v>5</v>
      </c>
      <c r="K53" s="2879">
        <f t="shared" si="4"/>
        <v>5</v>
      </c>
      <c r="L53" s="2879">
        <f t="shared" si="4"/>
        <v>2</v>
      </c>
      <c r="M53" s="2879">
        <f t="shared" si="4"/>
        <v>2</v>
      </c>
      <c r="N53" s="2879">
        <f t="shared" si="4"/>
        <v>2</v>
      </c>
      <c r="O53" s="2879">
        <f t="shared" si="4"/>
        <v>2</v>
      </c>
      <c r="P53" s="2879">
        <f t="shared" si="4"/>
        <v>2</v>
      </c>
      <c r="Q53" s="2879">
        <f t="shared" si="4"/>
        <v>2</v>
      </c>
      <c r="R53" s="2879">
        <f t="shared" si="4"/>
        <v>2</v>
      </c>
      <c r="S53" s="2879">
        <f t="shared" si="4"/>
        <v>2</v>
      </c>
      <c r="T53" s="2880"/>
      <c r="U53" s="2881"/>
      <c r="V53" s="2879"/>
      <c r="W53" s="2879"/>
      <c r="X53" s="2879"/>
      <c r="Y53" s="2879"/>
      <c r="Z53" s="2879"/>
      <c r="AA53" s="2879"/>
      <c r="AB53" s="2882"/>
      <c r="AC53" s="2883"/>
      <c r="AD53" s="2884"/>
      <c r="AE53" s="2885"/>
      <c r="AF53" s="2885"/>
      <c r="AG53" s="2885"/>
      <c r="AH53" s="2886"/>
      <c r="AI53" s="2887"/>
      <c r="AJ53" s="2888"/>
      <c r="AK53" s="2888"/>
      <c r="AL53" s="2885"/>
    </row>
    <row r="54" spans="1:41" s="2750" customFormat="1" ht="15.75" customHeight="1" x14ac:dyDescent="0.25">
      <c r="A54" s="2889"/>
      <c r="B54" s="2890" t="s">
        <v>51</v>
      </c>
      <c r="C54" s="2891"/>
      <c r="D54" s="2891"/>
      <c r="E54" s="2892"/>
      <c r="F54" s="2767"/>
      <c r="G54" s="2893">
        <f>[1]effectif!$C11</f>
        <v>6</v>
      </c>
      <c r="H54" s="2893">
        <f>[1]effectif!$C11</f>
        <v>6</v>
      </c>
      <c r="I54" s="2893">
        <f>[1]effectif!$C11</f>
        <v>6</v>
      </c>
      <c r="J54" s="2893">
        <f>[1]effectif!$C11</f>
        <v>6</v>
      </c>
      <c r="K54" s="2893">
        <f>[1]effectif!$C11</f>
        <v>6</v>
      </c>
      <c r="L54" s="2893">
        <f>[1]effectif!$C11</f>
        <v>6</v>
      </c>
      <c r="M54" s="2893">
        <f>[1]effectif!$C11</f>
        <v>6</v>
      </c>
      <c r="N54" s="2893">
        <f>[1]effectif!$C11</f>
        <v>6</v>
      </c>
      <c r="O54" s="2893">
        <f>[1]effectif!$C11</f>
        <v>6</v>
      </c>
      <c r="P54" s="2893">
        <f>[1]effectif!$C11</f>
        <v>6</v>
      </c>
      <c r="Q54" s="2893">
        <f>[1]effectif!$C11</f>
        <v>6</v>
      </c>
      <c r="R54" s="2893">
        <f>[1]effectif!$C11</f>
        <v>6</v>
      </c>
      <c r="S54" s="2893">
        <f>[1]effectif!$C11</f>
        <v>6</v>
      </c>
      <c r="T54" s="2769"/>
      <c r="U54" s="2894"/>
      <c r="V54" s="2895"/>
      <c r="W54" s="2895"/>
      <c r="X54" s="2895"/>
      <c r="Y54" s="2895"/>
      <c r="Z54" s="2896"/>
      <c r="AA54" s="2896"/>
      <c r="AB54" s="2897"/>
      <c r="AC54" s="2898"/>
      <c r="AD54" s="2899"/>
      <c r="AE54" s="2900"/>
      <c r="AF54" s="2777"/>
      <c r="AG54" s="2901"/>
      <c r="AH54" s="2901"/>
      <c r="AI54" s="2901"/>
      <c r="AJ54" s="2901"/>
      <c r="AK54" s="2901"/>
      <c r="AL54" s="2901"/>
    </row>
    <row r="55" spans="1:41" s="2913" customFormat="1" ht="16.5" customHeight="1" thickBot="1" x14ac:dyDescent="0.3">
      <c r="A55" s="2763"/>
      <c r="B55" s="2764" t="s">
        <v>52</v>
      </c>
      <c r="C55" s="2765"/>
      <c r="D55" s="2765"/>
      <c r="E55" s="2766"/>
      <c r="F55" s="2902"/>
      <c r="G55" s="2780">
        <f>G53-G54</f>
        <v>-1</v>
      </c>
      <c r="H55" s="2780">
        <f t="shared" ref="H55:S55" si="5">H53-H54</f>
        <v>-1</v>
      </c>
      <c r="I55" s="2780">
        <f t="shared" si="5"/>
        <v>-1</v>
      </c>
      <c r="J55" s="2780">
        <f t="shared" si="5"/>
        <v>-1</v>
      </c>
      <c r="K55" s="2780">
        <f t="shared" si="5"/>
        <v>-1</v>
      </c>
      <c r="L55" s="2780">
        <f t="shared" si="5"/>
        <v>-4</v>
      </c>
      <c r="M55" s="2780">
        <f t="shared" si="5"/>
        <v>-4</v>
      </c>
      <c r="N55" s="2780">
        <f t="shared" si="5"/>
        <v>-4</v>
      </c>
      <c r="O55" s="2780">
        <f t="shared" si="5"/>
        <v>-4</v>
      </c>
      <c r="P55" s="2780">
        <f t="shared" si="5"/>
        <v>-4</v>
      </c>
      <c r="Q55" s="2780">
        <f t="shared" si="5"/>
        <v>-4</v>
      </c>
      <c r="R55" s="2780">
        <f t="shared" si="5"/>
        <v>-4</v>
      </c>
      <c r="S55" s="2781">
        <f t="shared" si="5"/>
        <v>-4</v>
      </c>
      <c r="T55" s="2903"/>
      <c r="U55" s="2904"/>
      <c r="V55" s="2905"/>
      <c r="W55" s="2905"/>
      <c r="X55" s="2905"/>
      <c r="Y55" s="2905"/>
      <c r="Z55" s="2906"/>
      <c r="AA55" s="2906"/>
      <c r="AB55" s="2907"/>
      <c r="AC55" s="2908"/>
      <c r="AD55" s="2909"/>
      <c r="AE55" s="2910"/>
      <c r="AF55" s="2911"/>
      <c r="AG55" s="2912"/>
      <c r="AH55" s="2912"/>
      <c r="AI55" s="2912"/>
      <c r="AJ55" s="2912"/>
      <c r="AK55" s="2912"/>
      <c r="AL55" s="2912"/>
    </row>
    <row r="56" spans="1:41" s="2538" customFormat="1" ht="16.5" customHeight="1" thickTop="1" x14ac:dyDescent="0.25">
      <c r="A56" s="2914"/>
      <c r="B56" s="2823" t="s">
        <v>155</v>
      </c>
      <c r="C56" s="2915"/>
      <c r="D56" s="2915"/>
      <c r="E56" s="2916"/>
      <c r="F56" s="2917"/>
      <c r="G56" s="2918"/>
      <c r="H56" s="2918"/>
      <c r="I56" s="2918"/>
      <c r="J56" s="2918"/>
      <c r="K56" s="2918"/>
      <c r="L56" s="2918"/>
      <c r="M56" s="2918"/>
      <c r="N56" s="2918"/>
      <c r="O56" s="2918"/>
      <c r="P56" s="2918"/>
      <c r="Q56" s="2918"/>
      <c r="R56" s="2918"/>
      <c r="S56" s="2919"/>
      <c r="T56" s="2920"/>
      <c r="U56" s="2921"/>
      <c r="V56" s="2922"/>
      <c r="W56" s="2922"/>
      <c r="X56" s="2922"/>
      <c r="Y56" s="2922"/>
      <c r="Z56" s="2923"/>
      <c r="AA56" s="2923"/>
      <c r="AB56" s="2924"/>
      <c r="AC56" s="2925"/>
      <c r="AD56" s="2926"/>
      <c r="AE56" s="2927"/>
      <c r="AF56" s="2596"/>
      <c r="AG56" s="2928"/>
      <c r="AH56" s="2849"/>
      <c r="AI56" s="2925"/>
      <c r="AJ56" s="2925"/>
      <c r="AK56" s="2925"/>
      <c r="AL56" s="2925"/>
    </row>
    <row r="57" spans="1:41" s="2538" customFormat="1" ht="15.75" customHeight="1" x14ac:dyDescent="0.25">
      <c r="A57" s="2851"/>
      <c r="B57" s="2804"/>
      <c r="C57" s="2839"/>
      <c r="D57" s="2839"/>
      <c r="E57" s="2840"/>
      <c r="F57" s="2929"/>
      <c r="G57" s="2930"/>
      <c r="H57" s="2930"/>
      <c r="I57" s="2930"/>
      <c r="J57" s="2930"/>
      <c r="K57" s="2930"/>
      <c r="L57" s="2930"/>
      <c r="M57" s="2930"/>
      <c r="N57" s="2930"/>
      <c r="O57" s="2930"/>
      <c r="P57" s="2930"/>
      <c r="Q57" s="2930"/>
      <c r="R57" s="2930"/>
      <c r="S57" s="2931"/>
      <c r="T57" s="2932"/>
      <c r="U57" s="2933"/>
      <c r="V57" s="2934"/>
      <c r="W57" s="2934"/>
      <c r="X57" s="2934"/>
      <c r="Y57" s="2934"/>
      <c r="Z57" s="2935"/>
      <c r="AA57" s="2935"/>
      <c r="AB57" s="2936"/>
      <c r="AC57" s="2925"/>
      <c r="AD57" s="2926"/>
      <c r="AE57" s="2937"/>
      <c r="AF57" s="2596"/>
      <c r="AG57" s="2938"/>
      <c r="AH57" s="2939"/>
      <c r="AI57" s="2925"/>
      <c r="AJ57" s="2925"/>
      <c r="AK57" s="2925"/>
      <c r="AL57" s="2925"/>
    </row>
    <row r="58" spans="1:41" s="2538" customFormat="1" ht="15.75" customHeight="1" x14ac:dyDescent="0.25">
      <c r="A58" s="2940"/>
      <c r="B58" s="2823"/>
      <c r="C58" s="2941"/>
      <c r="D58" s="2941"/>
      <c r="E58" s="2942"/>
      <c r="F58" s="2943"/>
      <c r="G58" s="2930"/>
      <c r="H58" s="2930"/>
      <c r="I58" s="2930"/>
      <c r="J58" s="2930"/>
      <c r="K58" s="2930"/>
      <c r="L58" s="2930"/>
      <c r="M58" s="2930"/>
      <c r="N58" s="2930"/>
      <c r="O58" s="2930"/>
      <c r="P58" s="2930"/>
      <c r="Q58" s="2930"/>
      <c r="R58" s="2930"/>
      <c r="S58" s="2931"/>
      <c r="T58" s="2944"/>
      <c r="U58" s="2945"/>
      <c r="V58" s="2946"/>
      <c r="W58" s="2946"/>
      <c r="X58" s="2946"/>
      <c r="Y58" s="2946"/>
      <c r="Z58" s="2947"/>
      <c r="AA58" s="2947"/>
      <c r="AB58" s="2948"/>
      <c r="AC58" s="2925"/>
      <c r="AD58" s="2926"/>
      <c r="AE58" s="2937"/>
      <c r="AF58" s="2596"/>
      <c r="AG58" s="2949"/>
      <c r="AH58" s="2939"/>
      <c r="AI58" s="2925"/>
      <c r="AJ58" s="2925"/>
      <c r="AK58" s="2925"/>
      <c r="AL58" s="2925"/>
    </row>
    <row r="59" spans="1:41" s="2538" customFormat="1" ht="15.75" customHeight="1" x14ac:dyDescent="0.25">
      <c r="A59" s="2950"/>
      <c r="B59" s="2804"/>
      <c r="C59" s="2941"/>
      <c r="D59" s="2941"/>
      <c r="E59" s="2942"/>
      <c r="F59" s="2951"/>
      <c r="G59" s="2930"/>
      <c r="H59" s="2930"/>
      <c r="I59" s="2930"/>
      <c r="J59" s="2930"/>
      <c r="K59" s="2930"/>
      <c r="L59" s="2930"/>
      <c r="M59" s="2930"/>
      <c r="N59" s="2930"/>
      <c r="O59" s="2930"/>
      <c r="P59" s="2930"/>
      <c r="Q59" s="2930"/>
      <c r="R59" s="2930"/>
      <c r="S59" s="2931"/>
      <c r="T59" s="2952"/>
      <c r="U59" s="2933"/>
      <c r="V59" s="2934"/>
      <c r="W59" s="2934"/>
      <c r="X59" s="2934"/>
      <c r="Y59" s="2934"/>
      <c r="Z59" s="2935"/>
      <c r="AA59" s="2935"/>
      <c r="AB59" s="2953"/>
      <c r="AC59" s="2925"/>
      <c r="AD59" s="2926"/>
      <c r="AE59" s="2937"/>
      <c r="AF59" s="2596"/>
      <c r="AG59" s="2938"/>
      <c r="AH59" s="2939"/>
      <c r="AI59" s="2925"/>
      <c r="AJ59" s="2925"/>
      <c r="AK59" s="2925"/>
      <c r="AL59" s="2925"/>
      <c r="AO59" s="2821"/>
    </row>
    <row r="60" spans="1:41" s="2538" customFormat="1" ht="15.75" customHeight="1" x14ac:dyDescent="0.25">
      <c r="A60" s="2950"/>
      <c r="B60" s="2954"/>
      <c r="C60" s="2941"/>
      <c r="D60" s="2941"/>
      <c r="E60" s="2942"/>
      <c r="F60" s="2951">
        <v>43376</v>
      </c>
      <c r="G60" s="2930"/>
      <c r="H60" s="2930"/>
      <c r="I60" s="2930"/>
      <c r="J60" s="2930"/>
      <c r="K60" s="2930"/>
      <c r="L60" s="2930"/>
      <c r="M60" s="2930"/>
      <c r="N60" s="2930"/>
      <c r="O60" s="2930"/>
      <c r="P60" s="2930"/>
      <c r="Q60" s="2930"/>
      <c r="R60" s="2930"/>
      <c r="S60" s="2930"/>
      <c r="T60" s="2955"/>
      <c r="U60" s="2956"/>
      <c r="V60" s="2934"/>
      <c r="W60" s="2934"/>
      <c r="X60" s="2934"/>
      <c r="Y60" s="2934"/>
      <c r="Z60" s="2935"/>
      <c r="AA60" s="2935"/>
      <c r="AB60" s="2957"/>
      <c r="AC60" s="2925"/>
      <c r="AD60" s="2933"/>
      <c r="AE60" s="2958"/>
      <c r="AF60" s="2596"/>
      <c r="AG60" s="2938"/>
      <c r="AH60" s="2939"/>
      <c r="AI60" s="2925"/>
      <c r="AJ60" s="2925"/>
      <c r="AK60" s="2925"/>
      <c r="AL60" s="2925"/>
      <c r="AO60" s="2821"/>
    </row>
    <row r="61" spans="1:41" s="2538" customFormat="1" ht="15.75" customHeight="1" x14ac:dyDescent="0.25">
      <c r="A61" s="2950"/>
      <c r="B61" s="2954"/>
      <c r="C61" s="2941"/>
      <c r="D61" s="2941"/>
      <c r="E61" s="2942"/>
      <c r="F61" s="2951"/>
      <c r="G61" s="2930"/>
      <c r="H61" s="2930"/>
      <c r="I61" s="2930"/>
      <c r="J61" s="2930"/>
      <c r="K61" s="2930"/>
      <c r="L61" s="2930"/>
      <c r="M61" s="2930"/>
      <c r="N61" s="2930"/>
      <c r="O61" s="2930"/>
      <c r="P61" s="2930"/>
      <c r="Q61" s="2930"/>
      <c r="R61" s="2930"/>
      <c r="S61" s="2930"/>
      <c r="T61" s="2959"/>
      <c r="U61" s="2960"/>
      <c r="V61" s="2946"/>
      <c r="W61" s="2946"/>
      <c r="X61" s="2946"/>
      <c r="Y61" s="2946"/>
      <c r="Z61" s="2947"/>
      <c r="AA61" s="2947"/>
      <c r="AB61" s="2924"/>
      <c r="AC61" s="2926"/>
      <c r="AD61" s="2926"/>
      <c r="AE61" s="2937"/>
      <c r="AF61" s="2596"/>
      <c r="AG61" s="2938"/>
      <c r="AH61" s="2939"/>
      <c r="AI61" s="2925"/>
      <c r="AJ61" s="2925"/>
      <c r="AK61" s="2925"/>
      <c r="AL61" s="2925"/>
      <c r="AM61" s="2619"/>
    </row>
    <row r="62" spans="1:41" s="2538" customFormat="1" ht="15.75" customHeight="1" x14ac:dyDescent="0.25">
      <c r="A62" s="2961"/>
      <c r="B62" s="2962"/>
      <c r="C62" s="2941"/>
      <c r="E62" s="2942"/>
      <c r="F62" s="2951"/>
      <c r="G62" s="2930"/>
      <c r="H62" s="2930"/>
      <c r="I62" s="2930"/>
      <c r="J62" s="2930"/>
      <c r="K62" s="2930"/>
      <c r="L62" s="2930"/>
      <c r="M62" s="2930"/>
      <c r="N62" s="2930"/>
      <c r="O62" s="2930"/>
      <c r="P62" s="2930"/>
      <c r="Q62" s="2930"/>
      <c r="R62" s="2930"/>
      <c r="S62" s="2931"/>
      <c r="T62" s="2959"/>
      <c r="U62" s="2963"/>
      <c r="V62" s="2946"/>
      <c r="W62" s="2946"/>
      <c r="X62" s="2946"/>
      <c r="Y62" s="2946"/>
      <c r="Z62" s="2947"/>
      <c r="AA62" s="2947"/>
      <c r="AB62" s="2964"/>
      <c r="AC62" s="2965"/>
      <c r="AD62" s="2926"/>
      <c r="AE62" s="2937"/>
      <c r="AF62" s="2596"/>
      <c r="AG62" s="2938"/>
      <c r="AH62" s="2939"/>
      <c r="AI62" s="2925"/>
      <c r="AJ62" s="2925"/>
      <c r="AK62" s="2925"/>
      <c r="AL62" s="2925"/>
    </row>
    <row r="63" spans="1:41" s="2538" customFormat="1" ht="15.75" customHeight="1" x14ac:dyDescent="0.25">
      <c r="A63" s="2961"/>
      <c r="B63" s="2962"/>
      <c r="C63" s="2941"/>
      <c r="D63" s="2941"/>
      <c r="E63" s="2942"/>
      <c r="F63" s="2951"/>
      <c r="G63" s="2930"/>
      <c r="H63" s="2930"/>
      <c r="I63" s="2930"/>
      <c r="J63" s="2930"/>
      <c r="K63" s="2930"/>
      <c r="L63" s="2930"/>
      <c r="M63" s="2930"/>
      <c r="N63" s="2930"/>
      <c r="O63" s="2930"/>
      <c r="P63" s="2930"/>
      <c r="Q63" s="2930"/>
      <c r="R63" s="2930"/>
      <c r="S63" s="2931"/>
      <c r="T63" s="2959"/>
      <c r="U63" s="2963"/>
      <c r="V63" s="2946"/>
      <c r="W63" s="2946"/>
      <c r="X63" s="2946"/>
      <c r="Y63" s="2946"/>
      <c r="Z63" s="2947"/>
      <c r="AA63" s="2947"/>
      <c r="AB63" s="2964"/>
      <c r="AC63" s="2965"/>
      <c r="AD63" s="2926"/>
      <c r="AE63" s="2937"/>
      <c r="AF63" s="2596"/>
      <c r="AG63" s="2938"/>
      <c r="AH63" s="2939"/>
      <c r="AI63" s="2966"/>
      <c r="AJ63" s="2966"/>
      <c r="AK63" s="2966"/>
      <c r="AL63" s="2966"/>
    </row>
    <row r="64" spans="1:41" s="2538" customFormat="1" ht="15.75" customHeight="1" x14ac:dyDescent="0.25">
      <c r="A64" s="2967"/>
      <c r="B64" s="2791"/>
      <c r="C64" s="2852"/>
      <c r="D64" s="2852"/>
      <c r="E64" s="2853"/>
      <c r="F64" s="2951"/>
      <c r="G64" s="2930"/>
      <c r="H64" s="2930"/>
      <c r="I64" s="2930"/>
      <c r="J64" s="2930"/>
      <c r="K64" s="2930"/>
      <c r="L64" s="2930"/>
      <c r="M64" s="2930"/>
      <c r="N64" s="2930"/>
      <c r="O64" s="2930"/>
      <c r="P64" s="2930"/>
      <c r="Q64" s="2930"/>
      <c r="R64" s="2930"/>
      <c r="S64" s="2931"/>
      <c r="T64" s="2955"/>
      <c r="U64" s="2825"/>
      <c r="V64" s="2934"/>
      <c r="W64" s="2934"/>
      <c r="X64" s="2934"/>
      <c r="Y64" s="2934"/>
      <c r="Z64" s="2935"/>
      <c r="AA64" s="2935"/>
      <c r="AB64" s="2968"/>
      <c r="AC64" s="2969"/>
      <c r="AD64" s="2925"/>
      <c r="AE64" s="2970"/>
      <c r="AF64" s="2596"/>
      <c r="AG64" s="2966"/>
      <c r="AH64" s="2939"/>
      <c r="AI64" s="2925"/>
      <c r="AJ64" s="2925"/>
      <c r="AK64" s="2925"/>
      <c r="AL64" s="2925"/>
    </row>
    <row r="65" spans="1:38" s="2538" customFormat="1" ht="15.75" customHeight="1" x14ac:dyDescent="0.25">
      <c r="A65" s="2950"/>
      <c r="B65" s="2804"/>
      <c r="C65" s="2852"/>
      <c r="D65" s="2852"/>
      <c r="E65" s="2853"/>
      <c r="F65" s="2951"/>
      <c r="G65" s="2930"/>
      <c r="H65" s="2930"/>
      <c r="I65" s="2930"/>
      <c r="J65" s="2930"/>
      <c r="K65" s="2930"/>
      <c r="L65" s="2930"/>
      <c r="M65" s="2930"/>
      <c r="N65" s="2930"/>
      <c r="O65" s="2930"/>
      <c r="P65" s="2930"/>
      <c r="Q65" s="2930"/>
      <c r="R65" s="2930"/>
      <c r="S65" s="2931"/>
      <c r="T65" s="2955"/>
      <c r="U65" s="2825"/>
      <c r="V65" s="2934"/>
      <c r="W65" s="2934"/>
      <c r="X65" s="2934"/>
      <c r="Y65" s="2934"/>
      <c r="Z65" s="2935"/>
      <c r="AA65" s="2935"/>
      <c r="AB65" s="2968"/>
      <c r="AC65" s="2969"/>
      <c r="AD65" s="2925"/>
      <c r="AE65" s="2970"/>
      <c r="AF65" s="2596"/>
      <c r="AG65" s="2966"/>
      <c r="AH65" s="2939"/>
      <c r="AI65" s="2966"/>
      <c r="AJ65" s="2966"/>
      <c r="AK65" s="2966"/>
      <c r="AL65" s="2966"/>
    </row>
    <row r="66" spans="1:38" s="2538" customFormat="1" ht="15.75" customHeight="1" x14ac:dyDescent="0.25">
      <c r="A66" s="2967"/>
      <c r="B66" s="2791"/>
      <c r="C66" s="2852"/>
      <c r="D66" s="2852"/>
      <c r="E66" s="2853"/>
      <c r="F66" s="2951"/>
      <c r="G66" s="2930"/>
      <c r="H66" s="2930"/>
      <c r="I66" s="2930"/>
      <c r="J66" s="2930"/>
      <c r="K66" s="2930"/>
      <c r="L66" s="2930"/>
      <c r="M66" s="2930"/>
      <c r="N66" s="2930"/>
      <c r="O66" s="2930"/>
      <c r="P66" s="2930"/>
      <c r="Q66" s="2930"/>
      <c r="R66" s="2930"/>
      <c r="S66" s="2931"/>
      <c r="T66" s="2955"/>
      <c r="U66" s="2825"/>
      <c r="V66" s="2934"/>
      <c r="W66" s="2934"/>
      <c r="X66" s="2934"/>
      <c r="Y66" s="2934"/>
      <c r="Z66" s="2935"/>
      <c r="AA66" s="2935"/>
      <c r="AB66" s="2968"/>
      <c r="AC66" s="2969"/>
      <c r="AD66" s="2925"/>
      <c r="AE66" s="2970"/>
      <c r="AF66" s="2596"/>
      <c r="AG66" s="2966"/>
      <c r="AH66" s="2939"/>
      <c r="AI66" s="2925"/>
      <c r="AJ66" s="2925"/>
      <c r="AK66" s="2925"/>
      <c r="AL66" s="2925"/>
    </row>
    <row r="67" spans="1:38" s="2538" customFormat="1" ht="15.75" customHeight="1" x14ac:dyDescent="0.25">
      <c r="A67" s="2967"/>
      <c r="B67" s="2791"/>
      <c r="C67" s="2852"/>
      <c r="D67" s="2852"/>
      <c r="E67" s="2853"/>
      <c r="F67" s="2951"/>
      <c r="G67" s="2930"/>
      <c r="H67" s="2930"/>
      <c r="I67" s="2930"/>
      <c r="J67" s="2930"/>
      <c r="K67" s="2930"/>
      <c r="L67" s="2930"/>
      <c r="M67" s="2930"/>
      <c r="N67" s="2930"/>
      <c r="O67" s="2930"/>
      <c r="P67" s="2930"/>
      <c r="Q67" s="2930"/>
      <c r="R67" s="2930"/>
      <c r="S67" s="2931"/>
      <c r="T67" s="2955"/>
      <c r="U67" s="2825"/>
      <c r="V67" s="2934"/>
      <c r="W67" s="2934"/>
      <c r="X67" s="2934"/>
      <c r="Y67" s="2934"/>
      <c r="Z67" s="2935"/>
      <c r="AA67" s="2935"/>
      <c r="AB67" s="2968"/>
      <c r="AC67" s="2969"/>
      <c r="AD67" s="2925"/>
      <c r="AE67" s="2970"/>
      <c r="AF67" s="2596"/>
      <c r="AG67" s="2966"/>
      <c r="AH67" s="2939"/>
      <c r="AI67" s="2970"/>
      <c r="AJ67" s="2970"/>
      <c r="AK67" s="2970"/>
      <c r="AL67" s="2970"/>
    </row>
    <row r="68" spans="1:38" s="2538" customFormat="1" ht="15.75" customHeight="1" x14ac:dyDescent="0.25">
      <c r="A68" s="2967"/>
      <c r="B68" s="2791"/>
      <c r="C68" s="2852"/>
      <c r="D68" s="2852"/>
      <c r="E68" s="2853"/>
      <c r="F68" s="2951"/>
      <c r="G68" s="2930"/>
      <c r="H68" s="2930"/>
      <c r="I68" s="2930"/>
      <c r="J68" s="2930"/>
      <c r="K68" s="2930"/>
      <c r="L68" s="2930"/>
      <c r="M68" s="2930"/>
      <c r="N68" s="2930"/>
      <c r="O68" s="2930"/>
      <c r="P68" s="2930"/>
      <c r="Q68" s="2930"/>
      <c r="R68" s="2930"/>
      <c r="S68" s="2931"/>
      <c r="T68" s="2955"/>
      <c r="U68" s="2825"/>
      <c r="V68" s="2934"/>
      <c r="W68" s="2934"/>
      <c r="X68" s="2934"/>
      <c r="Y68" s="2934"/>
      <c r="Z68" s="2935"/>
      <c r="AA68" s="2935"/>
      <c r="AB68" s="2968"/>
      <c r="AC68" s="2969"/>
      <c r="AD68" s="2925"/>
      <c r="AE68" s="2970"/>
      <c r="AF68" s="2596"/>
      <c r="AG68" s="2966"/>
      <c r="AH68" s="2939"/>
      <c r="AI68" s="2970"/>
      <c r="AJ68" s="2970"/>
      <c r="AK68" s="2970"/>
      <c r="AL68" s="2970"/>
    </row>
    <row r="69" spans="1:38" s="2538" customFormat="1" ht="15.75" customHeight="1" x14ac:dyDescent="0.25">
      <c r="A69" s="2950"/>
      <c r="B69" s="2804"/>
      <c r="C69" s="2852"/>
      <c r="D69" s="2852"/>
      <c r="E69" s="2853"/>
      <c r="F69" s="2951"/>
      <c r="G69" s="2930"/>
      <c r="H69" s="2930"/>
      <c r="I69" s="2930"/>
      <c r="J69" s="2930"/>
      <c r="K69" s="2930"/>
      <c r="L69" s="2930"/>
      <c r="M69" s="2930"/>
      <c r="N69" s="2930"/>
      <c r="O69" s="2930"/>
      <c r="P69" s="2930"/>
      <c r="Q69" s="2930"/>
      <c r="R69" s="2930"/>
      <c r="S69" s="2931"/>
      <c r="T69" s="2955"/>
      <c r="U69" s="2825"/>
      <c r="V69" s="2934"/>
      <c r="W69" s="2934"/>
      <c r="X69" s="2934"/>
      <c r="Y69" s="2934"/>
      <c r="Z69" s="2935"/>
      <c r="AA69" s="2935"/>
      <c r="AB69" s="2968"/>
      <c r="AC69" s="2969"/>
      <c r="AD69" s="2925"/>
      <c r="AE69" s="2970"/>
      <c r="AF69" s="2596"/>
      <c r="AG69" s="2966"/>
      <c r="AH69" s="2966"/>
      <c r="AI69" s="2966"/>
      <c r="AJ69" s="2966"/>
      <c r="AK69" s="2966"/>
      <c r="AL69" s="2966"/>
    </row>
    <row r="70" spans="1:38" s="2538" customFormat="1" ht="15.75" customHeight="1" x14ac:dyDescent="0.25">
      <c r="A70" s="2971"/>
      <c r="B70" s="2860"/>
      <c r="C70" s="2941"/>
      <c r="D70" s="2941"/>
      <c r="E70" s="2942"/>
      <c r="F70" s="2951"/>
      <c r="G70" s="2930"/>
      <c r="H70" s="2930"/>
      <c r="I70" s="2930"/>
      <c r="J70" s="2930"/>
      <c r="K70" s="2930"/>
      <c r="L70" s="2930"/>
      <c r="M70" s="2930"/>
      <c r="N70" s="2930"/>
      <c r="O70" s="2930"/>
      <c r="P70" s="2930"/>
      <c r="Q70" s="2930"/>
      <c r="R70" s="2930"/>
      <c r="S70" s="2931"/>
      <c r="T70" s="2955"/>
      <c r="U70" s="2825"/>
      <c r="V70" s="2934"/>
      <c r="W70" s="2934"/>
      <c r="X70" s="2934"/>
      <c r="Y70" s="2934"/>
      <c r="Z70" s="2935"/>
      <c r="AA70" s="2935"/>
      <c r="AB70" s="2968"/>
      <c r="AC70" s="2969"/>
      <c r="AD70" s="2925"/>
      <c r="AE70" s="2970"/>
      <c r="AF70" s="2596"/>
      <c r="AG70" s="2966"/>
      <c r="AH70" s="2966"/>
      <c r="AI70" s="2925"/>
      <c r="AJ70" s="2925"/>
      <c r="AK70" s="2925"/>
      <c r="AL70" s="2925"/>
    </row>
    <row r="71" spans="1:38" s="2538" customFormat="1" ht="15.75" customHeight="1" x14ac:dyDescent="0.25">
      <c r="A71" s="2972"/>
      <c r="B71" s="2860"/>
      <c r="C71" s="2941"/>
      <c r="D71" s="2973"/>
      <c r="E71" s="2974"/>
      <c r="F71" s="2951"/>
      <c r="G71" s="2930"/>
      <c r="H71" s="2930"/>
      <c r="I71" s="2930"/>
      <c r="J71" s="2930"/>
      <c r="K71" s="2930"/>
      <c r="L71" s="2930"/>
      <c r="M71" s="2930"/>
      <c r="N71" s="2930"/>
      <c r="O71" s="2930"/>
      <c r="P71" s="2930"/>
      <c r="Q71" s="2930"/>
      <c r="R71" s="2930"/>
      <c r="S71" s="2931"/>
      <c r="T71" s="2975"/>
      <c r="U71" s="2976"/>
      <c r="V71" s="2977"/>
      <c r="W71" s="2977"/>
      <c r="X71" s="2977"/>
      <c r="Y71" s="2977"/>
      <c r="Z71" s="2978"/>
      <c r="AA71" s="2978"/>
      <c r="AB71" s="2979"/>
      <c r="AC71" s="2980"/>
      <c r="AD71" s="2981"/>
      <c r="AE71" s="2982"/>
      <c r="AF71" s="2532"/>
      <c r="AG71" s="2983"/>
      <c r="AH71" s="2983"/>
      <c r="AI71" s="2966"/>
      <c r="AJ71" s="2966"/>
      <c r="AK71" s="2966"/>
      <c r="AL71" s="2966"/>
    </row>
    <row r="72" spans="1:38" s="3005" customFormat="1" ht="5.25" customHeight="1" thickBot="1" x14ac:dyDescent="0.3">
      <c r="A72" s="2984"/>
      <c r="B72" s="2985"/>
      <c r="C72" s="2986"/>
      <c r="D72" s="2986"/>
      <c r="E72" s="2987"/>
      <c r="F72" s="2988"/>
      <c r="G72" s="2989"/>
      <c r="H72" s="2990"/>
      <c r="I72" s="2990"/>
      <c r="J72" s="2990"/>
      <c r="K72" s="2990"/>
      <c r="L72" s="2990"/>
      <c r="M72" s="2990"/>
      <c r="N72" s="2990"/>
      <c r="O72" s="2990"/>
      <c r="P72" s="2990"/>
      <c r="Q72" s="2991"/>
      <c r="R72" s="2989"/>
      <c r="S72" s="2989"/>
      <c r="T72" s="2992"/>
      <c r="U72" s="2993"/>
      <c r="V72" s="2994"/>
      <c r="W72" s="2994"/>
      <c r="X72" s="2994"/>
      <c r="Y72" s="2994"/>
      <c r="Z72" s="2995"/>
      <c r="AA72" s="2995"/>
      <c r="AB72" s="2995"/>
      <c r="AC72" s="2996"/>
      <c r="AD72" s="2997"/>
      <c r="AE72" s="2998"/>
      <c r="AF72" s="2999"/>
      <c r="AG72" s="3000"/>
      <c r="AH72" s="3000"/>
      <c r="AI72" s="3001"/>
      <c r="AJ72" s="3002"/>
      <c r="AK72" s="3003"/>
      <c r="AL72" s="3004"/>
    </row>
    <row r="73" spans="1:38" s="2750" customFormat="1" ht="15.75" customHeight="1" thickBot="1" x14ac:dyDescent="0.3">
      <c r="B73" s="3006" t="s">
        <v>171</v>
      </c>
      <c r="C73" s="3007"/>
      <c r="D73" s="3008"/>
      <c r="E73" s="3009"/>
      <c r="F73" s="3010"/>
      <c r="G73" s="2879">
        <f>SUM(G$56:G$72)</f>
        <v>0</v>
      </c>
      <c r="H73" s="2879">
        <f t="shared" ref="H73:S73" si="6">SUM(H$56:H$72)</f>
        <v>0</v>
      </c>
      <c r="I73" s="2879">
        <f t="shared" si="6"/>
        <v>0</v>
      </c>
      <c r="J73" s="2879">
        <f t="shared" si="6"/>
        <v>0</v>
      </c>
      <c r="K73" s="2879">
        <f t="shared" si="6"/>
        <v>0</v>
      </c>
      <c r="L73" s="2879">
        <f t="shared" si="6"/>
        <v>0</v>
      </c>
      <c r="M73" s="2879">
        <f t="shared" si="6"/>
        <v>0</v>
      </c>
      <c r="N73" s="2879">
        <f t="shared" si="6"/>
        <v>0</v>
      </c>
      <c r="O73" s="2879">
        <f t="shared" si="6"/>
        <v>0</v>
      </c>
      <c r="P73" s="2879">
        <f t="shared" si="6"/>
        <v>0</v>
      </c>
      <c r="Q73" s="2879">
        <f t="shared" si="6"/>
        <v>0</v>
      </c>
      <c r="R73" s="2879">
        <f t="shared" si="6"/>
        <v>0</v>
      </c>
      <c r="S73" s="2879">
        <f t="shared" si="6"/>
        <v>0</v>
      </c>
      <c r="T73" s="3011"/>
      <c r="U73" s="2881"/>
      <c r="V73" s="2879"/>
      <c r="W73" s="2879"/>
      <c r="X73" s="2879"/>
      <c r="Y73" s="2879"/>
      <c r="Z73" s="2879"/>
      <c r="AA73" s="2879"/>
      <c r="AB73" s="3012"/>
      <c r="AC73" s="2884"/>
      <c r="AD73" s="3013"/>
      <c r="AE73" s="2885"/>
      <c r="AF73" s="2885"/>
      <c r="AG73" s="2885"/>
      <c r="AH73" s="2885"/>
      <c r="AI73" s="2885"/>
      <c r="AJ73" s="2885"/>
      <c r="AK73" s="2885"/>
      <c r="AL73" s="2885"/>
    </row>
    <row r="74" spans="1:38" s="2750" customFormat="1" ht="15.75" customHeight="1" x14ac:dyDescent="0.25">
      <c r="A74" s="3014"/>
      <c r="B74" s="2890" t="s">
        <v>51</v>
      </c>
      <c r="C74" s="3015"/>
      <c r="D74" s="3015"/>
      <c r="E74" s="3016"/>
      <c r="F74" s="2767"/>
      <c r="G74" s="3017">
        <f>[1]effectif!$C14</f>
        <v>6</v>
      </c>
      <c r="H74" s="3017">
        <f>[1]effectif!$C14</f>
        <v>6</v>
      </c>
      <c r="I74" s="3017">
        <f>[1]effectif!$C14</f>
        <v>6</v>
      </c>
      <c r="J74" s="3017">
        <f>[1]effectif!$C14</f>
        <v>6</v>
      </c>
      <c r="K74" s="3017">
        <f>[1]effectif!$C14</f>
        <v>6</v>
      </c>
      <c r="L74" s="3017">
        <f>[1]effectif!$C14</f>
        <v>6</v>
      </c>
      <c r="M74" s="3017">
        <f>[1]effectif!$C14</f>
        <v>6</v>
      </c>
      <c r="N74" s="3017">
        <f>[1]effectif!$C14</f>
        <v>6</v>
      </c>
      <c r="O74" s="3017">
        <f>[1]effectif!$C14</f>
        <v>6</v>
      </c>
      <c r="P74" s="3017">
        <f>[1]effectif!$C14</f>
        <v>6</v>
      </c>
      <c r="Q74" s="3017">
        <f>[1]effectif!$C14</f>
        <v>6</v>
      </c>
      <c r="R74" s="3017">
        <f>[1]effectif!$C14</f>
        <v>6</v>
      </c>
      <c r="S74" s="3017">
        <f>[1]effectif!$C14</f>
        <v>6</v>
      </c>
      <c r="T74" s="3018"/>
      <c r="U74" s="3019"/>
      <c r="V74" s="3020"/>
      <c r="W74" s="3020"/>
      <c r="X74" s="3020"/>
      <c r="Y74" s="3020"/>
      <c r="Z74" s="3021"/>
      <c r="AA74" s="3021"/>
      <c r="AB74" s="3022"/>
      <c r="AC74" s="3023"/>
      <c r="AD74" s="3024"/>
      <c r="AE74" s="3025"/>
      <c r="AF74" s="2777"/>
      <c r="AG74" s="3026"/>
      <c r="AH74" s="3026"/>
      <c r="AI74" s="3026"/>
      <c r="AJ74" s="3026"/>
      <c r="AK74" s="3026"/>
      <c r="AL74" s="3026"/>
    </row>
    <row r="75" spans="1:38" s="2913" customFormat="1" ht="16.5" customHeight="1" thickBot="1" x14ac:dyDescent="0.3">
      <c r="A75" s="3027"/>
      <c r="B75" s="3028" t="s">
        <v>52</v>
      </c>
      <c r="C75" s="3029"/>
      <c r="D75" s="3029"/>
      <c r="E75" s="3029"/>
      <c r="F75" s="3030"/>
      <c r="G75" s="2780">
        <f>G73-G74</f>
        <v>-6</v>
      </c>
      <c r="H75" s="2780">
        <f t="shared" ref="H75:S75" si="7">H73-H74</f>
        <v>-6</v>
      </c>
      <c r="I75" s="2780">
        <f t="shared" si="7"/>
        <v>-6</v>
      </c>
      <c r="J75" s="2780">
        <f t="shared" si="7"/>
        <v>-6</v>
      </c>
      <c r="K75" s="2780">
        <f t="shared" si="7"/>
        <v>-6</v>
      </c>
      <c r="L75" s="2780">
        <f t="shared" si="7"/>
        <v>-6</v>
      </c>
      <c r="M75" s="2780">
        <f t="shared" si="7"/>
        <v>-6</v>
      </c>
      <c r="N75" s="2780">
        <f t="shared" si="7"/>
        <v>-6</v>
      </c>
      <c r="O75" s="2780">
        <f t="shared" si="7"/>
        <v>-6</v>
      </c>
      <c r="P75" s="2780">
        <f t="shared" si="7"/>
        <v>-6</v>
      </c>
      <c r="Q75" s="2780">
        <f t="shared" si="7"/>
        <v>-6</v>
      </c>
      <c r="R75" s="2780">
        <f t="shared" si="7"/>
        <v>-6</v>
      </c>
      <c r="S75" s="2780">
        <f t="shared" si="7"/>
        <v>-6</v>
      </c>
      <c r="T75" s="3031"/>
      <c r="U75" s="3032"/>
      <c r="V75" s="3033"/>
      <c r="W75" s="3033"/>
      <c r="X75" s="3033"/>
      <c r="Y75" s="3033"/>
      <c r="Z75" s="3034"/>
      <c r="AA75" s="3034"/>
      <c r="AB75" s="3035"/>
      <c r="AC75" s="2908"/>
      <c r="AD75" s="2909"/>
      <c r="AE75" s="2910"/>
      <c r="AF75" s="2911"/>
      <c r="AG75" s="3036"/>
      <c r="AH75" s="3036"/>
      <c r="AI75" s="3036"/>
      <c r="AJ75" s="3036"/>
      <c r="AK75" s="3036"/>
      <c r="AL75" s="3036"/>
    </row>
    <row r="76" spans="1:38" s="2450" customFormat="1" ht="21" customHeight="1" thickTop="1" x14ac:dyDescent="0.25">
      <c r="B76" s="3979" t="s">
        <v>54</v>
      </c>
      <c r="C76" s="3980"/>
      <c r="D76" s="3037"/>
      <c r="E76" s="3038"/>
      <c r="F76" s="3039"/>
      <c r="G76" s="3040">
        <f t="shared" ref="G76:S76" si="8">(SUM(G16:G32)+SUM(G$56:G$72)+SUM(G$36:G$52))</f>
        <v>12</v>
      </c>
      <c r="H76" s="3040">
        <f t="shared" si="8"/>
        <v>12</v>
      </c>
      <c r="I76" s="3040">
        <f t="shared" si="8"/>
        <v>12</v>
      </c>
      <c r="J76" s="3040">
        <f t="shared" si="8"/>
        <v>12</v>
      </c>
      <c r="K76" s="3040">
        <f t="shared" si="8"/>
        <v>12</v>
      </c>
      <c r="L76" s="3040">
        <f t="shared" si="8"/>
        <v>7</v>
      </c>
      <c r="M76" s="3040">
        <f t="shared" si="8"/>
        <v>7</v>
      </c>
      <c r="N76" s="3040">
        <f t="shared" si="8"/>
        <v>7</v>
      </c>
      <c r="O76" s="3040">
        <f t="shared" si="8"/>
        <v>7</v>
      </c>
      <c r="P76" s="3040">
        <f t="shared" si="8"/>
        <v>7</v>
      </c>
      <c r="Q76" s="3040">
        <f t="shared" si="8"/>
        <v>7</v>
      </c>
      <c r="R76" s="3040">
        <f t="shared" si="8"/>
        <v>7</v>
      </c>
      <c r="S76" s="3040">
        <f t="shared" si="8"/>
        <v>7</v>
      </c>
      <c r="T76" s="3041"/>
      <c r="U76" s="3041"/>
      <c r="V76" s="3042"/>
      <c r="W76" s="3042"/>
      <c r="X76" s="3042"/>
      <c r="Y76" s="3042"/>
      <c r="Z76" s="3042"/>
      <c r="AA76" s="3042"/>
      <c r="AB76" s="3043"/>
      <c r="AC76" s="3040"/>
      <c r="AD76" s="3044"/>
      <c r="AE76" s="3045"/>
      <c r="AF76" s="3045"/>
      <c r="AG76" s="3045"/>
      <c r="AH76" s="3045"/>
      <c r="AI76" s="3045"/>
      <c r="AJ76" s="3045"/>
      <c r="AK76" s="3045"/>
      <c r="AL76" s="3045"/>
    </row>
    <row r="77" spans="1:38" s="2450" customFormat="1" ht="21.75" customHeight="1" x14ac:dyDescent="0.25">
      <c r="A77" s="3046" t="s">
        <v>55</v>
      </c>
      <c r="B77" s="3047"/>
      <c r="C77" s="3048"/>
      <c r="D77" s="3049"/>
      <c r="E77" s="3050"/>
      <c r="F77" s="3051"/>
      <c r="G77" s="3052">
        <f>[1]effectif!$C$17</f>
        <v>22</v>
      </c>
      <c r="H77" s="3052">
        <f>[1]effectif!$C$17</f>
        <v>22</v>
      </c>
      <c r="I77" s="3052">
        <f>[1]effectif!$C$17</f>
        <v>22</v>
      </c>
      <c r="J77" s="3052">
        <f>[1]effectif!$C$17</f>
        <v>22</v>
      </c>
      <c r="K77" s="3052">
        <f>[1]effectif!$C$17</f>
        <v>22</v>
      </c>
      <c r="L77" s="3052">
        <f>[1]effectif!$C$17</f>
        <v>22</v>
      </c>
      <c r="M77" s="3052">
        <f>[1]effectif!$C$17</f>
        <v>22</v>
      </c>
      <c r="N77" s="3052">
        <f>[1]effectif!$C$17</f>
        <v>22</v>
      </c>
      <c r="O77" s="3052">
        <f>[1]effectif!$C$17</f>
        <v>22</v>
      </c>
      <c r="P77" s="3052">
        <f>[1]effectif!$C$17</f>
        <v>22</v>
      </c>
      <c r="Q77" s="3052">
        <f>[1]effectif!$C$17</f>
        <v>22</v>
      </c>
      <c r="R77" s="3052">
        <f>[1]effectif!$C$17</f>
        <v>22</v>
      </c>
      <c r="S77" s="3052">
        <f>[1]effectif!$C$17</f>
        <v>22</v>
      </c>
      <c r="T77" s="3041"/>
      <c r="U77" s="3041"/>
      <c r="V77" s="3042"/>
      <c r="W77" s="3042"/>
      <c r="X77" s="3042"/>
      <c r="Y77" s="3042"/>
      <c r="Z77" s="3053"/>
      <c r="AA77" s="3053"/>
      <c r="AB77" s="3054"/>
      <c r="AC77" s="3055"/>
      <c r="AD77" s="3056"/>
      <c r="AE77" s="3057"/>
      <c r="AF77" s="3058"/>
      <c r="AG77" s="3059"/>
      <c r="AH77" s="3059"/>
      <c r="AI77" s="3059"/>
      <c r="AJ77" s="3059"/>
      <c r="AK77" s="3059"/>
      <c r="AL77" s="3059"/>
    </row>
    <row r="78" spans="1:38" s="2450" customFormat="1" ht="24.75" customHeight="1" thickBot="1" x14ac:dyDescent="0.3">
      <c r="A78" s="3060" t="s">
        <v>56</v>
      </c>
      <c r="B78" s="3061"/>
      <c r="C78" s="3062"/>
      <c r="D78" s="3063"/>
      <c r="E78" s="3063"/>
      <c r="F78" s="3064"/>
      <c r="G78" s="3065">
        <f t="shared" ref="G78:R78" si="9">+G76-G77</f>
        <v>-10</v>
      </c>
      <c r="H78" s="3065">
        <f t="shared" si="9"/>
        <v>-10</v>
      </c>
      <c r="I78" s="3065">
        <f t="shared" si="9"/>
        <v>-10</v>
      </c>
      <c r="J78" s="3065">
        <f t="shared" si="9"/>
        <v>-10</v>
      </c>
      <c r="K78" s="3065">
        <f>+K76-K77</f>
        <v>-10</v>
      </c>
      <c r="L78" s="3065">
        <f t="shared" si="9"/>
        <v>-15</v>
      </c>
      <c r="M78" s="3065">
        <f t="shared" si="9"/>
        <v>-15</v>
      </c>
      <c r="N78" s="3065">
        <f t="shared" si="9"/>
        <v>-15</v>
      </c>
      <c r="O78" s="3065">
        <f t="shared" si="9"/>
        <v>-15</v>
      </c>
      <c r="P78" s="3065">
        <f t="shared" si="9"/>
        <v>-15</v>
      </c>
      <c r="Q78" s="3065">
        <f t="shared" si="9"/>
        <v>-15</v>
      </c>
      <c r="R78" s="3065">
        <f t="shared" si="9"/>
        <v>-15</v>
      </c>
      <c r="S78" s="3065">
        <f>+S76-S77</f>
        <v>-15</v>
      </c>
      <c r="T78" s="3041"/>
      <c r="U78" s="3041"/>
      <c r="V78" s="3042"/>
      <c r="W78" s="3042"/>
      <c r="X78" s="3042"/>
      <c r="Y78" s="3042"/>
      <c r="Z78" s="3053"/>
      <c r="AA78" s="3053"/>
      <c r="AB78" s="3054"/>
      <c r="AC78" s="3055"/>
      <c r="AD78" s="3056"/>
      <c r="AE78" s="3057"/>
      <c r="AF78" s="3066"/>
      <c r="AG78" s="3067"/>
      <c r="AH78" s="3068"/>
      <c r="AI78" s="3069"/>
      <c r="AJ78" s="3070"/>
      <c r="AK78" s="3071"/>
      <c r="AL78" s="3072"/>
    </row>
    <row r="79" spans="1:38" s="2538" customFormat="1" ht="9.75" customHeight="1" thickBot="1" x14ac:dyDescent="0.3">
      <c r="A79" s="3073"/>
      <c r="B79" s="3074"/>
      <c r="C79" s="3075"/>
      <c r="D79" s="3076"/>
      <c r="E79" s="3076"/>
      <c r="F79" s="2603"/>
      <c r="G79" s="3077"/>
      <c r="H79" s="3077"/>
      <c r="I79" s="3077"/>
      <c r="J79" s="3077"/>
      <c r="K79" s="3077"/>
      <c r="L79" s="3077"/>
      <c r="M79" s="3077"/>
      <c r="N79" s="3077"/>
      <c r="O79" s="3077"/>
      <c r="P79" s="3077"/>
      <c r="Q79" s="3077"/>
      <c r="R79" s="3077"/>
      <c r="S79" s="3077"/>
      <c r="T79" s="2603"/>
      <c r="U79" s="3078"/>
      <c r="V79" s="3079"/>
      <c r="W79" s="3079"/>
      <c r="X79" s="3079"/>
      <c r="Y79" s="3079"/>
      <c r="Z79" s="3080"/>
      <c r="AA79" s="3080"/>
      <c r="AB79" s="3081"/>
      <c r="AC79" s="3082"/>
      <c r="AD79" s="3083"/>
      <c r="AE79" s="3083"/>
      <c r="AF79" s="3084"/>
      <c r="AG79" s="3085"/>
      <c r="AH79" s="2670"/>
      <c r="AI79" s="3086"/>
      <c r="AJ79" s="2600"/>
      <c r="AK79" s="2601"/>
      <c r="AL79" s="2602"/>
    </row>
    <row r="80" spans="1:38" s="2450" customFormat="1" ht="16.5" customHeight="1" x14ac:dyDescent="0.25">
      <c r="A80" s="3953" t="s">
        <v>0</v>
      </c>
      <c r="B80" s="3954"/>
      <c r="C80" s="3955"/>
      <c r="D80" s="3955"/>
      <c r="E80" s="3955"/>
      <c r="F80" s="3955"/>
      <c r="G80" s="3955"/>
      <c r="H80" s="3955"/>
      <c r="I80" s="3955"/>
      <c r="J80" s="3955"/>
      <c r="K80" s="3955"/>
      <c r="L80" s="3955"/>
      <c r="M80" s="3955"/>
      <c r="N80" s="3955"/>
      <c r="O80" s="3955"/>
      <c r="P80" s="3955"/>
      <c r="Q80" s="3955"/>
      <c r="R80" s="3955"/>
      <c r="S80" s="3955"/>
      <c r="T80" s="3955"/>
      <c r="U80" s="3955"/>
      <c r="V80" s="3955"/>
      <c r="W80" s="3955"/>
      <c r="X80" s="3955"/>
      <c r="Y80" s="3955"/>
      <c r="Z80" s="3955"/>
      <c r="AA80" s="3955"/>
      <c r="AB80" s="3955"/>
      <c r="AC80" s="3956"/>
      <c r="AD80" s="3956"/>
      <c r="AE80" s="3956"/>
      <c r="AF80" s="2469"/>
      <c r="AG80" s="3087"/>
      <c r="AH80" s="2577"/>
      <c r="AI80" s="3088"/>
      <c r="AJ80" s="2574"/>
      <c r="AK80" s="3089"/>
      <c r="AL80" s="3090"/>
    </row>
    <row r="81" spans="1:41" s="2450" customFormat="1" ht="13.5" customHeight="1" thickBot="1" x14ac:dyDescent="0.3">
      <c r="A81" s="3957"/>
      <c r="B81" s="3958"/>
      <c r="C81" s="3958"/>
      <c r="D81" s="3958"/>
      <c r="E81" s="3958"/>
      <c r="F81" s="3958"/>
      <c r="G81" s="3958"/>
      <c r="H81" s="3958"/>
      <c r="I81" s="3958"/>
      <c r="J81" s="3958"/>
      <c r="K81" s="3958"/>
      <c r="L81" s="3958"/>
      <c r="M81" s="3958"/>
      <c r="N81" s="3958"/>
      <c r="O81" s="3958"/>
      <c r="P81" s="3958"/>
      <c r="Q81" s="3958"/>
      <c r="R81" s="3958"/>
      <c r="S81" s="3958"/>
      <c r="T81" s="3959"/>
      <c r="U81" s="3958"/>
      <c r="V81" s="3958"/>
      <c r="W81" s="3958"/>
      <c r="X81" s="3958"/>
      <c r="Y81" s="3958"/>
      <c r="Z81" s="3958"/>
      <c r="AA81" s="3958"/>
      <c r="AB81" s="3958"/>
      <c r="AC81" s="3960"/>
      <c r="AD81" s="3960"/>
      <c r="AE81" s="3960"/>
      <c r="AF81" s="3091"/>
      <c r="AG81" s="3092"/>
      <c r="AH81" s="3093"/>
      <c r="AI81" s="3094"/>
      <c r="AJ81" s="3095"/>
      <c r="AK81" s="3096"/>
      <c r="AL81" s="3097"/>
      <c r="AN81" s="3098"/>
      <c r="AO81" s="3098"/>
    </row>
    <row r="82" spans="1:41" s="2450" customFormat="1" ht="15.75" customHeight="1" x14ac:dyDescent="0.25">
      <c r="A82" s="2461" t="s">
        <v>57</v>
      </c>
      <c r="B82" s="2462"/>
      <c r="C82" s="3099"/>
      <c r="D82" s="3100"/>
      <c r="E82" s="3100"/>
      <c r="F82" s="3101"/>
      <c r="G82" s="3102" t="s">
        <v>5</v>
      </c>
      <c r="H82" s="3102" t="s">
        <v>6</v>
      </c>
      <c r="I82" s="3102" t="s">
        <v>7</v>
      </c>
      <c r="J82" s="3102" t="s">
        <v>8</v>
      </c>
      <c r="K82" s="3102" t="s">
        <v>9</v>
      </c>
      <c r="L82" s="3102" t="s">
        <v>10</v>
      </c>
      <c r="M82" s="3102" t="s">
        <v>11</v>
      </c>
      <c r="N82" s="3102" t="s">
        <v>12</v>
      </c>
      <c r="O82" s="3102" t="s">
        <v>13</v>
      </c>
      <c r="P82" s="3102" t="s">
        <v>14</v>
      </c>
      <c r="Q82" s="3102" t="s">
        <v>15</v>
      </c>
      <c r="R82" s="3103" t="s">
        <v>16</v>
      </c>
      <c r="S82" s="3103" t="s">
        <v>5</v>
      </c>
      <c r="T82" s="3104"/>
      <c r="U82" s="3105"/>
      <c r="V82" s="3106"/>
      <c r="W82" s="3106"/>
      <c r="X82" s="3106"/>
      <c r="Y82" s="3106"/>
      <c r="Z82" s="3107"/>
      <c r="AA82" s="3107"/>
      <c r="AB82" s="3108"/>
      <c r="AC82" s="2468"/>
      <c r="AD82" s="3109"/>
      <c r="AE82" s="3058"/>
      <c r="AF82" s="3110"/>
      <c r="AG82" s="3111"/>
      <c r="AH82" s="3112"/>
      <c r="AI82" s="3113"/>
      <c r="AJ82" s="3114"/>
      <c r="AK82" s="3071"/>
      <c r="AL82" s="3115"/>
    </row>
    <row r="83" spans="1:41" s="2538" customFormat="1" ht="15.75" customHeight="1" x14ac:dyDescent="0.25">
      <c r="A83" s="3116"/>
      <c r="B83" s="2804" t="s">
        <v>107</v>
      </c>
      <c r="C83" s="3117"/>
      <c r="D83" s="3117"/>
      <c r="E83" s="3118"/>
      <c r="F83" s="3119"/>
      <c r="G83" s="3120"/>
      <c r="H83" s="3120"/>
      <c r="I83" s="3120"/>
      <c r="J83" s="3120"/>
      <c r="K83" s="3120"/>
      <c r="L83" s="3120"/>
      <c r="M83" s="3120"/>
      <c r="N83" s="3120"/>
      <c r="O83" s="3120"/>
      <c r="P83" s="3120"/>
      <c r="Q83" s="3120"/>
      <c r="R83" s="3120"/>
      <c r="S83" s="3121"/>
      <c r="T83" s="3122"/>
      <c r="U83" s="3123"/>
      <c r="V83" s="3124"/>
      <c r="W83" s="3124"/>
      <c r="X83" s="3124"/>
      <c r="Y83" s="3124"/>
      <c r="Z83" s="3125"/>
      <c r="AA83" s="3125"/>
      <c r="AB83" s="3126"/>
      <c r="AC83" s="3127"/>
      <c r="AD83" s="3128"/>
      <c r="AE83" s="3129"/>
      <c r="AF83" s="3130"/>
      <c r="AG83" s="3131"/>
      <c r="AH83" s="3132"/>
      <c r="AI83" s="3113"/>
      <c r="AJ83" s="3133"/>
      <c r="AK83" s="3134"/>
      <c r="AL83" s="3115"/>
    </row>
    <row r="84" spans="1:41" s="2538" customFormat="1" ht="15.75" customHeight="1" x14ac:dyDescent="0.25">
      <c r="A84" s="3116"/>
      <c r="B84" s="2804"/>
      <c r="C84" s="3117"/>
      <c r="D84" s="3117"/>
      <c r="E84" s="3118"/>
      <c r="F84" s="3119"/>
      <c r="G84" s="3120"/>
      <c r="H84" s="3120"/>
      <c r="I84" s="3120"/>
      <c r="J84" s="3120"/>
      <c r="K84" s="3120"/>
      <c r="L84" s="3120"/>
      <c r="M84" s="3120"/>
      <c r="N84" s="3120"/>
      <c r="O84" s="3120"/>
      <c r="P84" s="3120"/>
      <c r="Q84" s="3120"/>
      <c r="R84" s="3120"/>
      <c r="S84" s="3121"/>
      <c r="T84" s="3122"/>
      <c r="U84" s="3135"/>
      <c r="V84" s="3124"/>
      <c r="W84" s="3124"/>
      <c r="X84" s="3124"/>
      <c r="Y84" s="3124"/>
      <c r="Z84" s="3125"/>
      <c r="AA84" s="3125"/>
      <c r="AB84" s="3126"/>
      <c r="AC84" s="3127"/>
      <c r="AD84" s="3136"/>
      <c r="AE84" s="3136"/>
      <c r="AF84" s="3130"/>
      <c r="AG84" s="3131"/>
      <c r="AH84" s="3132"/>
      <c r="AI84" s="3137"/>
      <c r="AJ84" s="3133"/>
      <c r="AK84" s="3134"/>
      <c r="AL84" s="3115"/>
    </row>
    <row r="85" spans="1:41" s="2538" customFormat="1" ht="15.75" customHeight="1" x14ac:dyDescent="0.25">
      <c r="A85" s="3116"/>
      <c r="B85" s="2804"/>
      <c r="C85" s="3117"/>
      <c r="D85" s="3117"/>
      <c r="E85" s="3138"/>
      <c r="F85" s="3119"/>
      <c r="G85" s="3120"/>
      <c r="H85" s="3120"/>
      <c r="I85" s="3120"/>
      <c r="J85" s="3120"/>
      <c r="K85" s="3120"/>
      <c r="L85" s="3120"/>
      <c r="M85" s="3120"/>
      <c r="N85" s="3120"/>
      <c r="O85" s="3120"/>
      <c r="P85" s="3120"/>
      <c r="Q85" s="3120"/>
      <c r="R85" s="3120"/>
      <c r="S85" s="3121"/>
      <c r="T85" s="3122"/>
      <c r="U85" s="3135"/>
      <c r="V85" s="3124"/>
      <c r="W85" s="3124"/>
      <c r="X85" s="3124"/>
      <c r="Y85" s="3124"/>
      <c r="Z85" s="3125"/>
      <c r="AA85" s="3125"/>
      <c r="AB85" s="3126"/>
      <c r="AC85" s="3127"/>
      <c r="AD85" s="3128"/>
      <c r="AE85" s="3128"/>
      <c r="AF85" s="3130"/>
      <c r="AG85" s="3131"/>
      <c r="AH85" s="3132"/>
      <c r="AI85" s="3113"/>
      <c r="AJ85" s="3133"/>
      <c r="AK85" s="3134"/>
      <c r="AL85" s="3115"/>
    </row>
    <row r="86" spans="1:41" s="2538" customFormat="1" ht="15.75" customHeight="1" x14ac:dyDescent="0.25">
      <c r="A86" s="3116"/>
      <c r="B86" s="2804"/>
      <c r="C86" s="3117"/>
      <c r="D86" s="3117"/>
      <c r="E86" s="3118"/>
      <c r="F86" s="3119"/>
      <c r="G86" s="3120"/>
      <c r="H86" s="3120"/>
      <c r="I86" s="3120"/>
      <c r="J86" s="3120"/>
      <c r="K86" s="3120"/>
      <c r="L86" s="3120"/>
      <c r="M86" s="3120"/>
      <c r="N86" s="3120"/>
      <c r="O86" s="3120"/>
      <c r="P86" s="3120"/>
      <c r="Q86" s="3120"/>
      <c r="R86" s="3120"/>
      <c r="S86" s="3121"/>
      <c r="T86" s="3122"/>
      <c r="U86" s="3135"/>
      <c r="V86" s="3124"/>
      <c r="W86" s="3124"/>
      <c r="X86" s="3124"/>
      <c r="Y86" s="3124"/>
      <c r="Z86" s="3125"/>
      <c r="AA86" s="3125"/>
      <c r="AB86" s="3126"/>
      <c r="AC86" s="3127"/>
      <c r="AD86" s="3128"/>
      <c r="AE86" s="3128"/>
      <c r="AF86" s="3130"/>
      <c r="AG86" s="3131"/>
      <c r="AH86" s="3132"/>
      <c r="AI86" s="3113"/>
      <c r="AJ86" s="3133"/>
      <c r="AK86" s="3134"/>
      <c r="AL86" s="3115"/>
    </row>
    <row r="87" spans="1:41" s="2538" customFormat="1" ht="15.75" customHeight="1" x14ac:dyDescent="0.25">
      <c r="A87" s="2654" t="s">
        <v>127</v>
      </c>
      <c r="B87" s="2655" t="s">
        <v>49</v>
      </c>
      <c r="C87" s="2656"/>
      <c r="D87" s="2656">
        <v>1</v>
      </c>
      <c r="E87" s="2657"/>
      <c r="F87" s="2658"/>
      <c r="G87" s="2659"/>
      <c r="H87" s="2659"/>
      <c r="I87" s="2659"/>
      <c r="J87" s="2659"/>
      <c r="K87" s="2659"/>
      <c r="L87" s="2659"/>
      <c r="M87" s="2659"/>
      <c r="N87" s="2659"/>
      <c r="O87" s="2659"/>
      <c r="P87" s="2659"/>
      <c r="Q87" s="2659"/>
      <c r="R87" s="2660"/>
      <c r="S87" s="2660"/>
      <c r="T87" s="2661"/>
      <c r="U87" s="2590"/>
      <c r="V87" s="2662"/>
      <c r="W87" s="2662"/>
      <c r="X87" s="2662"/>
      <c r="Y87" s="2662"/>
      <c r="Z87" s="2663"/>
      <c r="AA87" s="2663"/>
      <c r="AB87" s="2664"/>
      <c r="AC87" s="2665"/>
      <c r="AD87" s="2666"/>
      <c r="AE87" s="2667"/>
      <c r="AF87" s="2596"/>
      <c r="AG87" s="2668">
        <v>43465</v>
      </c>
      <c r="AH87" s="2598">
        <v>1</v>
      </c>
      <c r="AI87" s="2669" t="s">
        <v>120</v>
      </c>
      <c r="AJ87" s="2600"/>
      <c r="AK87" s="2601"/>
      <c r="AL87" s="2602"/>
      <c r="AM87" s="2670"/>
    </row>
    <row r="88" spans="1:41" s="2538" customFormat="1" ht="15.75" customHeight="1" x14ac:dyDescent="0.25">
      <c r="A88" s="2654" t="s">
        <v>128</v>
      </c>
      <c r="B88" s="2655" t="s">
        <v>49</v>
      </c>
      <c r="C88" s="2656"/>
      <c r="D88" s="2656">
        <v>2</v>
      </c>
      <c r="E88" s="2671"/>
      <c r="F88" s="2672"/>
      <c r="G88" s="2673"/>
      <c r="H88" s="2673"/>
      <c r="I88" s="2673"/>
      <c r="J88" s="2673"/>
      <c r="K88" s="2673"/>
      <c r="L88" s="2673"/>
      <c r="M88" s="2673"/>
      <c r="N88" s="2673"/>
      <c r="O88" s="2673"/>
      <c r="P88" s="2673"/>
      <c r="Q88" s="2673"/>
      <c r="R88" s="2673"/>
      <c r="S88" s="2674"/>
      <c r="T88" s="2675"/>
      <c r="U88" s="2645"/>
      <c r="V88" s="2676"/>
      <c r="W88" s="2676"/>
      <c r="X88" s="2676"/>
      <c r="Y88" s="2676"/>
      <c r="Z88" s="2677"/>
      <c r="AA88" s="2677"/>
      <c r="AB88" s="2678"/>
      <c r="AC88" s="2679"/>
      <c r="AD88" s="2680"/>
      <c r="AE88" s="2680"/>
      <c r="AF88" s="2596"/>
      <c r="AG88" s="2681"/>
      <c r="AH88" s="2598">
        <v>1</v>
      </c>
      <c r="AI88" s="2669" t="s">
        <v>121</v>
      </c>
      <c r="AJ88" s="2600"/>
      <c r="AK88" s="2601"/>
      <c r="AL88" s="2602"/>
      <c r="AM88" s="2682"/>
    </row>
    <row r="89" spans="1:41" s="2538" customFormat="1" ht="15.75" customHeight="1" x14ac:dyDescent="0.25">
      <c r="A89" s="3116"/>
      <c r="B89" s="2804"/>
      <c r="C89" s="3117"/>
      <c r="D89" s="3142"/>
      <c r="E89" s="3138"/>
      <c r="F89" s="3139"/>
      <c r="G89" s="3120"/>
      <c r="H89" s="3120"/>
      <c r="I89" s="3120"/>
      <c r="J89" s="3120"/>
      <c r="K89" s="3120"/>
      <c r="L89" s="3120"/>
      <c r="M89" s="3120"/>
      <c r="N89" s="3120"/>
      <c r="O89" s="3120"/>
      <c r="P89" s="3120"/>
      <c r="Q89" s="3120"/>
      <c r="R89" s="3120"/>
      <c r="S89" s="3121"/>
      <c r="T89" s="3143"/>
      <c r="U89" s="3135"/>
      <c r="V89" s="3124"/>
      <c r="W89" s="3124"/>
      <c r="X89" s="3124"/>
      <c r="Y89" s="3124"/>
      <c r="Z89" s="3125"/>
      <c r="AA89" s="3125"/>
      <c r="AB89" s="3141"/>
      <c r="AC89" s="3136"/>
      <c r="AD89" s="3136"/>
      <c r="AE89" s="3128"/>
      <c r="AF89" s="3130"/>
      <c r="AG89" s="3131"/>
      <c r="AH89" s="3132"/>
      <c r="AI89" s="3137"/>
      <c r="AJ89" s="3133"/>
      <c r="AK89" s="3134"/>
      <c r="AL89" s="3115"/>
    </row>
    <row r="90" spans="1:41" s="2538" customFormat="1" ht="15.75" customHeight="1" x14ac:dyDescent="0.25">
      <c r="A90" s="3116"/>
      <c r="B90" s="2804"/>
      <c r="C90" s="3117"/>
      <c r="D90" s="3117"/>
      <c r="E90" s="3118"/>
      <c r="F90" s="3144"/>
      <c r="G90" s="3120"/>
      <c r="H90" s="3120"/>
      <c r="I90" s="3120"/>
      <c r="J90" s="3120"/>
      <c r="K90" s="3120"/>
      <c r="L90" s="3120"/>
      <c r="M90" s="3120"/>
      <c r="N90" s="3120"/>
      <c r="O90" s="3120"/>
      <c r="P90" s="3120"/>
      <c r="Q90" s="3120"/>
      <c r="R90" s="3120"/>
      <c r="S90" s="3121"/>
      <c r="T90" s="3145"/>
      <c r="U90" s="3135"/>
      <c r="V90" s="3124"/>
      <c r="W90" s="3124"/>
      <c r="X90" s="3124"/>
      <c r="Y90" s="3124"/>
      <c r="Z90" s="3125"/>
      <c r="AA90" s="3125"/>
      <c r="AB90" s="3141"/>
      <c r="AC90" s="3146"/>
      <c r="AD90" s="3147"/>
      <c r="AE90" s="3128"/>
      <c r="AF90" s="3130"/>
      <c r="AG90" s="3131"/>
      <c r="AH90" s="3132"/>
      <c r="AI90" s="3113"/>
      <c r="AJ90" s="3133"/>
      <c r="AK90" s="3134"/>
      <c r="AL90" s="3115"/>
    </row>
    <row r="91" spans="1:41" s="2538" customFormat="1" ht="15.75" customHeight="1" x14ac:dyDescent="0.25">
      <c r="A91" s="3148"/>
      <c r="B91" s="2804"/>
      <c r="C91" s="3117"/>
      <c r="D91" s="3117"/>
      <c r="E91" s="3138"/>
      <c r="F91" s="3144"/>
      <c r="G91" s="3120"/>
      <c r="H91" s="3120"/>
      <c r="I91" s="3120"/>
      <c r="J91" s="3120"/>
      <c r="K91" s="3120"/>
      <c r="L91" s="3120"/>
      <c r="M91" s="3120"/>
      <c r="N91" s="3120"/>
      <c r="O91" s="3120"/>
      <c r="P91" s="3120"/>
      <c r="Q91" s="3120"/>
      <c r="R91" s="3120"/>
      <c r="S91" s="3121"/>
      <c r="T91" s="3149"/>
      <c r="U91" s="3135"/>
      <c r="V91" s="3124"/>
      <c r="W91" s="3124"/>
      <c r="X91" s="3124"/>
      <c r="Y91" s="3124"/>
      <c r="Z91" s="3125"/>
      <c r="AA91" s="3125"/>
      <c r="AB91" s="3141"/>
      <c r="AC91" s="3104"/>
      <c r="AD91" s="3129"/>
      <c r="AE91" s="3128"/>
      <c r="AF91" s="3130"/>
      <c r="AG91" s="3131"/>
      <c r="AH91" s="3132"/>
      <c r="AI91" s="3113"/>
      <c r="AJ91" s="3133"/>
      <c r="AK91" s="3134"/>
      <c r="AL91" s="3115"/>
    </row>
    <row r="92" spans="1:41" s="2538" customFormat="1" ht="15.75" customHeight="1" x14ac:dyDescent="0.25">
      <c r="A92" s="3140"/>
      <c r="B92" s="2804"/>
      <c r="C92" s="3117"/>
      <c r="D92" s="2865"/>
      <c r="E92" s="3138"/>
      <c r="F92" s="3150"/>
      <c r="G92" s="3120"/>
      <c r="H92" s="3120"/>
      <c r="I92" s="3120"/>
      <c r="J92" s="3120"/>
      <c r="K92" s="3120"/>
      <c r="L92" s="3120"/>
      <c r="M92" s="3120"/>
      <c r="N92" s="3120"/>
      <c r="O92" s="3120"/>
      <c r="P92" s="3120"/>
      <c r="Q92" s="3120"/>
      <c r="R92" s="3120"/>
      <c r="S92" s="3121"/>
      <c r="T92" s="3145"/>
      <c r="U92" s="3135"/>
      <c r="V92" s="3124"/>
      <c r="W92" s="3124"/>
      <c r="X92" s="3124"/>
      <c r="Y92" s="3124"/>
      <c r="Z92" s="3125"/>
      <c r="AA92" s="3125"/>
      <c r="AB92" s="3141"/>
      <c r="AC92" s="3127"/>
      <c r="AD92" s="3128"/>
      <c r="AE92" s="3128"/>
      <c r="AF92" s="3130"/>
      <c r="AG92" s="3131"/>
      <c r="AH92" s="3132"/>
      <c r="AI92" s="3137"/>
      <c r="AJ92" s="3133"/>
      <c r="AK92" s="3134"/>
      <c r="AL92" s="3115"/>
    </row>
    <row r="93" spans="1:41" s="2538" customFormat="1" ht="15.75" customHeight="1" x14ac:dyDescent="0.25">
      <c r="A93" s="3140"/>
      <c r="B93" s="2791"/>
      <c r="C93" s="3117"/>
      <c r="D93" s="3117"/>
      <c r="E93" s="3138"/>
      <c r="F93" s="3144"/>
      <c r="G93" s="3120"/>
      <c r="H93" s="3120"/>
      <c r="I93" s="3120"/>
      <c r="J93" s="3120"/>
      <c r="K93" s="3120"/>
      <c r="L93" s="3120"/>
      <c r="M93" s="3120"/>
      <c r="N93" s="3120"/>
      <c r="O93" s="3120"/>
      <c r="P93" s="3120"/>
      <c r="Q93" s="3120"/>
      <c r="R93" s="3120"/>
      <c r="S93" s="3121"/>
      <c r="T93" s="3145"/>
      <c r="U93" s="3135"/>
      <c r="V93" s="3124"/>
      <c r="W93" s="3124"/>
      <c r="X93" s="3124"/>
      <c r="Y93" s="3124"/>
      <c r="Z93" s="3125"/>
      <c r="AA93" s="3125"/>
      <c r="AB93" s="3141"/>
      <c r="AC93" s="3127"/>
      <c r="AD93" s="3128"/>
      <c r="AE93" s="3128"/>
      <c r="AF93" s="3151"/>
      <c r="AG93" s="3131"/>
      <c r="AH93" s="3132"/>
      <c r="AI93" s="3113"/>
      <c r="AJ93" s="3133"/>
      <c r="AK93" s="3134"/>
      <c r="AL93" s="3115"/>
    </row>
    <row r="94" spans="1:41" s="2538" customFormat="1" ht="15.75" customHeight="1" x14ac:dyDescent="0.25">
      <c r="A94" s="3140"/>
      <c r="B94" s="2804"/>
      <c r="C94" s="3117"/>
      <c r="D94" s="3152"/>
      <c r="E94" s="3138"/>
      <c r="F94" s="3144"/>
      <c r="G94" s="3120"/>
      <c r="H94" s="3120"/>
      <c r="I94" s="3120"/>
      <c r="J94" s="3120"/>
      <c r="K94" s="3120"/>
      <c r="L94" s="3120"/>
      <c r="M94" s="3120"/>
      <c r="N94" s="3120"/>
      <c r="O94" s="3120"/>
      <c r="P94" s="3120"/>
      <c r="Q94" s="3120"/>
      <c r="R94" s="3120"/>
      <c r="S94" s="3121"/>
      <c r="T94" s="3145"/>
      <c r="U94" s="3135"/>
      <c r="V94" s="3124"/>
      <c r="W94" s="3124"/>
      <c r="X94" s="3124"/>
      <c r="Y94" s="3124"/>
      <c r="Z94" s="3125"/>
      <c r="AA94" s="3125"/>
      <c r="AB94" s="3141"/>
      <c r="AC94" s="3127"/>
      <c r="AD94" s="3128"/>
      <c r="AE94" s="3128"/>
      <c r="AF94" s="3130"/>
      <c r="AG94" s="3131"/>
      <c r="AH94" s="3132"/>
      <c r="AI94" s="3137"/>
      <c r="AJ94" s="3133"/>
      <c r="AK94" s="3150"/>
      <c r="AL94" s="3115"/>
    </row>
    <row r="95" spans="1:41" s="2538" customFormat="1" ht="15.75" customHeight="1" x14ac:dyDescent="0.25">
      <c r="A95" s="3116"/>
      <c r="B95" s="2804"/>
      <c r="C95" s="3117"/>
      <c r="D95" s="3117"/>
      <c r="E95" s="3138"/>
      <c r="F95" s="3119"/>
      <c r="G95" s="3120"/>
      <c r="H95" s="3120"/>
      <c r="I95" s="3120"/>
      <c r="J95" s="3120"/>
      <c r="K95" s="3120"/>
      <c r="L95" s="3120"/>
      <c r="M95" s="3120"/>
      <c r="N95" s="3120"/>
      <c r="O95" s="3120"/>
      <c r="P95" s="3120"/>
      <c r="Q95" s="3120"/>
      <c r="R95" s="3120"/>
      <c r="S95" s="3153"/>
      <c r="T95" s="3122"/>
      <c r="U95" s="3135"/>
      <c r="V95" s="3124"/>
      <c r="W95" s="3124"/>
      <c r="X95" s="3124"/>
      <c r="Y95" s="3124"/>
      <c r="Z95" s="3125"/>
      <c r="AA95" s="3125"/>
      <c r="AB95" s="3126"/>
      <c r="AC95" s="3127"/>
      <c r="AD95" s="3128"/>
      <c r="AE95" s="3128"/>
      <c r="AF95" s="3130"/>
      <c r="AG95" s="3131"/>
      <c r="AH95" s="3132"/>
      <c r="AI95" s="3137"/>
      <c r="AJ95" s="3133"/>
      <c r="AK95" s="3134"/>
      <c r="AL95" s="3115"/>
    </row>
    <row r="96" spans="1:41" s="2538" customFormat="1" ht="15.75" customHeight="1" x14ac:dyDescent="0.25">
      <c r="A96" s="3116"/>
      <c r="B96" s="2804"/>
      <c r="C96" s="3117"/>
      <c r="D96" s="3117"/>
      <c r="E96" s="3138"/>
      <c r="F96" s="3144"/>
      <c r="G96" s="3120"/>
      <c r="H96" s="3120"/>
      <c r="I96" s="3120"/>
      <c r="J96" s="3120"/>
      <c r="K96" s="3120"/>
      <c r="L96" s="3120"/>
      <c r="M96" s="3120"/>
      <c r="N96" s="3120"/>
      <c r="O96" s="3120"/>
      <c r="P96" s="3120"/>
      <c r="Q96" s="3120"/>
      <c r="R96" s="3120"/>
      <c r="S96" s="3121"/>
      <c r="T96" s="3145"/>
      <c r="U96" s="3135"/>
      <c r="V96" s="3124"/>
      <c r="W96" s="3124"/>
      <c r="X96" s="3124"/>
      <c r="Y96" s="3124"/>
      <c r="Z96" s="3125"/>
      <c r="AA96" s="3125"/>
      <c r="AB96" s="3141"/>
      <c r="AC96" s="3127"/>
      <c r="AD96" s="3128"/>
      <c r="AE96" s="3128"/>
      <c r="AF96" s="3151"/>
      <c r="AG96" s="3131"/>
      <c r="AH96" s="3132"/>
      <c r="AI96" s="3113"/>
      <c r="AJ96" s="3133"/>
      <c r="AK96" s="3134"/>
      <c r="AL96" s="3115"/>
    </row>
    <row r="97" spans="1:41" s="2538" customFormat="1" ht="15.75" customHeight="1" x14ac:dyDescent="0.25">
      <c r="A97" s="3140"/>
      <c r="B97" s="3154"/>
      <c r="C97" s="3117"/>
      <c r="D97" s="3117"/>
      <c r="E97" s="3138"/>
      <c r="F97" s="3139"/>
      <c r="G97" s="3120"/>
      <c r="H97" s="3120"/>
      <c r="I97" s="3120"/>
      <c r="J97" s="3120"/>
      <c r="K97" s="3120"/>
      <c r="L97" s="3120"/>
      <c r="M97" s="3120"/>
      <c r="N97" s="3120"/>
      <c r="O97" s="3120"/>
      <c r="P97" s="3120"/>
      <c r="Q97" s="3120"/>
      <c r="R97" s="3121"/>
      <c r="S97" s="3121"/>
      <c r="T97" s="3149"/>
      <c r="U97" s="3135"/>
      <c r="V97" s="3135"/>
      <c r="W97" s="3124"/>
      <c r="X97" s="3124"/>
      <c r="Y97" s="3124"/>
      <c r="Z97" s="3125"/>
      <c r="AA97" s="3125"/>
      <c r="AB97" s="3155"/>
      <c r="AC97" s="3127"/>
      <c r="AD97" s="3127"/>
      <c r="AE97" s="3156"/>
      <c r="AF97" s="3130"/>
      <c r="AG97" s="3131"/>
      <c r="AH97" s="3112"/>
      <c r="AI97" s="3113"/>
      <c r="AJ97" s="3133"/>
      <c r="AK97" s="3134"/>
      <c r="AL97" s="3115"/>
      <c r="AM97" s="3098"/>
      <c r="AN97" s="3098"/>
      <c r="AO97" s="3098"/>
    </row>
    <row r="98" spans="1:41" s="2538" customFormat="1" ht="15.75" customHeight="1" x14ac:dyDescent="0.25">
      <c r="A98" s="3140"/>
      <c r="B98" s="3157"/>
      <c r="C98" s="3117"/>
      <c r="D98" s="3117"/>
      <c r="E98" s="3142"/>
      <c r="F98" s="3139"/>
      <c r="G98" s="3120"/>
      <c r="H98" s="3120"/>
      <c r="I98" s="3120"/>
      <c r="J98" s="3120"/>
      <c r="K98" s="3120"/>
      <c r="L98" s="3120"/>
      <c r="M98" s="3120"/>
      <c r="N98" s="3120"/>
      <c r="O98" s="3120"/>
      <c r="P98" s="3120"/>
      <c r="Q98" s="3120"/>
      <c r="R98" s="3120"/>
      <c r="S98" s="3121"/>
      <c r="T98" s="3158"/>
      <c r="U98" s="2825"/>
      <c r="V98" s="3159"/>
      <c r="W98" s="3159"/>
      <c r="X98" s="3159"/>
      <c r="Y98" s="3159"/>
      <c r="Z98" s="3160"/>
      <c r="AA98" s="3160"/>
      <c r="AB98" s="3161"/>
      <c r="AC98" s="3162"/>
      <c r="AD98" s="3163"/>
      <c r="AE98" s="3163"/>
      <c r="AF98" s="3164"/>
      <c r="AG98" s="3165"/>
      <c r="AH98" s="3112"/>
      <c r="AI98" s="3166"/>
      <c r="AJ98" s="3167"/>
      <c r="AK98" s="3168"/>
      <c r="AL98" s="3169"/>
    </row>
    <row r="99" spans="1:41" s="2538" customFormat="1" ht="15.75" customHeight="1" x14ac:dyDescent="0.25">
      <c r="A99" s="3170"/>
      <c r="B99" s="2804"/>
      <c r="C99" s="3171"/>
      <c r="D99" s="3172"/>
      <c r="E99" s="3172"/>
      <c r="F99" s="3173"/>
      <c r="G99" s="3174"/>
      <c r="H99" s="3174"/>
      <c r="I99" s="3174"/>
      <c r="J99" s="3174"/>
      <c r="K99" s="3174"/>
      <c r="L99" s="3174"/>
      <c r="M99" s="3174"/>
      <c r="N99" s="3174"/>
      <c r="O99" s="3174"/>
      <c r="P99" s="3174"/>
      <c r="Q99" s="3174"/>
      <c r="R99" s="3174"/>
      <c r="S99" s="3175"/>
      <c r="T99" s="3176"/>
      <c r="U99" s="2825"/>
      <c r="V99" s="3177"/>
      <c r="W99" s="3177"/>
      <c r="X99" s="3177"/>
      <c r="Y99" s="3177"/>
      <c r="Z99" s="3178"/>
      <c r="AA99" s="3178"/>
      <c r="AB99" s="3179"/>
      <c r="AC99" s="3180"/>
      <c r="AD99" s="3181"/>
      <c r="AE99" s="3182"/>
      <c r="AF99" s="3183"/>
      <c r="AG99" s="3184"/>
      <c r="AH99" s="3112"/>
      <c r="AI99" s="3185"/>
      <c r="AJ99" s="3186"/>
      <c r="AK99" s="3187"/>
      <c r="AL99" s="3188"/>
    </row>
    <row r="100" spans="1:41" s="2538" customFormat="1" ht="15.75" customHeight="1" x14ac:dyDescent="0.25">
      <c r="A100" s="3189"/>
      <c r="B100" s="2804"/>
      <c r="C100" s="3190"/>
      <c r="D100" s="3191"/>
      <c r="E100" s="3192"/>
      <c r="F100" s="3193"/>
      <c r="G100" s="3194"/>
      <c r="H100" s="3194"/>
      <c r="I100" s="3194"/>
      <c r="J100" s="3194"/>
      <c r="K100" s="3194"/>
      <c r="L100" s="3194"/>
      <c r="M100" s="3194"/>
      <c r="N100" s="3194"/>
      <c r="O100" s="3194"/>
      <c r="P100" s="3194"/>
      <c r="Q100" s="3194"/>
      <c r="R100" s="3194"/>
      <c r="S100" s="3195"/>
      <c r="T100" s="3196"/>
      <c r="U100" s="2825"/>
      <c r="V100" s="3197"/>
      <c r="W100" s="3197"/>
      <c r="X100" s="3197"/>
      <c r="Y100" s="3197"/>
      <c r="Z100" s="3198"/>
      <c r="AA100" s="3198"/>
      <c r="AB100" s="3199"/>
      <c r="AC100" s="3200"/>
      <c r="AD100" s="3201"/>
      <c r="AE100" s="3201"/>
      <c r="AF100" s="3202"/>
      <c r="AG100" s="3203"/>
      <c r="AH100" s="3112"/>
      <c r="AI100" s="3204"/>
      <c r="AJ100" s="3205"/>
      <c r="AK100" s="3206"/>
      <c r="AL100" s="3207"/>
    </row>
    <row r="101" spans="1:41" s="2538" customFormat="1" ht="15.75" customHeight="1" x14ac:dyDescent="0.25">
      <c r="A101" s="3208"/>
      <c r="B101" s="2804"/>
      <c r="C101" s="3209"/>
      <c r="D101" s="3209"/>
      <c r="E101" s="3210"/>
      <c r="F101" s="3211"/>
      <c r="G101" s="3212"/>
      <c r="H101" s="3212"/>
      <c r="I101" s="3212"/>
      <c r="J101" s="3212"/>
      <c r="K101" s="3212"/>
      <c r="L101" s="3212"/>
      <c r="M101" s="3212"/>
      <c r="N101" s="3212"/>
      <c r="O101" s="3212"/>
      <c r="P101" s="3212"/>
      <c r="Q101" s="3212"/>
      <c r="R101" s="3212"/>
      <c r="S101" s="3213"/>
      <c r="T101" s="3214"/>
      <c r="U101" s="2825"/>
      <c r="V101" s="3215"/>
      <c r="W101" s="3215"/>
      <c r="X101" s="3215"/>
      <c r="Y101" s="3215"/>
      <c r="Z101" s="3216"/>
      <c r="AA101" s="3216"/>
      <c r="AB101" s="3217"/>
      <c r="AC101" s="3218"/>
      <c r="AD101" s="3219"/>
      <c r="AE101" s="3219"/>
      <c r="AF101" s="3220"/>
      <c r="AG101" s="3221"/>
      <c r="AH101" s="3222"/>
      <c r="AI101" s="3223"/>
      <c r="AJ101" s="3224"/>
      <c r="AK101" s="3225"/>
      <c r="AL101" s="3226"/>
    </row>
    <row r="102" spans="1:41" s="2538" customFormat="1" ht="15.75" customHeight="1" x14ac:dyDescent="0.25">
      <c r="A102" s="3227"/>
      <c r="B102" s="3228"/>
      <c r="C102" s="3229"/>
      <c r="D102" s="3229"/>
      <c r="E102" s="3229"/>
      <c r="F102" s="3230"/>
      <c r="G102" s="3231"/>
      <c r="H102" s="3231"/>
      <c r="I102" s="3231"/>
      <c r="J102" s="3231"/>
      <c r="K102" s="3231"/>
      <c r="L102" s="3231"/>
      <c r="M102" s="3231"/>
      <c r="N102" s="3231"/>
      <c r="O102" s="3231"/>
      <c r="P102" s="3231"/>
      <c r="Q102" s="3231"/>
      <c r="R102" s="3231"/>
      <c r="S102" s="3232"/>
      <c r="T102" s="3233"/>
      <c r="U102" s="2825"/>
      <c r="V102" s="3234"/>
      <c r="W102" s="3234"/>
      <c r="X102" s="3234"/>
      <c r="Y102" s="3234"/>
      <c r="Z102" s="3235"/>
      <c r="AA102" s="3235"/>
      <c r="AB102" s="3236"/>
      <c r="AC102" s="3237"/>
      <c r="AD102" s="3237"/>
      <c r="AE102" s="3238"/>
      <c r="AF102" s="3239"/>
      <c r="AG102" s="3240"/>
      <c r="AH102" s="3112"/>
      <c r="AI102" s="3241"/>
      <c r="AJ102" s="3242"/>
      <c r="AK102" s="3243"/>
      <c r="AL102" s="3244"/>
    </row>
    <row r="103" spans="1:41" s="2538" customFormat="1" ht="15.75" customHeight="1" x14ac:dyDescent="0.25">
      <c r="A103" s="3245"/>
      <c r="B103" s="3246"/>
      <c r="C103" s="3247"/>
      <c r="D103" s="3248"/>
      <c r="E103" s="3249"/>
      <c r="F103" s="3250"/>
      <c r="G103" s="3251"/>
      <c r="H103" s="3251"/>
      <c r="I103" s="3251"/>
      <c r="J103" s="3251"/>
      <c r="K103" s="3251"/>
      <c r="L103" s="3251"/>
      <c r="M103" s="3251"/>
      <c r="N103" s="3251"/>
      <c r="O103" s="3251"/>
      <c r="P103" s="3251"/>
      <c r="Q103" s="3251"/>
      <c r="R103" s="3251"/>
      <c r="S103" s="3252"/>
      <c r="T103" s="3253"/>
      <c r="U103" s="2825"/>
      <c r="V103" s="3254"/>
      <c r="W103" s="3254"/>
      <c r="X103" s="3254"/>
      <c r="Y103" s="3254"/>
      <c r="Z103" s="3255"/>
      <c r="AA103" s="3255"/>
      <c r="AB103" s="3256"/>
      <c r="AC103" s="3257"/>
      <c r="AD103" s="3258"/>
      <c r="AE103" s="3259"/>
      <c r="AF103" s="3260"/>
      <c r="AG103" s="3261"/>
      <c r="AH103" s="3112"/>
      <c r="AI103" s="3262"/>
      <c r="AJ103" s="3263"/>
      <c r="AK103" s="3264"/>
      <c r="AL103" s="3265"/>
    </row>
    <row r="104" spans="1:41" s="2538" customFormat="1" ht="15.75" customHeight="1" x14ac:dyDescent="0.25">
      <c r="A104" s="3266"/>
      <c r="B104" s="2804"/>
      <c r="C104" s="3267"/>
      <c r="D104" s="3267"/>
      <c r="E104" s="3268"/>
      <c r="F104" s="3269"/>
      <c r="G104" s="3270"/>
      <c r="H104" s="3270"/>
      <c r="I104" s="3270"/>
      <c r="J104" s="3270"/>
      <c r="K104" s="3270"/>
      <c r="L104" s="3270"/>
      <c r="M104" s="3270"/>
      <c r="N104" s="3270"/>
      <c r="O104" s="3270"/>
      <c r="P104" s="3270"/>
      <c r="Q104" s="3270"/>
      <c r="R104" s="3270"/>
      <c r="S104" s="3271"/>
      <c r="T104" s="3272"/>
      <c r="U104" s="2825"/>
      <c r="V104" s="3273"/>
      <c r="W104" s="3273"/>
      <c r="X104" s="3273"/>
      <c r="Y104" s="3273"/>
      <c r="Z104" s="3274"/>
      <c r="AA104" s="3274"/>
      <c r="AB104" s="3275"/>
      <c r="AC104" s="3276"/>
      <c r="AD104" s="3277"/>
      <c r="AE104" s="3278"/>
      <c r="AF104" s="3279"/>
      <c r="AG104" s="3280"/>
      <c r="AH104" s="3112"/>
      <c r="AI104" s="3281"/>
      <c r="AJ104" s="3282"/>
      <c r="AK104" s="3283"/>
      <c r="AL104" s="3284"/>
    </row>
    <row r="105" spans="1:41" s="2538" customFormat="1" ht="15.75" customHeight="1" x14ac:dyDescent="0.25">
      <c r="A105" s="3285"/>
      <c r="B105" s="2791"/>
      <c r="C105" s="3286"/>
      <c r="D105" s="3286"/>
      <c r="E105" s="3287"/>
      <c r="F105" s="3288"/>
      <c r="G105" s="3289"/>
      <c r="H105" s="3289"/>
      <c r="I105" s="3289"/>
      <c r="J105" s="3289"/>
      <c r="K105" s="3289"/>
      <c r="L105" s="3289"/>
      <c r="M105" s="3289"/>
      <c r="N105" s="3289"/>
      <c r="O105" s="3289"/>
      <c r="P105" s="3289"/>
      <c r="Q105" s="3289"/>
      <c r="R105" s="3289"/>
      <c r="S105" s="3290"/>
      <c r="T105" s="3291"/>
      <c r="U105" s="2825"/>
      <c r="V105" s="3292"/>
      <c r="W105" s="3292"/>
      <c r="X105" s="3292"/>
      <c r="Y105" s="3292"/>
      <c r="Z105" s="3293"/>
      <c r="AA105" s="3293"/>
      <c r="AB105" s="3294"/>
      <c r="AC105" s="3295"/>
      <c r="AD105" s="3296"/>
      <c r="AE105" s="3297"/>
      <c r="AF105" s="3298"/>
      <c r="AG105" s="3299"/>
      <c r="AH105" s="3112"/>
      <c r="AI105" s="3300"/>
      <c r="AJ105" s="3301"/>
      <c r="AK105" s="3302"/>
      <c r="AL105" s="3303"/>
    </row>
    <row r="106" spans="1:41" s="2450" customFormat="1" ht="15.75" customHeight="1" thickBot="1" x14ac:dyDescent="0.3">
      <c r="A106" s="3304"/>
      <c r="B106" s="3305"/>
      <c r="C106" s="3306"/>
      <c r="D106" s="3306"/>
      <c r="E106" s="3306"/>
      <c r="F106" s="3307"/>
      <c r="G106" s="3308"/>
      <c r="H106" s="3308"/>
      <c r="I106" s="3308"/>
      <c r="J106" s="3308"/>
      <c r="K106" s="3308"/>
      <c r="L106" s="3308"/>
      <c r="M106" s="3308"/>
      <c r="N106" s="3308"/>
      <c r="O106" s="3308"/>
      <c r="P106" s="3308"/>
      <c r="Q106" s="3308"/>
      <c r="R106" s="3308"/>
      <c r="S106" s="3309"/>
      <c r="T106" s="3310"/>
      <c r="U106" s="3311"/>
      <c r="V106" s="3292"/>
      <c r="W106" s="3292"/>
      <c r="X106" s="3292"/>
      <c r="Y106" s="3292"/>
      <c r="Z106" s="3293"/>
      <c r="AA106" s="3293"/>
      <c r="AB106" s="3294"/>
      <c r="AC106" s="3295"/>
      <c r="AD106" s="3312"/>
      <c r="AE106" s="3313"/>
      <c r="AF106" s="3298"/>
      <c r="AG106" s="3299"/>
      <c r="AH106" s="3296"/>
      <c r="AI106" s="3314"/>
      <c r="AJ106" s="3282"/>
      <c r="AK106" s="3315"/>
      <c r="AL106" s="3284"/>
    </row>
    <row r="107" spans="1:41" s="2750" customFormat="1" ht="15.75" customHeight="1" thickBot="1" x14ac:dyDescent="0.3">
      <c r="A107" s="3961" t="s">
        <v>169</v>
      </c>
      <c r="B107" s="3961"/>
      <c r="C107" s="3962"/>
      <c r="D107" s="3316"/>
      <c r="E107" s="3316"/>
      <c r="F107" s="3317"/>
      <c r="G107" s="2880">
        <f t="shared" ref="G107:S107" si="10">SUM(G83:G106)</f>
        <v>0</v>
      </c>
      <c r="H107" s="2880">
        <f t="shared" si="10"/>
        <v>0</v>
      </c>
      <c r="I107" s="2880">
        <f t="shared" si="10"/>
        <v>0</v>
      </c>
      <c r="J107" s="2880">
        <f t="shared" si="10"/>
        <v>0</v>
      </c>
      <c r="K107" s="2880">
        <f t="shared" si="10"/>
        <v>0</v>
      </c>
      <c r="L107" s="2880">
        <f t="shared" si="10"/>
        <v>0</v>
      </c>
      <c r="M107" s="2880">
        <f t="shared" si="10"/>
        <v>0</v>
      </c>
      <c r="N107" s="2880">
        <f t="shared" si="10"/>
        <v>0</v>
      </c>
      <c r="O107" s="2880">
        <f t="shared" si="10"/>
        <v>0</v>
      </c>
      <c r="P107" s="2880">
        <f t="shared" si="10"/>
        <v>0</v>
      </c>
      <c r="Q107" s="2880">
        <f t="shared" si="10"/>
        <v>0</v>
      </c>
      <c r="R107" s="2880">
        <f t="shared" si="10"/>
        <v>0</v>
      </c>
      <c r="S107" s="3318">
        <f t="shared" si="10"/>
        <v>0</v>
      </c>
      <c r="T107" s="3317"/>
      <c r="U107" s="2756"/>
      <c r="V107" s="2757"/>
      <c r="W107" s="2757"/>
      <c r="X107" s="2757"/>
      <c r="Y107" s="2757"/>
      <c r="Z107" s="2758"/>
      <c r="AA107" s="3319"/>
      <c r="AB107" s="3320"/>
      <c r="AC107" s="2760"/>
      <c r="AD107" s="2761"/>
      <c r="AE107" s="2762"/>
      <c r="AF107" s="2761"/>
      <c r="AG107" s="2761"/>
      <c r="AH107" s="2761"/>
      <c r="AI107" s="2760"/>
      <c r="AJ107" s="2757"/>
      <c r="AK107" s="2757"/>
      <c r="AL107" s="2762"/>
    </row>
    <row r="108" spans="1:41" s="2750" customFormat="1" ht="15.75" customHeight="1" x14ac:dyDescent="0.25">
      <c r="A108" s="3321"/>
      <c r="B108" s="3322" t="s">
        <v>51</v>
      </c>
      <c r="C108" s="3323"/>
      <c r="D108" s="3323"/>
      <c r="E108" s="3324"/>
      <c r="F108" s="2767"/>
      <c r="G108" s="3325">
        <f>[1]effectif!$G5+[1]effectif!$G8</f>
        <v>17</v>
      </c>
      <c r="H108" s="3325">
        <f>[1]effectif!$G5+[1]effectif!$G8</f>
        <v>17</v>
      </c>
      <c r="I108" s="3325">
        <f>[1]effectif!$G5+[1]effectif!$G8</f>
        <v>17</v>
      </c>
      <c r="J108" s="3325">
        <f>[1]effectif!$G5+[1]effectif!$G8</f>
        <v>17</v>
      </c>
      <c r="K108" s="3325">
        <f>[1]effectif!$G5+[1]effectif!$G8</f>
        <v>17</v>
      </c>
      <c r="L108" s="3325">
        <f>[1]effectif!$G5+[1]effectif!$G8</f>
        <v>17</v>
      </c>
      <c r="M108" s="3325">
        <f>[1]effectif!$G5+[1]effectif!$G8</f>
        <v>17</v>
      </c>
      <c r="N108" s="3325">
        <f>[1]effectif!$G5+[1]effectif!$G8</f>
        <v>17</v>
      </c>
      <c r="O108" s="3325">
        <f>[1]effectif!$G5+[1]effectif!$G8</f>
        <v>17</v>
      </c>
      <c r="P108" s="3325">
        <f>[1]effectif!$G5+[1]effectif!$G8</f>
        <v>17</v>
      </c>
      <c r="Q108" s="3325">
        <f>[1]effectif!$G5+[1]effectif!$G8</f>
        <v>17</v>
      </c>
      <c r="R108" s="3325">
        <f>[1]effectif!$G5+[1]effectif!$G8</f>
        <v>17</v>
      </c>
      <c r="S108" s="3325">
        <f>[1]effectif!$G5+[1]effectif!$G8</f>
        <v>17</v>
      </c>
      <c r="T108" s="2769"/>
      <c r="U108" s="3326"/>
      <c r="V108" s="3327"/>
      <c r="W108" s="3327"/>
      <c r="X108" s="3327"/>
      <c r="Y108" s="3327"/>
      <c r="Z108" s="3328"/>
      <c r="AA108" s="3328"/>
      <c r="AB108" s="3329"/>
      <c r="AC108" s="3330"/>
      <c r="AD108" s="3331"/>
      <c r="AE108" s="3332"/>
      <c r="AF108" s="2777"/>
      <c r="AG108" s="3333"/>
      <c r="AH108" s="3333"/>
      <c r="AI108" s="3333"/>
      <c r="AJ108" s="3333"/>
      <c r="AK108" s="3333"/>
      <c r="AL108" s="3333"/>
    </row>
    <row r="109" spans="1:41" s="2913" customFormat="1" ht="16.5" customHeight="1" thickBot="1" x14ac:dyDescent="0.3">
      <c r="A109" s="3321"/>
      <c r="B109" s="3322" t="s">
        <v>52</v>
      </c>
      <c r="C109" s="3323"/>
      <c r="D109" s="3323"/>
      <c r="E109" s="3324"/>
      <c r="F109" s="3334"/>
      <c r="G109" s="3335">
        <f>G107-G108</f>
        <v>-17</v>
      </c>
      <c r="H109" s="3335">
        <f t="shared" ref="H109:S109" si="11">H107-H108</f>
        <v>-17</v>
      </c>
      <c r="I109" s="3335">
        <f t="shared" si="11"/>
        <v>-17</v>
      </c>
      <c r="J109" s="3335">
        <f t="shared" si="11"/>
        <v>-17</v>
      </c>
      <c r="K109" s="3335">
        <f t="shared" si="11"/>
        <v>-17</v>
      </c>
      <c r="L109" s="3335">
        <f t="shared" si="11"/>
        <v>-17</v>
      </c>
      <c r="M109" s="3335">
        <f t="shared" si="11"/>
        <v>-17</v>
      </c>
      <c r="N109" s="3335">
        <f t="shared" si="11"/>
        <v>-17</v>
      </c>
      <c r="O109" s="3335">
        <f t="shared" si="11"/>
        <v>-17</v>
      </c>
      <c r="P109" s="3335">
        <f t="shared" si="11"/>
        <v>-17</v>
      </c>
      <c r="Q109" s="3335">
        <f t="shared" si="11"/>
        <v>-17</v>
      </c>
      <c r="R109" s="3335">
        <f t="shared" si="11"/>
        <v>-17</v>
      </c>
      <c r="S109" s="3336">
        <f t="shared" si="11"/>
        <v>-17</v>
      </c>
      <c r="T109" s="3337"/>
      <c r="U109" s="3338"/>
      <c r="V109" s="3339"/>
      <c r="W109" s="3339"/>
      <c r="X109" s="3339"/>
      <c r="Y109" s="3339"/>
      <c r="Z109" s="3340"/>
      <c r="AA109" s="3340"/>
      <c r="AB109" s="3341"/>
      <c r="AC109" s="2908"/>
      <c r="AD109" s="2909"/>
      <c r="AE109" s="2910"/>
      <c r="AF109" s="2911"/>
      <c r="AG109" s="3342"/>
      <c r="AH109" s="3342"/>
      <c r="AI109" s="3342"/>
      <c r="AJ109" s="3342"/>
      <c r="AK109" s="3342"/>
      <c r="AL109" s="3342"/>
    </row>
    <row r="110" spans="1:41" s="2450" customFormat="1" ht="15.75" customHeight="1" thickTop="1" x14ac:dyDescent="0.25">
      <c r="A110" s="3343"/>
      <c r="B110" s="2804" t="s">
        <v>154</v>
      </c>
      <c r="C110" s="3286"/>
      <c r="D110" s="3286"/>
      <c r="E110" s="3344"/>
      <c r="F110" s="3345"/>
      <c r="G110" s="3308"/>
      <c r="H110" s="3308"/>
      <c r="I110" s="3308"/>
      <c r="J110" s="3308"/>
      <c r="K110" s="3308"/>
      <c r="L110" s="3308"/>
      <c r="M110" s="3308"/>
      <c r="N110" s="3308"/>
      <c r="O110" s="3308"/>
      <c r="P110" s="3308"/>
      <c r="Q110" s="3308"/>
      <c r="R110" s="3308"/>
      <c r="S110" s="3309"/>
      <c r="T110" s="2795"/>
      <c r="U110" s="3311"/>
      <c r="V110" s="3273"/>
      <c r="W110" s="3273"/>
      <c r="X110" s="3273"/>
      <c r="Y110" s="3273"/>
      <c r="Z110" s="3274"/>
      <c r="AA110" s="3274"/>
      <c r="AB110" s="3275"/>
      <c r="AC110" s="3277"/>
      <c r="AD110" s="3136"/>
      <c r="AE110" s="3313"/>
      <c r="AF110" s="3298"/>
      <c r="AG110" s="3299"/>
      <c r="AH110" s="3346"/>
      <c r="AI110" s="3347"/>
      <c r="AJ110" s="3348"/>
      <c r="AK110" s="3349"/>
      <c r="AL110" s="3350"/>
    </row>
    <row r="111" spans="1:41" s="2538" customFormat="1" ht="15.75" customHeight="1" x14ac:dyDescent="0.25">
      <c r="A111" s="3351"/>
      <c r="B111" s="2804"/>
      <c r="C111" s="3352"/>
      <c r="D111" s="3352"/>
      <c r="E111" s="3353"/>
      <c r="F111" s="3354"/>
      <c r="G111" s="3355"/>
      <c r="H111" s="3355"/>
      <c r="I111" s="3355"/>
      <c r="J111" s="3355"/>
      <c r="K111" s="3355"/>
      <c r="L111" s="3355"/>
      <c r="M111" s="3355"/>
      <c r="N111" s="3355"/>
      <c r="O111" s="3355"/>
      <c r="P111" s="3355"/>
      <c r="Q111" s="3355"/>
      <c r="R111" s="3355"/>
      <c r="S111" s="3356"/>
      <c r="T111" s="3357"/>
      <c r="U111" s="3358"/>
      <c r="V111" s="3359"/>
      <c r="W111" s="3359"/>
      <c r="X111" s="3359"/>
      <c r="Y111" s="3359"/>
      <c r="Z111" s="3360"/>
      <c r="AA111" s="3360"/>
      <c r="AB111" s="3361"/>
      <c r="AC111" s="3362"/>
      <c r="AD111" s="3363"/>
      <c r="AE111" s="3363"/>
      <c r="AF111" s="3364"/>
      <c r="AG111" s="3365"/>
      <c r="AH111" s="3366"/>
      <c r="AI111" s="3347"/>
      <c r="AJ111" s="3348"/>
      <c r="AK111" s="3367"/>
      <c r="AL111" s="3350"/>
    </row>
    <row r="112" spans="1:41" s="2538" customFormat="1" ht="15.75" customHeight="1" x14ac:dyDescent="0.25">
      <c r="A112" s="3351"/>
      <c r="B112" s="2804"/>
      <c r="C112" s="3352"/>
      <c r="D112" s="3352"/>
      <c r="E112" s="3353"/>
      <c r="F112" s="3354"/>
      <c r="G112" s="3355"/>
      <c r="H112" s="3355"/>
      <c r="I112" s="3355"/>
      <c r="J112" s="3355"/>
      <c r="K112" s="3355"/>
      <c r="L112" s="3355"/>
      <c r="M112" s="3355"/>
      <c r="N112" s="3355"/>
      <c r="O112" s="3355"/>
      <c r="P112" s="3355"/>
      <c r="Q112" s="3355"/>
      <c r="R112" s="3355"/>
      <c r="S112" s="3356"/>
      <c r="T112" s="3357"/>
      <c r="U112" s="3358"/>
      <c r="V112" s="3359"/>
      <c r="W112" s="3359"/>
      <c r="X112" s="3359"/>
      <c r="Y112" s="3359"/>
      <c r="Z112" s="3360"/>
      <c r="AA112" s="3360"/>
      <c r="AB112" s="3368"/>
      <c r="AC112" s="3362"/>
      <c r="AD112" s="3363"/>
      <c r="AE112" s="3369"/>
      <c r="AF112" s="3364"/>
      <c r="AG112" s="3365"/>
      <c r="AH112" s="3366"/>
      <c r="AI112" s="3347"/>
      <c r="AJ112" s="3348"/>
      <c r="AK112" s="3367"/>
      <c r="AL112" s="3350"/>
    </row>
    <row r="113" spans="1:39" s="2538" customFormat="1" ht="15.75" customHeight="1" x14ac:dyDescent="0.25">
      <c r="A113" s="3351"/>
      <c r="B113" s="2804"/>
      <c r="C113" s="3352"/>
      <c r="D113" s="3352"/>
      <c r="E113" s="3352"/>
      <c r="F113" s="3354"/>
      <c r="G113" s="3355"/>
      <c r="H113" s="3355"/>
      <c r="I113" s="3355"/>
      <c r="J113" s="3355"/>
      <c r="K113" s="3355"/>
      <c r="L113" s="3355"/>
      <c r="M113" s="3355"/>
      <c r="N113" s="3355"/>
      <c r="O113" s="3355"/>
      <c r="P113" s="3355"/>
      <c r="Q113" s="3355"/>
      <c r="R113" s="3355"/>
      <c r="S113" s="3356"/>
      <c r="T113" s="3357"/>
      <c r="U113" s="3358"/>
      <c r="V113" s="3359"/>
      <c r="W113" s="3359"/>
      <c r="X113" s="3359"/>
      <c r="Y113" s="3359"/>
      <c r="Z113" s="3360"/>
      <c r="AA113" s="3360"/>
      <c r="AB113" s="3368"/>
      <c r="AC113" s="3362"/>
      <c r="AD113" s="3363"/>
      <c r="AE113" s="3363"/>
      <c r="AF113" s="3364"/>
      <c r="AG113" s="3365"/>
      <c r="AH113" s="3366"/>
      <c r="AI113" s="3347"/>
      <c r="AJ113" s="3348"/>
      <c r="AK113" s="3367"/>
      <c r="AL113" s="3350"/>
    </row>
    <row r="114" spans="1:39" s="2538" customFormat="1" ht="15.75" customHeight="1" x14ac:dyDescent="0.25">
      <c r="A114" s="3351"/>
      <c r="B114" s="2804"/>
      <c r="C114" s="3352"/>
      <c r="D114" s="3352"/>
      <c r="E114" s="3352"/>
      <c r="F114" s="3354"/>
      <c r="G114" s="3355"/>
      <c r="H114" s="3355"/>
      <c r="I114" s="3355"/>
      <c r="J114" s="3355"/>
      <c r="K114" s="3355"/>
      <c r="L114" s="3355"/>
      <c r="M114" s="3355"/>
      <c r="N114" s="3355"/>
      <c r="O114" s="3355"/>
      <c r="P114" s="3355"/>
      <c r="Q114" s="3355"/>
      <c r="R114" s="3355"/>
      <c r="S114" s="3356"/>
      <c r="T114" s="3357"/>
      <c r="U114" s="3358"/>
      <c r="V114" s="3359"/>
      <c r="W114" s="3359"/>
      <c r="X114" s="3359"/>
      <c r="Y114" s="3359"/>
      <c r="Z114" s="3360"/>
      <c r="AA114" s="3360"/>
      <c r="AB114" s="3368"/>
      <c r="AC114" s="3362"/>
      <c r="AD114" s="3363"/>
      <c r="AE114" s="3363"/>
      <c r="AF114" s="3364"/>
      <c r="AG114" s="3365"/>
      <c r="AH114" s="3366"/>
      <c r="AI114" s="3347"/>
      <c r="AJ114" s="3348"/>
      <c r="AK114" s="3367"/>
      <c r="AL114" s="3350"/>
    </row>
    <row r="115" spans="1:39" s="2538" customFormat="1" ht="15.75" customHeight="1" x14ac:dyDescent="0.25">
      <c r="A115" s="3351"/>
      <c r="B115" s="2804"/>
      <c r="C115" s="3352"/>
      <c r="D115" s="3352"/>
      <c r="E115" s="3370"/>
      <c r="F115" s="3354"/>
      <c r="G115" s="3355"/>
      <c r="H115" s="3355"/>
      <c r="I115" s="3355"/>
      <c r="J115" s="3355"/>
      <c r="K115" s="3355"/>
      <c r="L115" s="3355"/>
      <c r="M115" s="3355"/>
      <c r="N115" s="3355"/>
      <c r="O115" s="3355"/>
      <c r="P115" s="3355"/>
      <c r="Q115" s="3355"/>
      <c r="R115" s="3355"/>
      <c r="S115" s="3356"/>
      <c r="T115" s="3357"/>
      <c r="U115" s="3358"/>
      <c r="V115" s="3359"/>
      <c r="W115" s="3359"/>
      <c r="X115" s="3359"/>
      <c r="Y115" s="3359"/>
      <c r="Z115" s="3360"/>
      <c r="AA115" s="3360"/>
      <c r="AB115" s="3361"/>
      <c r="AC115" s="3362"/>
      <c r="AD115" s="3363"/>
      <c r="AE115" s="3363"/>
      <c r="AF115" s="3364"/>
      <c r="AG115" s="3365"/>
      <c r="AH115" s="3366"/>
      <c r="AI115" s="3347"/>
      <c r="AJ115" s="3348"/>
      <c r="AK115" s="3367"/>
      <c r="AL115" s="3350"/>
    </row>
    <row r="116" spans="1:39" s="2538" customFormat="1" ht="15.75" customHeight="1" x14ac:dyDescent="0.25">
      <c r="A116" s="3351"/>
      <c r="B116" s="2804"/>
      <c r="C116" s="3352"/>
      <c r="D116" s="3352"/>
      <c r="E116" s="3352"/>
      <c r="F116" s="3354"/>
      <c r="G116" s="3355"/>
      <c r="H116" s="3355"/>
      <c r="I116" s="3355"/>
      <c r="J116" s="3355"/>
      <c r="K116" s="3355"/>
      <c r="L116" s="3355"/>
      <c r="M116" s="3355"/>
      <c r="N116" s="3355"/>
      <c r="O116" s="3355"/>
      <c r="P116" s="3355"/>
      <c r="Q116" s="3355"/>
      <c r="R116" s="3355"/>
      <c r="S116" s="3356"/>
      <c r="T116" s="3357"/>
      <c r="U116" s="3358"/>
      <c r="V116" s="3359"/>
      <c r="W116" s="3359"/>
      <c r="X116" s="3359"/>
      <c r="Y116" s="3359"/>
      <c r="Z116" s="3360"/>
      <c r="AA116" s="3360"/>
      <c r="AB116" s="3361"/>
      <c r="AC116" s="3362"/>
      <c r="AD116" s="3363"/>
      <c r="AE116" s="3363"/>
      <c r="AF116" s="3364"/>
      <c r="AG116" s="3365"/>
      <c r="AH116" s="3366"/>
      <c r="AI116" s="3347"/>
      <c r="AJ116" s="3348"/>
      <c r="AK116" s="3367"/>
      <c r="AL116" s="3350"/>
    </row>
    <row r="117" spans="1:39" s="2538" customFormat="1" ht="15.75" customHeight="1" x14ac:dyDescent="0.25">
      <c r="A117" s="3351"/>
      <c r="B117" s="2804"/>
      <c r="C117" s="3352"/>
      <c r="D117" s="3352"/>
      <c r="E117" s="3353"/>
      <c r="F117" s="3371"/>
      <c r="G117" s="3355"/>
      <c r="H117" s="3355"/>
      <c r="I117" s="3355"/>
      <c r="J117" s="3355"/>
      <c r="K117" s="3355"/>
      <c r="L117" s="3355"/>
      <c r="M117" s="3355"/>
      <c r="N117" s="3355"/>
      <c r="O117" s="3355"/>
      <c r="P117" s="3355"/>
      <c r="Q117" s="3355"/>
      <c r="R117" s="3355"/>
      <c r="S117" s="3356"/>
      <c r="T117" s="3372"/>
      <c r="U117" s="3358"/>
      <c r="V117" s="3359"/>
      <c r="W117" s="3359"/>
      <c r="X117" s="3359"/>
      <c r="Y117" s="3359"/>
      <c r="Z117" s="3360"/>
      <c r="AA117" s="3360"/>
      <c r="AB117" s="3368"/>
      <c r="AC117" s="3362"/>
      <c r="AD117" s="3363"/>
      <c r="AE117" s="3373"/>
      <c r="AF117" s="3364"/>
      <c r="AG117" s="3365"/>
      <c r="AH117" s="3366"/>
      <c r="AI117" s="3347"/>
      <c r="AJ117" s="3348"/>
      <c r="AK117" s="3367"/>
      <c r="AL117" s="3350"/>
    </row>
    <row r="118" spans="1:39" s="2538" customFormat="1" ht="15.75" customHeight="1" x14ac:dyDescent="0.25">
      <c r="A118" s="3351"/>
      <c r="B118" s="2804"/>
      <c r="C118" s="3352"/>
      <c r="D118" s="3352"/>
      <c r="E118" s="3353"/>
      <c r="F118" s="3354"/>
      <c r="G118" s="3355"/>
      <c r="H118" s="3355"/>
      <c r="I118" s="3355"/>
      <c r="J118" s="3355"/>
      <c r="K118" s="3355"/>
      <c r="L118" s="3355"/>
      <c r="M118" s="3355"/>
      <c r="N118" s="3355"/>
      <c r="O118" s="3355"/>
      <c r="P118" s="3355"/>
      <c r="Q118" s="3355"/>
      <c r="R118" s="3355"/>
      <c r="S118" s="3356"/>
      <c r="T118" s="3357"/>
      <c r="U118" s="3358"/>
      <c r="V118" s="3359"/>
      <c r="W118" s="3359"/>
      <c r="X118" s="3359"/>
      <c r="Y118" s="3359"/>
      <c r="Z118" s="3360"/>
      <c r="AA118" s="3360"/>
      <c r="AB118" s="3374"/>
      <c r="AC118" s="3362"/>
      <c r="AD118" s="3363"/>
      <c r="AE118" s="3363"/>
      <c r="AF118" s="3364"/>
      <c r="AG118" s="3375"/>
      <c r="AH118" s="3366"/>
      <c r="AI118" s="3347"/>
      <c r="AJ118" s="3348"/>
      <c r="AK118" s="3376"/>
      <c r="AL118" s="3350"/>
    </row>
    <row r="119" spans="1:39" s="2538" customFormat="1" ht="15.75" customHeight="1" x14ac:dyDescent="0.25">
      <c r="A119" s="3351"/>
      <c r="B119" s="2804"/>
      <c r="C119" s="3352"/>
      <c r="D119" s="3352"/>
      <c r="E119" s="3370"/>
      <c r="F119" s="3354"/>
      <c r="G119" s="3355"/>
      <c r="H119" s="3355"/>
      <c r="I119" s="3355"/>
      <c r="J119" s="3355"/>
      <c r="K119" s="3355"/>
      <c r="L119" s="3355"/>
      <c r="M119" s="3355"/>
      <c r="N119" s="3355"/>
      <c r="O119" s="3355"/>
      <c r="P119" s="3355"/>
      <c r="Q119" s="3355"/>
      <c r="R119" s="3355"/>
      <c r="S119" s="3356"/>
      <c r="T119" s="3357"/>
      <c r="U119" s="3358"/>
      <c r="V119" s="3359"/>
      <c r="W119" s="3359"/>
      <c r="X119" s="3359"/>
      <c r="Y119" s="3359"/>
      <c r="Z119" s="3360"/>
      <c r="AA119" s="3360"/>
      <c r="AB119" s="3361"/>
      <c r="AC119" s="3362"/>
      <c r="AD119" s="3363"/>
      <c r="AE119" s="3363"/>
      <c r="AF119" s="3364"/>
      <c r="AG119" s="3365"/>
      <c r="AH119" s="3366"/>
      <c r="AI119" s="3377"/>
      <c r="AJ119" s="3376"/>
      <c r="AK119" s="3367"/>
      <c r="AL119" s="3350"/>
    </row>
    <row r="120" spans="1:39" s="2538" customFormat="1" ht="15.75" customHeight="1" x14ac:dyDescent="0.25">
      <c r="A120" s="3351"/>
      <c r="B120" s="2804"/>
      <c r="C120" s="3352"/>
      <c r="D120" s="3352"/>
      <c r="E120" s="3370"/>
      <c r="F120" s="3354"/>
      <c r="G120" s="3355"/>
      <c r="H120" s="3355"/>
      <c r="I120" s="3355"/>
      <c r="J120" s="3355"/>
      <c r="K120" s="3355"/>
      <c r="L120" s="3355"/>
      <c r="M120" s="3355"/>
      <c r="N120" s="3355"/>
      <c r="O120" s="3355"/>
      <c r="P120" s="3355"/>
      <c r="Q120" s="3355"/>
      <c r="R120" s="3355"/>
      <c r="S120" s="3356"/>
      <c r="T120" s="3378"/>
      <c r="U120" s="3358"/>
      <c r="V120" s="3359"/>
      <c r="W120" s="3359"/>
      <c r="X120" s="3359"/>
      <c r="Y120" s="3359"/>
      <c r="Z120" s="3360"/>
      <c r="AA120" s="3360"/>
      <c r="AB120" s="3368"/>
      <c r="AC120" s="3362"/>
      <c r="AD120" s="3363"/>
      <c r="AE120" s="3363"/>
      <c r="AF120" s="3364"/>
      <c r="AG120" s="3365"/>
      <c r="AH120" s="3366"/>
      <c r="AI120" s="3379"/>
      <c r="AJ120" s="3348"/>
      <c r="AK120" s="3367"/>
      <c r="AL120" s="3350"/>
    </row>
    <row r="121" spans="1:39" s="2538" customFormat="1" ht="15.75" customHeight="1" x14ac:dyDescent="0.25">
      <c r="A121" s="3351"/>
      <c r="B121" s="2804"/>
      <c r="C121" s="3352"/>
      <c r="D121" s="3352"/>
      <c r="E121" s="3370"/>
      <c r="F121" s="3354"/>
      <c r="G121" s="3355"/>
      <c r="H121" s="3355"/>
      <c r="I121" s="3355"/>
      <c r="J121" s="3355"/>
      <c r="K121" s="3355"/>
      <c r="L121" s="3355"/>
      <c r="M121" s="3355"/>
      <c r="N121" s="3355"/>
      <c r="O121" s="3355"/>
      <c r="P121" s="3355"/>
      <c r="Q121" s="3355"/>
      <c r="R121" s="3355"/>
      <c r="S121" s="3356"/>
      <c r="T121" s="3357"/>
      <c r="U121" s="3358"/>
      <c r="V121" s="3359"/>
      <c r="W121" s="3359"/>
      <c r="X121" s="3359"/>
      <c r="Y121" s="3359"/>
      <c r="Z121" s="3360"/>
      <c r="AA121" s="3360"/>
      <c r="AB121" s="3361"/>
      <c r="AC121" s="3362"/>
      <c r="AD121" s="3363"/>
      <c r="AE121" s="3363"/>
      <c r="AF121" s="3364"/>
      <c r="AG121" s="3365"/>
      <c r="AH121" s="3366"/>
      <c r="AI121" s="3377"/>
      <c r="AJ121" s="3348"/>
      <c r="AK121" s="3367"/>
      <c r="AL121" s="3350"/>
    </row>
    <row r="122" spans="1:39" s="2538" customFormat="1" ht="15.75" customHeight="1" x14ac:dyDescent="0.25">
      <c r="A122" s="3351"/>
      <c r="B122" s="2804"/>
      <c r="C122" s="3352"/>
      <c r="D122" s="3352"/>
      <c r="E122" s="3353"/>
      <c r="F122" s="3354"/>
      <c r="G122" s="3355"/>
      <c r="H122" s="3355"/>
      <c r="I122" s="3355"/>
      <c r="J122" s="3355"/>
      <c r="K122" s="3355"/>
      <c r="L122" s="3355"/>
      <c r="M122" s="3355"/>
      <c r="N122" s="3355"/>
      <c r="O122" s="3355"/>
      <c r="P122" s="3355"/>
      <c r="Q122" s="3355"/>
      <c r="R122" s="3355"/>
      <c r="S122" s="3356"/>
      <c r="T122" s="3357"/>
      <c r="U122" s="3358"/>
      <c r="V122" s="3359"/>
      <c r="W122" s="3359"/>
      <c r="X122" s="3359"/>
      <c r="Y122" s="3359"/>
      <c r="Z122" s="3360"/>
      <c r="AA122" s="3360"/>
      <c r="AB122" s="3368"/>
      <c r="AC122" s="3362"/>
      <c r="AD122" s="3363"/>
      <c r="AE122" s="3363"/>
      <c r="AF122" s="3364"/>
      <c r="AG122" s="3365"/>
      <c r="AH122" s="3380"/>
      <c r="AI122" s="3377"/>
      <c r="AJ122" s="3348"/>
      <c r="AK122" s="3367"/>
      <c r="AL122" s="3350"/>
    </row>
    <row r="123" spans="1:39" s="2538" customFormat="1" ht="15.75" customHeight="1" x14ac:dyDescent="0.25">
      <c r="A123" s="3381"/>
      <c r="B123" s="3382"/>
      <c r="C123" s="3352"/>
      <c r="D123" s="3352"/>
      <c r="E123" s="3370"/>
      <c r="F123" s="3345"/>
      <c r="G123" s="3308"/>
      <c r="H123" s="3308"/>
      <c r="I123" s="3308"/>
      <c r="J123" s="3308"/>
      <c r="K123" s="3308"/>
      <c r="L123" s="3308"/>
      <c r="M123" s="3308"/>
      <c r="N123" s="3308"/>
      <c r="O123" s="3308"/>
      <c r="P123" s="3308"/>
      <c r="Q123" s="3308"/>
      <c r="R123" s="3308"/>
      <c r="S123" s="3308"/>
      <c r="T123" s="3383"/>
      <c r="U123" s="3384"/>
      <c r="V123" s="3385"/>
      <c r="W123" s="3385"/>
      <c r="X123" s="3385"/>
      <c r="Y123" s="3385"/>
      <c r="Z123" s="3386"/>
      <c r="AA123" s="3386"/>
      <c r="AB123" s="3387"/>
      <c r="AC123" s="3388"/>
      <c r="AD123" s="3389"/>
      <c r="AE123" s="3389"/>
      <c r="AF123" s="3390"/>
      <c r="AG123" s="3391"/>
      <c r="AH123" s="3112"/>
      <c r="AI123" s="3392"/>
      <c r="AJ123" s="3393"/>
      <c r="AK123" s="3394"/>
      <c r="AL123" s="3395"/>
    </row>
    <row r="124" spans="1:39" s="2538" customFormat="1" ht="15.75" customHeight="1" x14ac:dyDescent="0.25">
      <c r="A124" s="3396"/>
      <c r="B124" s="3397"/>
      <c r="C124" s="3398"/>
      <c r="D124" s="3398"/>
      <c r="E124" s="3399"/>
      <c r="F124" s="3400"/>
      <c r="G124" s="3401"/>
      <c r="H124" s="3401"/>
      <c r="I124" s="3401"/>
      <c r="J124" s="3401"/>
      <c r="K124" s="3401"/>
      <c r="L124" s="3401"/>
      <c r="M124" s="3401"/>
      <c r="N124" s="3401"/>
      <c r="O124" s="3401"/>
      <c r="P124" s="3401"/>
      <c r="Q124" s="3401"/>
      <c r="R124" s="3401"/>
      <c r="S124" s="3401"/>
      <c r="T124" s="3402"/>
      <c r="U124" s="3384"/>
      <c r="V124" s="3403"/>
      <c r="W124" s="3403"/>
      <c r="X124" s="3403"/>
      <c r="Y124" s="3403"/>
      <c r="Z124" s="3404"/>
      <c r="AA124" s="3404"/>
      <c r="AB124" s="3405"/>
      <c r="AC124" s="3406"/>
      <c r="AD124" s="3407"/>
      <c r="AE124" s="3407"/>
      <c r="AF124" s="3408"/>
      <c r="AG124" s="3409"/>
      <c r="AH124" s="3112"/>
      <c r="AI124" s="3410"/>
      <c r="AJ124" s="3411"/>
      <c r="AK124" s="3412"/>
      <c r="AL124" s="3413"/>
    </row>
    <row r="125" spans="1:39" s="2538" customFormat="1" ht="15.75" customHeight="1" x14ac:dyDescent="0.25">
      <c r="A125" s="3414"/>
      <c r="B125" s="2860"/>
      <c r="C125" s="3415"/>
      <c r="D125" s="3415"/>
      <c r="E125" s="3416"/>
      <c r="F125" s="3417"/>
      <c r="G125" s="3418"/>
      <c r="H125" s="3418"/>
      <c r="I125" s="3418"/>
      <c r="J125" s="3418"/>
      <c r="K125" s="3418"/>
      <c r="L125" s="3418"/>
      <c r="M125" s="3418"/>
      <c r="N125" s="3418"/>
      <c r="O125" s="3418"/>
      <c r="P125" s="3418"/>
      <c r="Q125" s="3418"/>
      <c r="R125" s="3418"/>
      <c r="S125" s="3419"/>
      <c r="T125" s="3420"/>
      <c r="U125" s="3384"/>
      <c r="V125" s="3421"/>
      <c r="W125" s="3421"/>
      <c r="X125" s="3421"/>
      <c r="Y125" s="3421"/>
      <c r="Z125" s="3422"/>
      <c r="AA125" s="3422"/>
      <c r="AB125" s="3423"/>
      <c r="AC125" s="3424"/>
      <c r="AD125" s="3425"/>
      <c r="AE125" s="3425"/>
      <c r="AF125" s="3426"/>
      <c r="AG125" s="3427"/>
      <c r="AH125" s="3112"/>
      <c r="AI125" s="3428"/>
      <c r="AJ125" s="3429"/>
      <c r="AK125" s="3430"/>
      <c r="AL125" s="3431"/>
    </row>
    <row r="126" spans="1:39" s="2538" customFormat="1" ht="15.75" customHeight="1" x14ac:dyDescent="0.25">
      <c r="A126" s="3432"/>
      <c r="B126" s="2804"/>
      <c r="C126" s="3433"/>
      <c r="D126" s="3434"/>
      <c r="E126" s="3435"/>
      <c r="F126" s="3436"/>
      <c r="G126" s="3437"/>
      <c r="H126" s="3437"/>
      <c r="I126" s="3437"/>
      <c r="J126" s="3437"/>
      <c r="K126" s="3437"/>
      <c r="L126" s="3437"/>
      <c r="M126" s="3437"/>
      <c r="N126" s="3437"/>
      <c r="O126" s="3437"/>
      <c r="P126" s="3437"/>
      <c r="Q126" s="3437"/>
      <c r="R126" s="3437"/>
      <c r="S126" s="3438"/>
      <c r="T126" s="3439"/>
      <c r="U126" s="3384"/>
      <c r="V126" s="3440"/>
      <c r="W126" s="3440"/>
      <c r="X126" s="3440"/>
      <c r="Y126" s="3440"/>
      <c r="Z126" s="3441"/>
      <c r="AA126" s="3441"/>
      <c r="AB126" s="3442"/>
      <c r="AC126" s="3443"/>
      <c r="AD126" s="3444"/>
      <c r="AE126" s="3444"/>
      <c r="AF126" s="3445"/>
      <c r="AG126" s="3446"/>
      <c r="AH126" s="3112"/>
      <c r="AI126" s="3447"/>
      <c r="AJ126" s="3448"/>
      <c r="AK126" s="3449"/>
      <c r="AL126" s="3450"/>
      <c r="AM126" s="3451"/>
    </row>
    <row r="127" spans="1:39" s="2538" customFormat="1" ht="15.75" customHeight="1" x14ac:dyDescent="0.25">
      <c r="A127" s="3452"/>
      <c r="B127" s="2860"/>
      <c r="C127" s="3453"/>
      <c r="D127" s="2865"/>
      <c r="E127" s="2865"/>
      <c r="F127" s="3454"/>
      <c r="G127" s="3455"/>
      <c r="H127" s="3455"/>
      <c r="I127" s="3455"/>
      <c r="J127" s="3455"/>
      <c r="K127" s="3455"/>
      <c r="L127" s="3455"/>
      <c r="M127" s="3455"/>
      <c r="N127" s="3455"/>
      <c r="O127" s="3455"/>
      <c r="P127" s="3455"/>
      <c r="Q127" s="3455"/>
      <c r="R127" s="3455"/>
      <c r="S127" s="3456"/>
      <c r="T127" s="3457"/>
      <c r="U127" s="2825"/>
      <c r="V127" s="3458"/>
      <c r="W127" s="3458"/>
      <c r="X127" s="3458"/>
      <c r="Y127" s="3459"/>
      <c r="Z127" s="3460"/>
      <c r="AA127" s="3460"/>
      <c r="AB127" s="3461"/>
      <c r="AC127" s="3462"/>
      <c r="AD127" s="3463"/>
      <c r="AE127" s="3464"/>
      <c r="AF127" s="3465"/>
      <c r="AG127" s="3466"/>
      <c r="AH127" s="3112"/>
      <c r="AI127" s="3467"/>
      <c r="AJ127" s="3468"/>
      <c r="AK127" s="3469"/>
      <c r="AL127" s="3470"/>
      <c r="AM127" s="3451"/>
    </row>
    <row r="128" spans="1:39" s="2538" customFormat="1" ht="15.75" customHeight="1" x14ac:dyDescent="0.25">
      <c r="A128" s="3471"/>
      <c r="B128" s="2804"/>
      <c r="C128" s="3472"/>
      <c r="D128" s="3473"/>
      <c r="E128" s="3474"/>
      <c r="F128" s="3475"/>
      <c r="G128" s="3476"/>
      <c r="H128" s="3476"/>
      <c r="I128" s="3476"/>
      <c r="J128" s="3476"/>
      <c r="K128" s="3476"/>
      <c r="L128" s="3476"/>
      <c r="M128" s="3476"/>
      <c r="N128" s="3476"/>
      <c r="O128" s="3476"/>
      <c r="P128" s="3476"/>
      <c r="Q128" s="3476"/>
      <c r="R128" s="3476"/>
      <c r="S128" s="3477"/>
      <c r="T128" s="3478"/>
      <c r="U128" s="2825"/>
      <c r="V128" s="3479"/>
      <c r="W128" s="3479"/>
      <c r="X128" s="3479"/>
      <c r="Y128" s="3479"/>
      <c r="Z128" s="3480"/>
      <c r="AA128" s="3480"/>
      <c r="AB128" s="3481"/>
      <c r="AC128" s="3482"/>
      <c r="AD128" s="2825"/>
      <c r="AE128" s="3156"/>
      <c r="AF128" s="3483"/>
      <c r="AG128" s="3484"/>
      <c r="AH128" s="3112"/>
      <c r="AI128" s="3485"/>
      <c r="AJ128" s="3486"/>
      <c r="AK128" s="3487"/>
      <c r="AL128" s="3488"/>
      <c r="AM128" s="3451"/>
    </row>
    <row r="129" spans="1:41" s="2538" customFormat="1" ht="15.75" customHeight="1" x14ac:dyDescent="0.25">
      <c r="A129" s="3489"/>
      <c r="B129" s="2804"/>
      <c r="C129" s="3490"/>
      <c r="D129" s="3491"/>
      <c r="E129" s="3490"/>
      <c r="F129" s="3492"/>
      <c r="G129" s="3493"/>
      <c r="H129" s="3493"/>
      <c r="I129" s="3493"/>
      <c r="J129" s="3493"/>
      <c r="K129" s="3493"/>
      <c r="L129" s="3493"/>
      <c r="M129" s="3493"/>
      <c r="N129" s="3493"/>
      <c r="O129" s="3493"/>
      <c r="P129" s="3493"/>
      <c r="Q129" s="3493"/>
      <c r="R129" s="3493"/>
      <c r="S129" s="3493"/>
      <c r="T129" s="3494"/>
      <c r="U129" s="3495"/>
      <c r="V129" s="3496"/>
      <c r="W129" s="3496"/>
      <c r="X129" s="3496"/>
      <c r="Y129" s="3496"/>
      <c r="Z129" s="3497"/>
      <c r="AA129" s="3497"/>
      <c r="AB129" s="3498"/>
      <c r="AC129" s="3499"/>
      <c r="AD129" s="3500"/>
      <c r="AE129" s="3501"/>
      <c r="AF129" s="3502"/>
      <c r="AG129" s="3484"/>
      <c r="AH129" s="3503"/>
      <c r="AI129" s="3485"/>
      <c r="AJ129" s="3486"/>
      <c r="AK129" s="3487"/>
      <c r="AL129" s="3488"/>
    </row>
    <row r="130" spans="1:41" s="2538" customFormat="1" ht="15.75" customHeight="1" x14ac:dyDescent="0.25">
      <c r="A130" s="3489"/>
      <c r="B130" s="2804"/>
      <c r="C130" s="3490"/>
      <c r="D130" s="3490"/>
      <c r="E130" s="3504"/>
      <c r="F130" s="3505"/>
      <c r="G130" s="3493"/>
      <c r="H130" s="3493"/>
      <c r="I130" s="3493"/>
      <c r="J130" s="3493"/>
      <c r="K130" s="3493"/>
      <c r="L130" s="3493"/>
      <c r="M130" s="3493"/>
      <c r="N130" s="3493"/>
      <c r="O130" s="3493"/>
      <c r="P130" s="3493"/>
      <c r="Q130" s="3493"/>
      <c r="R130" s="3493"/>
      <c r="S130" s="3493"/>
      <c r="T130" s="3506"/>
      <c r="U130" s="3384"/>
      <c r="V130" s="3507"/>
      <c r="W130" s="3507"/>
      <c r="X130" s="3507"/>
      <c r="Y130" s="3507"/>
      <c r="Z130" s="3508"/>
      <c r="AA130" s="3508"/>
      <c r="AB130" s="3509"/>
      <c r="AC130" s="3508"/>
      <c r="AD130" s="3510"/>
      <c r="AE130" s="3511"/>
      <c r="AF130" s="3512"/>
      <c r="AG130" s="3513"/>
      <c r="AH130" s="3112"/>
      <c r="AI130" s="3514"/>
      <c r="AJ130" s="3515"/>
      <c r="AK130" s="3516"/>
      <c r="AL130" s="3517"/>
    </row>
    <row r="131" spans="1:41" s="2538" customFormat="1" ht="15.75" customHeight="1" x14ac:dyDescent="0.25">
      <c r="A131" s="3518"/>
      <c r="B131" s="2860"/>
      <c r="C131" s="3519"/>
      <c r="D131" s="3520"/>
      <c r="E131" s="3519"/>
      <c r="F131" s="3521"/>
      <c r="G131" s="3522"/>
      <c r="H131" s="3522"/>
      <c r="I131" s="3522"/>
      <c r="J131" s="3522"/>
      <c r="K131" s="3522"/>
      <c r="L131" s="3522"/>
      <c r="M131" s="3522"/>
      <c r="N131" s="3522"/>
      <c r="O131" s="3522"/>
      <c r="P131" s="3522"/>
      <c r="Q131" s="3522"/>
      <c r="R131" s="3522"/>
      <c r="S131" s="3523"/>
      <c r="T131" s="3524"/>
      <c r="U131" s="3384"/>
      <c r="V131" s="3525"/>
      <c r="W131" s="3525"/>
      <c r="X131" s="3525"/>
      <c r="Y131" s="3525"/>
      <c r="Z131" s="3526"/>
      <c r="AA131" s="3526"/>
      <c r="AB131" s="3527"/>
      <c r="AC131" s="3528"/>
      <c r="AD131" s="3529"/>
      <c r="AE131" s="3530"/>
      <c r="AF131" s="3531"/>
      <c r="AG131" s="3532"/>
      <c r="AH131" s="3112"/>
      <c r="AI131" s="3533"/>
      <c r="AJ131" s="3534"/>
      <c r="AK131" s="3535"/>
      <c r="AL131" s="3536"/>
    </row>
    <row r="132" spans="1:41" s="2538" customFormat="1" ht="15.75" customHeight="1" thickBot="1" x14ac:dyDescent="0.3">
      <c r="A132" s="3537"/>
      <c r="B132" s="2860"/>
      <c r="C132" s="3538"/>
      <c r="D132" s="2865"/>
      <c r="E132" s="2865"/>
      <c r="F132" s="3539"/>
      <c r="G132" s="3540"/>
      <c r="H132" s="3540"/>
      <c r="I132" s="3540"/>
      <c r="J132" s="3540"/>
      <c r="K132" s="3540"/>
      <c r="L132" s="3540"/>
      <c r="M132" s="3540"/>
      <c r="N132" s="3540"/>
      <c r="O132" s="3540"/>
      <c r="P132" s="3540"/>
      <c r="Q132" s="3540"/>
      <c r="R132" s="3540"/>
      <c r="S132" s="3541"/>
      <c r="T132" s="3542"/>
      <c r="U132" s="3384"/>
      <c r="V132" s="3543"/>
      <c r="W132" s="3543"/>
      <c r="X132" s="3543"/>
      <c r="Y132" s="3543"/>
      <c r="Z132" s="3544"/>
      <c r="AA132" s="3544"/>
      <c r="AB132" s="3545"/>
      <c r="AC132" s="3546"/>
      <c r="AD132" s="3547"/>
      <c r="AE132" s="3548"/>
      <c r="AF132" s="3549"/>
      <c r="AG132" s="3550"/>
      <c r="AH132" s="3112"/>
      <c r="AI132" s="3551"/>
      <c r="AJ132" s="2600"/>
      <c r="AK132" s="2601"/>
      <c r="AL132" s="3552"/>
      <c r="AM132" s="3451"/>
    </row>
    <row r="133" spans="1:41" s="2538" customFormat="1" ht="12" customHeight="1" thickBot="1" x14ac:dyDescent="0.3">
      <c r="A133" s="3553"/>
      <c r="B133" s="2860"/>
      <c r="C133" s="3554"/>
      <c r="D133" s="2865"/>
      <c r="E133" s="3555"/>
      <c r="F133" s="3556"/>
      <c r="G133" s="3557"/>
      <c r="H133" s="3557"/>
      <c r="I133" s="3557"/>
      <c r="J133" s="3557"/>
      <c r="K133" s="3558"/>
      <c r="L133" s="3558"/>
      <c r="M133" s="3558"/>
      <c r="N133" s="3558"/>
      <c r="O133" s="3558"/>
      <c r="P133" s="3558"/>
      <c r="Q133" s="3558"/>
      <c r="R133" s="3559"/>
      <c r="S133" s="3559"/>
      <c r="T133" s="3560"/>
      <c r="U133" s="3561"/>
      <c r="V133" s="3562"/>
      <c r="W133" s="3562"/>
      <c r="X133" s="3562"/>
      <c r="Y133" s="3562"/>
      <c r="Z133" s="3563"/>
      <c r="AA133" s="3563"/>
      <c r="AB133" s="3564"/>
      <c r="AC133" s="3565"/>
      <c r="AD133" s="3566"/>
      <c r="AE133" s="3567"/>
      <c r="AF133" s="3568"/>
      <c r="AG133" s="3550"/>
      <c r="AH133" s="3569"/>
      <c r="AI133" s="3570"/>
      <c r="AJ133" s="2600"/>
      <c r="AK133" s="2601"/>
      <c r="AL133" s="3571"/>
      <c r="AM133" s="3451"/>
    </row>
    <row r="134" spans="1:41" s="2750" customFormat="1" ht="15.75" customHeight="1" thickBot="1" x14ac:dyDescent="0.3">
      <c r="A134" s="3963" t="s">
        <v>170</v>
      </c>
      <c r="B134" s="3963"/>
      <c r="C134" s="3964"/>
      <c r="D134" s="3316"/>
      <c r="E134" s="3572"/>
      <c r="F134" s="3317"/>
      <c r="G134" s="2880">
        <f>SUM(G$110:G$133)</f>
        <v>0</v>
      </c>
      <c r="H134" s="2880">
        <f t="shared" ref="H134:S134" si="12">SUM(H$110:H$133)</f>
        <v>0</v>
      </c>
      <c r="I134" s="2880">
        <f t="shared" si="12"/>
        <v>0</v>
      </c>
      <c r="J134" s="2880">
        <f t="shared" si="12"/>
        <v>0</v>
      </c>
      <c r="K134" s="2880">
        <f t="shared" si="12"/>
        <v>0</v>
      </c>
      <c r="L134" s="2880">
        <f t="shared" si="12"/>
        <v>0</v>
      </c>
      <c r="M134" s="2880">
        <f t="shared" si="12"/>
        <v>0</v>
      </c>
      <c r="N134" s="2880">
        <f t="shared" si="12"/>
        <v>0</v>
      </c>
      <c r="O134" s="2880">
        <f t="shared" si="12"/>
        <v>0</v>
      </c>
      <c r="P134" s="2880">
        <f t="shared" si="12"/>
        <v>0</v>
      </c>
      <c r="Q134" s="2880">
        <f t="shared" si="12"/>
        <v>0</v>
      </c>
      <c r="R134" s="2880">
        <f t="shared" si="12"/>
        <v>0</v>
      </c>
      <c r="S134" s="3318">
        <f t="shared" si="12"/>
        <v>0</v>
      </c>
      <c r="T134" s="3317"/>
      <c r="U134" s="3573"/>
      <c r="V134" s="2880"/>
      <c r="W134" s="2880"/>
      <c r="X134" s="2880"/>
      <c r="Y134" s="2880"/>
      <c r="Z134" s="2880"/>
      <c r="AA134" s="2880"/>
      <c r="AB134" s="3574"/>
      <c r="AC134" s="3318"/>
      <c r="AD134" s="2880"/>
      <c r="AE134" s="3575"/>
      <c r="AF134" s="3575"/>
      <c r="AG134" s="3575"/>
      <c r="AH134" s="3575"/>
      <c r="AI134" s="3576"/>
      <c r="AJ134" s="3577"/>
      <c r="AK134" s="3577"/>
      <c r="AL134" s="3575"/>
    </row>
    <row r="135" spans="1:41" s="2750" customFormat="1" ht="15.75" customHeight="1" x14ac:dyDescent="0.25">
      <c r="A135" s="3321"/>
      <c r="B135" s="3322" t="s">
        <v>51</v>
      </c>
      <c r="C135" s="3323"/>
      <c r="D135" s="3323"/>
      <c r="E135" s="3324"/>
      <c r="F135" s="2767"/>
      <c r="G135" s="3578">
        <f>[1]effectif!$G11</f>
        <v>17</v>
      </c>
      <c r="H135" s="3578">
        <f>[1]effectif!$G11</f>
        <v>17</v>
      </c>
      <c r="I135" s="3578">
        <f>[1]effectif!$G11</f>
        <v>17</v>
      </c>
      <c r="J135" s="3578">
        <f>[1]effectif!$G11</f>
        <v>17</v>
      </c>
      <c r="K135" s="3578">
        <f>[1]effectif!$G11</f>
        <v>17</v>
      </c>
      <c r="L135" s="3578">
        <f>[1]effectif!$G11</f>
        <v>17</v>
      </c>
      <c r="M135" s="3578">
        <f>[1]effectif!$G11</f>
        <v>17</v>
      </c>
      <c r="N135" s="3578">
        <f>[1]effectif!$G11</f>
        <v>17</v>
      </c>
      <c r="O135" s="3578">
        <f>[1]effectif!$G11</f>
        <v>17</v>
      </c>
      <c r="P135" s="3578">
        <f>[1]effectif!$G11</f>
        <v>17</v>
      </c>
      <c r="Q135" s="3578">
        <f>[1]effectif!$G11</f>
        <v>17</v>
      </c>
      <c r="R135" s="3578">
        <f>[1]effectif!$G11</f>
        <v>17</v>
      </c>
      <c r="S135" s="3578">
        <f>[1]effectif!$G11</f>
        <v>17</v>
      </c>
      <c r="T135" s="2769"/>
      <c r="U135" s="3579"/>
      <c r="V135" s="3580"/>
      <c r="W135" s="3580"/>
      <c r="X135" s="3580"/>
      <c r="Y135" s="3580"/>
      <c r="Z135" s="3581"/>
      <c r="AA135" s="3581"/>
      <c r="AB135" s="3582"/>
      <c r="AC135" s="3583"/>
      <c r="AD135" s="3584"/>
      <c r="AE135" s="3585"/>
      <c r="AF135" s="2777"/>
      <c r="AG135" s="3586"/>
      <c r="AH135" s="3586"/>
      <c r="AI135" s="3586"/>
      <c r="AJ135" s="3586"/>
      <c r="AK135" s="3586"/>
      <c r="AL135" s="3586"/>
    </row>
    <row r="136" spans="1:41" s="2750" customFormat="1" ht="15.75" customHeight="1" x14ac:dyDescent="0.25">
      <c r="A136" s="3321"/>
      <c r="B136" s="3322" t="s">
        <v>52</v>
      </c>
      <c r="C136" s="3323"/>
      <c r="D136" s="3323"/>
      <c r="E136" s="3324"/>
      <c r="F136" s="2767"/>
      <c r="G136" s="3578">
        <f>G134-G135</f>
        <v>-17</v>
      </c>
      <c r="H136" s="3578">
        <f t="shared" ref="H136:S136" si="13">H134-H135</f>
        <v>-17</v>
      </c>
      <c r="I136" s="3587">
        <f t="shared" si="13"/>
        <v>-17</v>
      </c>
      <c r="J136" s="3587">
        <f t="shared" si="13"/>
        <v>-17</v>
      </c>
      <c r="K136" s="3588">
        <f t="shared" si="13"/>
        <v>-17</v>
      </c>
      <c r="L136" s="3589">
        <f t="shared" si="13"/>
        <v>-17</v>
      </c>
      <c r="M136" s="3589">
        <f t="shared" si="13"/>
        <v>-17</v>
      </c>
      <c r="N136" s="3589">
        <f t="shared" si="13"/>
        <v>-17</v>
      </c>
      <c r="O136" s="3589">
        <f t="shared" si="13"/>
        <v>-17</v>
      </c>
      <c r="P136" s="3589">
        <f t="shared" si="13"/>
        <v>-17</v>
      </c>
      <c r="Q136" s="3589">
        <f t="shared" si="13"/>
        <v>-17</v>
      </c>
      <c r="R136" s="3578">
        <f t="shared" si="13"/>
        <v>-17</v>
      </c>
      <c r="S136" s="3578">
        <f t="shared" si="13"/>
        <v>-17</v>
      </c>
      <c r="T136" s="3590"/>
      <c r="U136" s="3579"/>
      <c r="V136" s="3580"/>
      <c r="W136" s="3580"/>
      <c r="X136" s="3580"/>
      <c r="Y136" s="3580"/>
      <c r="Z136" s="3581"/>
      <c r="AA136" s="3581"/>
      <c r="AB136" s="3582"/>
      <c r="AC136" s="3583"/>
      <c r="AD136" s="3584"/>
      <c r="AE136" s="3585"/>
      <c r="AF136" s="2777"/>
      <c r="AG136" s="3586"/>
      <c r="AH136" s="3586"/>
      <c r="AI136" s="3586"/>
      <c r="AJ136" s="3586"/>
      <c r="AK136" s="3586"/>
      <c r="AL136" s="3586"/>
    </row>
    <row r="137" spans="1:41" s="2450" customFormat="1" ht="15.75" customHeight="1" x14ac:dyDescent="0.25">
      <c r="A137" s="3591"/>
      <c r="B137" s="3592" t="s">
        <v>155</v>
      </c>
      <c r="C137" s="3593"/>
      <c r="D137" s="3554"/>
      <c r="E137" s="3554"/>
      <c r="F137" s="3594"/>
      <c r="G137" s="3595"/>
      <c r="H137" s="3595"/>
      <c r="I137" s="3595"/>
      <c r="J137" s="3595"/>
      <c r="K137" s="3595"/>
      <c r="L137" s="3595"/>
      <c r="M137" s="3595"/>
      <c r="N137" s="3595"/>
      <c r="O137" s="3595"/>
      <c r="P137" s="3595"/>
      <c r="Q137" s="3595"/>
      <c r="R137" s="3595"/>
      <c r="S137" s="3596"/>
      <c r="T137" s="3597"/>
      <c r="U137" s="3598"/>
      <c r="V137" s="3599"/>
      <c r="W137" s="3599"/>
      <c r="X137" s="3599"/>
      <c r="Y137" s="3599"/>
      <c r="Z137" s="3600"/>
      <c r="AA137" s="3600"/>
      <c r="AB137" s="3601"/>
      <c r="AC137" s="3602"/>
      <c r="AD137" s="3136"/>
      <c r="AE137" s="3136"/>
      <c r="AF137" s="3603"/>
      <c r="AG137" s="3604"/>
      <c r="AH137" s="3112"/>
      <c r="AI137" s="3605"/>
      <c r="AJ137" s="3606"/>
      <c r="AK137" s="2601"/>
      <c r="AL137" s="2602"/>
      <c r="AM137" s="2538"/>
      <c r="AN137" s="2538"/>
      <c r="AO137" s="2538"/>
    </row>
    <row r="138" spans="1:41" s="2538" customFormat="1" ht="15.75" customHeight="1" x14ac:dyDescent="0.25">
      <c r="A138" s="3607"/>
      <c r="B138" s="2804"/>
      <c r="C138" s="3554"/>
      <c r="D138" s="3554"/>
      <c r="E138" s="3554"/>
      <c r="F138" s="3608"/>
      <c r="G138" s="3609"/>
      <c r="H138" s="3609"/>
      <c r="I138" s="3609"/>
      <c r="J138" s="3609"/>
      <c r="K138" s="3609"/>
      <c r="L138" s="3609"/>
      <c r="M138" s="3609"/>
      <c r="N138" s="3609"/>
      <c r="O138" s="3609"/>
      <c r="P138" s="3609"/>
      <c r="Q138" s="3609"/>
      <c r="R138" s="3609"/>
      <c r="S138" s="3610"/>
      <c r="T138" s="3611"/>
      <c r="U138" s="3612"/>
      <c r="V138" s="3613"/>
      <c r="W138" s="3613"/>
      <c r="X138" s="3613"/>
      <c r="Y138" s="3613"/>
      <c r="Z138" s="3614"/>
      <c r="AA138" s="3614"/>
      <c r="AB138" s="3615"/>
      <c r="AC138" s="3602"/>
      <c r="AD138" s="3616"/>
      <c r="AE138" s="3616"/>
      <c r="AF138" s="3603"/>
      <c r="AG138" s="3604"/>
      <c r="AH138" s="3569"/>
      <c r="AI138" s="3605"/>
      <c r="AJ138" s="2600"/>
      <c r="AK138" s="2601"/>
      <c r="AL138" s="2602"/>
    </row>
    <row r="139" spans="1:41" s="2538" customFormat="1" ht="15.75" customHeight="1" x14ac:dyDescent="0.25">
      <c r="A139" s="3607"/>
      <c r="B139" s="2804"/>
      <c r="C139" s="3617"/>
      <c r="D139" s="3618"/>
      <c r="E139" s="3554"/>
      <c r="F139" s="3608"/>
      <c r="G139" s="3609"/>
      <c r="H139" s="3609"/>
      <c r="I139" s="3609"/>
      <c r="J139" s="3609"/>
      <c r="K139" s="3609"/>
      <c r="L139" s="3609"/>
      <c r="M139" s="3609"/>
      <c r="N139" s="3609"/>
      <c r="O139" s="3609"/>
      <c r="P139" s="3609"/>
      <c r="Q139" s="3609"/>
      <c r="R139" s="3609"/>
      <c r="S139" s="3610"/>
      <c r="T139" s="3611"/>
      <c r="U139" s="3612"/>
      <c r="V139" s="3613"/>
      <c r="W139" s="3613"/>
      <c r="X139" s="3613"/>
      <c r="Y139" s="3613"/>
      <c r="Z139" s="3614"/>
      <c r="AA139" s="3614"/>
      <c r="AB139" s="3615"/>
      <c r="AC139" s="3602"/>
      <c r="AD139" s="3616"/>
      <c r="AE139" s="3619"/>
      <c r="AF139" s="3620"/>
      <c r="AG139" s="3604"/>
      <c r="AH139" s="3112"/>
      <c r="AI139" s="3605"/>
      <c r="AJ139" s="3606"/>
      <c r="AK139" s="2601"/>
      <c r="AL139" s="2602"/>
    </row>
    <row r="140" spans="1:41" s="2538" customFormat="1" ht="15.75" customHeight="1" x14ac:dyDescent="0.25">
      <c r="A140" s="3607"/>
      <c r="B140" s="2804"/>
      <c r="C140" s="3554"/>
      <c r="D140" s="3621"/>
      <c r="E140" s="3554"/>
      <c r="F140" s="3608"/>
      <c r="G140" s="3609"/>
      <c r="H140" s="3609"/>
      <c r="I140" s="3609"/>
      <c r="J140" s="3609"/>
      <c r="K140" s="3609"/>
      <c r="L140" s="3609"/>
      <c r="M140" s="3609"/>
      <c r="N140" s="3609"/>
      <c r="O140" s="3609"/>
      <c r="P140" s="3609"/>
      <c r="Q140" s="3609"/>
      <c r="R140" s="3609"/>
      <c r="S140" s="3610"/>
      <c r="T140" s="3611"/>
      <c r="U140" s="3612"/>
      <c r="V140" s="3613"/>
      <c r="W140" s="3613"/>
      <c r="X140" s="3613"/>
      <c r="Y140" s="3613"/>
      <c r="Z140" s="3614"/>
      <c r="AA140" s="3614"/>
      <c r="AB140" s="3622"/>
      <c r="AC140" s="3602"/>
      <c r="AD140" s="3616"/>
      <c r="AE140" s="3616"/>
      <c r="AF140" s="3603"/>
      <c r="AG140" s="3623"/>
      <c r="AH140" s="3569"/>
      <c r="AI140" s="3605"/>
      <c r="AJ140" s="2600"/>
      <c r="AK140" s="3624"/>
      <c r="AL140" s="2602"/>
    </row>
    <row r="141" spans="1:41" s="2538" customFormat="1" ht="15.75" customHeight="1" x14ac:dyDescent="0.25">
      <c r="A141" s="3607"/>
      <c r="B141" s="2804"/>
      <c r="C141" s="3617"/>
      <c r="D141" s="3625"/>
      <c r="E141" s="3625"/>
      <c r="F141" s="3626"/>
      <c r="G141" s="3609"/>
      <c r="H141" s="3609"/>
      <c r="I141" s="3609"/>
      <c r="J141" s="3609"/>
      <c r="K141" s="3609"/>
      <c r="L141" s="3609"/>
      <c r="M141" s="3609"/>
      <c r="N141" s="3609"/>
      <c r="O141" s="3609"/>
      <c r="P141" s="3609"/>
      <c r="Q141" s="3609"/>
      <c r="R141" s="3609"/>
      <c r="S141" s="3610"/>
      <c r="T141" s="3611"/>
      <c r="U141" s="3612"/>
      <c r="V141" s="3613"/>
      <c r="W141" s="3613"/>
      <c r="X141" s="3613"/>
      <c r="Y141" s="3613"/>
      <c r="Z141" s="3614"/>
      <c r="AA141" s="3614"/>
      <c r="AB141" s="3622"/>
      <c r="AC141" s="3602"/>
      <c r="AD141" s="3616"/>
      <c r="AE141" s="3616"/>
      <c r="AF141" s="3627"/>
      <c r="AG141" s="3604"/>
      <c r="AH141" s="3569"/>
      <c r="AI141" s="3605"/>
      <c r="AJ141" s="3606"/>
      <c r="AK141" s="2601"/>
      <c r="AL141" s="2602"/>
    </row>
    <row r="142" spans="1:41" s="2538" customFormat="1" ht="15.75" customHeight="1" x14ac:dyDescent="0.25">
      <c r="A142" s="3607"/>
      <c r="B142" s="2804"/>
      <c r="C142" s="3554"/>
      <c r="D142" s="3621"/>
      <c r="E142" s="3554"/>
      <c r="F142" s="3608"/>
      <c r="G142" s="3609"/>
      <c r="H142" s="3609"/>
      <c r="I142" s="3609"/>
      <c r="J142" s="3609"/>
      <c r="K142" s="3609"/>
      <c r="L142" s="3609"/>
      <c r="M142" s="3609"/>
      <c r="N142" s="3609"/>
      <c r="O142" s="3609"/>
      <c r="P142" s="3609"/>
      <c r="Q142" s="3609"/>
      <c r="R142" s="3609"/>
      <c r="S142" s="3610"/>
      <c r="T142" s="3611"/>
      <c r="U142" s="3628"/>
      <c r="V142" s="3629"/>
      <c r="W142" s="3629"/>
      <c r="X142" s="3629"/>
      <c r="Y142" s="3629"/>
      <c r="Z142" s="3630"/>
      <c r="AA142" s="3630"/>
      <c r="AB142" s="3631"/>
      <c r="AC142" s="3602"/>
      <c r="AD142" s="3616"/>
      <c r="AE142" s="3632"/>
      <c r="AF142" s="3620"/>
      <c r="AG142" s="3604"/>
      <c r="AH142" s="3569"/>
      <c r="AI142" s="3605"/>
      <c r="AJ142" s="2600"/>
      <c r="AK142" s="2601"/>
      <c r="AL142" s="2602"/>
    </row>
    <row r="143" spans="1:41" s="2538" customFormat="1" ht="15.75" customHeight="1" x14ac:dyDescent="0.25">
      <c r="A143" s="3633"/>
      <c r="B143" s="2804"/>
      <c r="C143" s="3554"/>
      <c r="D143" s="3554"/>
      <c r="E143" s="3625"/>
      <c r="F143" s="3626"/>
      <c r="G143" s="3609"/>
      <c r="H143" s="3609"/>
      <c r="I143" s="3609"/>
      <c r="J143" s="3609"/>
      <c r="K143" s="3609"/>
      <c r="L143" s="3609"/>
      <c r="M143" s="3609"/>
      <c r="N143" s="3609"/>
      <c r="O143" s="3609"/>
      <c r="P143" s="3609"/>
      <c r="Q143" s="3609"/>
      <c r="R143" s="3609"/>
      <c r="S143" s="3610"/>
      <c r="T143" s="3611"/>
      <c r="U143" s="3612"/>
      <c r="V143" s="3613"/>
      <c r="W143" s="3613"/>
      <c r="X143" s="3613"/>
      <c r="Y143" s="3613"/>
      <c r="Z143" s="3614"/>
      <c r="AA143" s="3614"/>
      <c r="AB143" s="3615"/>
      <c r="AC143" s="3602"/>
      <c r="AD143" s="3616"/>
      <c r="AE143" s="3616"/>
      <c r="AF143" s="3620"/>
      <c r="AG143" s="3634"/>
      <c r="AH143" s="3569"/>
      <c r="AI143" s="3635"/>
      <c r="AJ143" s="3636"/>
      <c r="AK143" s="2600"/>
      <c r="AL143" s="3637"/>
    </row>
    <row r="144" spans="1:41" s="2538" customFormat="1" ht="15.75" customHeight="1" x14ac:dyDescent="0.25">
      <c r="A144" s="3607"/>
      <c r="B144" s="2804"/>
      <c r="C144" s="3554"/>
      <c r="D144" s="3554"/>
      <c r="E144" s="3625"/>
      <c r="F144" s="3608"/>
      <c r="G144" s="3609"/>
      <c r="H144" s="3609"/>
      <c r="I144" s="3609"/>
      <c r="J144" s="3609"/>
      <c r="K144" s="3609"/>
      <c r="L144" s="3609"/>
      <c r="M144" s="3609"/>
      <c r="N144" s="3609"/>
      <c r="O144" s="3609"/>
      <c r="P144" s="3609"/>
      <c r="Q144" s="3609"/>
      <c r="R144" s="3609"/>
      <c r="S144" s="3610"/>
      <c r="T144" s="3611"/>
      <c r="U144" s="3612"/>
      <c r="V144" s="3613"/>
      <c r="W144" s="3613"/>
      <c r="X144" s="3613"/>
      <c r="Y144" s="3613"/>
      <c r="Z144" s="3614"/>
      <c r="AA144" s="3614"/>
      <c r="AB144" s="3638"/>
      <c r="AC144" s="3602"/>
      <c r="AD144" s="3616"/>
      <c r="AE144" s="3639"/>
      <c r="AF144" s="3603"/>
      <c r="AG144" s="3623"/>
      <c r="AH144" s="3569"/>
      <c r="AI144" s="3605"/>
      <c r="AJ144" s="3624"/>
      <c r="AK144" s="2601"/>
      <c r="AL144" s="2602"/>
    </row>
    <row r="145" spans="1:41" s="2538" customFormat="1" ht="15.75" customHeight="1" x14ac:dyDescent="0.25">
      <c r="A145" s="3607"/>
      <c r="B145" s="2804"/>
      <c r="C145" s="3617"/>
      <c r="D145" s="3621"/>
      <c r="E145" s="3554"/>
      <c r="F145" s="3608"/>
      <c r="G145" s="3609"/>
      <c r="H145" s="3609"/>
      <c r="I145" s="3609"/>
      <c r="J145" s="3609"/>
      <c r="K145" s="3609"/>
      <c r="L145" s="3609"/>
      <c r="M145" s="3609"/>
      <c r="N145" s="3609"/>
      <c r="O145" s="3609"/>
      <c r="P145" s="3609"/>
      <c r="Q145" s="3609"/>
      <c r="R145" s="3609"/>
      <c r="S145" s="3610"/>
      <c r="T145" s="3611"/>
      <c r="U145" s="3612"/>
      <c r="V145" s="3613"/>
      <c r="W145" s="3613"/>
      <c r="X145" s="3613"/>
      <c r="Y145" s="3613"/>
      <c r="Z145" s="3614"/>
      <c r="AA145" s="3614"/>
      <c r="AB145" s="3622"/>
      <c r="AC145" s="3602"/>
      <c r="AD145" s="3616"/>
      <c r="AE145" s="3604"/>
      <c r="AF145" s="3620"/>
      <c r="AG145" s="3604"/>
      <c r="AH145" s="3569"/>
      <c r="AI145" s="3640"/>
      <c r="AJ145" s="3606"/>
      <c r="AK145" s="2601"/>
      <c r="AL145" s="2602"/>
    </row>
    <row r="146" spans="1:41" s="2538" customFormat="1" ht="15.75" customHeight="1" x14ac:dyDescent="0.25">
      <c r="A146" s="3607"/>
      <c r="B146" s="2804"/>
      <c r="C146" s="3554"/>
      <c r="D146" s="3621"/>
      <c r="E146" s="3554"/>
      <c r="F146" s="3608"/>
      <c r="G146" s="3609"/>
      <c r="H146" s="3609"/>
      <c r="I146" s="3609"/>
      <c r="J146" s="3609"/>
      <c r="K146" s="3609"/>
      <c r="L146" s="3609"/>
      <c r="M146" s="3609"/>
      <c r="N146" s="3609"/>
      <c r="O146" s="3609"/>
      <c r="P146" s="3609"/>
      <c r="Q146" s="3609"/>
      <c r="R146" s="3609"/>
      <c r="S146" s="3610"/>
      <c r="T146" s="3611"/>
      <c r="U146" s="3612"/>
      <c r="V146" s="3613"/>
      <c r="W146" s="3613"/>
      <c r="X146" s="3613"/>
      <c r="Y146" s="3613"/>
      <c r="Z146" s="3614"/>
      <c r="AA146" s="3614"/>
      <c r="AB146" s="3615"/>
      <c r="AC146" s="3602"/>
      <c r="AD146" s="3616"/>
      <c r="AE146" s="3604"/>
      <c r="AF146" s="3620"/>
      <c r="AG146" s="3604"/>
      <c r="AH146" s="3569"/>
      <c r="AI146" s="3640"/>
      <c r="AJ146" s="2600"/>
      <c r="AK146" s="2601"/>
      <c r="AL146" s="2602"/>
    </row>
    <row r="147" spans="1:41" s="2538" customFormat="1" ht="15.75" customHeight="1" x14ac:dyDescent="0.25">
      <c r="A147" s="3633"/>
      <c r="B147" s="2791"/>
      <c r="C147" s="3617"/>
      <c r="D147" s="3554"/>
      <c r="E147" s="3625"/>
      <c r="F147" s="3626"/>
      <c r="G147" s="3609"/>
      <c r="H147" s="3609"/>
      <c r="I147" s="3609"/>
      <c r="J147" s="3609"/>
      <c r="K147" s="3609"/>
      <c r="L147" s="3609"/>
      <c r="M147" s="3609"/>
      <c r="N147" s="3609"/>
      <c r="O147" s="3609"/>
      <c r="P147" s="3609"/>
      <c r="Q147" s="3609"/>
      <c r="R147" s="3609"/>
      <c r="S147" s="3610"/>
      <c r="T147" s="3611"/>
      <c r="U147" s="3628"/>
      <c r="V147" s="3629"/>
      <c r="W147" s="3629"/>
      <c r="X147" s="3629"/>
      <c r="Y147" s="3629"/>
      <c r="Z147" s="3630"/>
      <c r="AA147" s="3630"/>
      <c r="AB147" s="3631"/>
      <c r="AC147" s="3602"/>
      <c r="AD147" s="3616"/>
      <c r="AE147" s="3632"/>
      <c r="AF147" s="3627"/>
      <c r="AG147" s="3623"/>
      <c r="AH147" s="3569"/>
      <c r="AI147" s="3640"/>
      <c r="AJ147" s="3641"/>
      <c r="AK147" s="2601"/>
      <c r="AL147" s="2602"/>
    </row>
    <row r="148" spans="1:41" s="2538" customFormat="1" ht="15.75" customHeight="1" x14ac:dyDescent="0.25">
      <c r="A148" s="3607"/>
      <c r="B148" s="2804"/>
      <c r="C148" s="3554"/>
      <c r="D148" s="3554"/>
      <c r="E148" s="3554"/>
      <c r="F148" s="3608"/>
      <c r="G148" s="3609"/>
      <c r="H148" s="3609"/>
      <c r="I148" s="3609"/>
      <c r="J148" s="3609"/>
      <c r="K148" s="3609"/>
      <c r="L148" s="3609"/>
      <c r="M148" s="3609"/>
      <c r="N148" s="3609"/>
      <c r="O148" s="3609"/>
      <c r="P148" s="3609"/>
      <c r="Q148" s="3609"/>
      <c r="R148" s="3609"/>
      <c r="S148" s="3610"/>
      <c r="T148" s="3611"/>
      <c r="U148" s="3612"/>
      <c r="V148" s="3613"/>
      <c r="W148" s="3613"/>
      <c r="X148" s="3613"/>
      <c r="Y148" s="3613"/>
      <c r="Z148" s="3614"/>
      <c r="AA148" s="3614"/>
      <c r="AB148" s="3615"/>
      <c r="AC148" s="3602"/>
      <c r="AD148" s="3616"/>
      <c r="AE148" s="3639"/>
      <c r="AF148" s="3620"/>
      <c r="AG148" s="3604"/>
      <c r="AH148" s="3569"/>
      <c r="AI148" s="3640"/>
      <c r="AJ148" s="2600"/>
      <c r="AK148" s="2601"/>
      <c r="AL148" s="2602"/>
    </row>
    <row r="149" spans="1:41" s="2538" customFormat="1" ht="15.75" customHeight="1" x14ac:dyDescent="0.25">
      <c r="A149" s="3607"/>
      <c r="B149" s="2804"/>
      <c r="C149" s="3617"/>
      <c r="D149" s="3554"/>
      <c r="E149" s="3625"/>
      <c r="F149" s="3626"/>
      <c r="G149" s="3609"/>
      <c r="H149" s="3609"/>
      <c r="I149" s="3609"/>
      <c r="J149" s="3609"/>
      <c r="K149" s="3609"/>
      <c r="L149" s="3609"/>
      <c r="M149" s="3609"/>
      <c r="N149" s="3609"/>
      <c r="O149" s="3609"/>
      <c r="P149" s="3609"/>
      <c r="Q149" s="3609"/>
      <c r="R149" s="3609"/>
      <c r="S149" s="3610"/>
      <c r="T149" s="3611"/>
      <c r="U149" s="3612"/>
      <c r="V149" s="3613"/>
      <c r="W149" s="3613"/>
      <c r="X149" s="3613"/>
      <c r="Y149" s="3613"/>
      <c r="Z149" s="3614"/>
      <c r="AA149" s="3614"/>
      <c r="AB149" s="3622"/>
      <c r="AC149" s="3602"/>
      <c r="AD149" s="3616"/>
      <c r="AE149" s="3616"/>
      <c r="AF149" s="3642"/>
      <c r="AG149" s="3604"/>
      <c r="AH149" s="3112"/>
      <c r="AI149" s="3640"/>
      <c r="AJ149" s="2600"/>
      <c r="AK149" s="2601"/>
      <c r="AL149" s="2602"/>
      <c r="AO149" s="2821"/>
    </row>
    <row r="150" spans="1:41" s="2538" customFormat="1" ht="15.75" customHeight="1" x14ac:dyDescent="0.25">
      <c r="A150" s="3607"/>
      <c r="B150" s="2804"/>
      <c r="C150" s="3554"/>
      <c r="D150" s="3554"/>
      <c r="E150" s="3554"/>
      <c r="F150" s="3608"/>
      <c r="G150" s="3609"/>
      <c r="H150" s="3609"/>
      <c r="I150" s="3609"/>
      <c r="J150" s="3609"/>
      <c r="K150" s="3609"/>
      <c r="L150" s="3609"/>
      <c r="M150" s="3609"/>
      <c r="N150" s="3609"/>
      <c r="O150" s="3609"/>
      <c r="P150" s="3609"/>
      <c r="Q150" s="3609"/>
      <c r="R150" s="3609"/>
      <c r="S150" s="3610"/>
      <c r="T150" s="3611"/>
      <c r="U150" s="3612"/>
      <c r="V150" s="3613"/>
      <c r="W150" s="3613"/>
      <c r="X150" s="3613"/>
      <c r="Y150" s="3613"/>
      <c r="Z150" s="3614"/>
      <c r="AA150" s="3614"/>
      <c r="AB150" s="3622"/>
      <c r="AC150" s="3602"/>
      <c r="AD150" s="3616"/>
      <c r="AE150" s="3616"/>
      <c r="AF150" s="3642"/>
      <c r="AG150" s="3604"/>
      <c r="AH150" s="3569"/>
      <c r="AI150" s="3640"/>
      <c r="AJ150" s="2600"/>
      <c r="AK150" s="2601"/>
      <c r="AL150" s="2602"/>
    </row>
    <row r="151" spans="1:41" s="2538" customFormat="1" ht="15.75" customHeight="1" x14ac:dyDescent="0.25">
      <c r="A151" s="3643"/>
      <c r="B151" s="2860"/>
      <c r="C151" s="3617"/>
      <c r="D151" s="3554"/>
      <c r="E151" s="3625"/>
      <c r="F151" s="3626"/>
      <c r="G151" s="3609"/>
      <c r="H151" s="3609"/>
      <c r="I151" s="3609"/>
      <c r="J151" s="3609"/>
      <c r="K151" s="3609"/>
      <c r="L151" s="3609"/>
      <c r="M151" s="3609"/>
      <c r="N151" s="3609"/>
      <c r="O151" s="3609"/>
      <c r="P151" s="3609"/>
      <c r="Q151" s="3609"/>
      <c r="R151" s="3609"/>
      <c r="S151" s="3610"/>
      <c r="T151" s="3611"/>
      <c r="U151" s="3612"/>
      <c r="V151" s="3613"/>
      <c r="W151" s="3613"/>
      <c r="X151" s="3613"/>
      <c r="Y151" s="3613"/>
      <c r="Z151" s="3614"/>
      <c r="AA151" s="3614"/>
      <c r="AB151" s="3615"/>
      <c r="AC151" s="3602"/>
      <c r="AD151" s="3616"/>
      <c r="AE151" s="3616"/>
      <c r="AF151" s="3620"/>
      <c r="AG151" s="3604"/>
      <c r="AH151" s="3569"/>
      <c r="AI151" s="3640"/>
      <c r="AJ151" s="2600"/>
      <c r="AK151" s="2601"/>
      <c r="AL151" s="2602"/>
    </row>
    <row r="152" spans="1:41" s="2538" customFormat="1" ht="15.75" customHeight="1" x14ac:dyDescent="0.25">
      <c r="A152" s="3644"/>
      <c r="B152" s="3645"/>
      <c r="C152" s="3617"/>
      <c r="D152" s="2865"/>
      <c r="E152" s="2866"/>
      <c r="F152" s="3641"/>
      <c r="G152" s="3609"/>
      <c r="H152" s="3609"/>
      <c r="I152" s="3609"/>
      <c r="J152" s="3609"/>
      <c r="K152" s="3609"/>
      <c r="L152" s="3609"/>
      <c r="M152" s="3609"/>
      <c r="N152" s="3609"/>
      <c r="O152" s="3609"/>
      <c r="P152" s="3609"/>
      <c r="Q152" s="3609"/>
      <c r="R152" s="3609"/>
      <c r="S152" s="3610"/>
      <c r="T152" s="3646"/>
      <c r="U152" s="3598"/>
      <c r="V152" s="3599"/>
      <c r="W152" s="3599"/>
      <c r="X152" s="3599"/>
      <c r="Y152" s="3599"/>
      <c r="Z152" s="3600"/>
      <c r="AA152" s="3600"/>
      <c r="AB152" s="3647"/>
      <c r="AC152" s="3602"/>
      <c r="AD152" s="3616"/>
      <c r="AE152" s="3616"/>
      <c r="AF152" s="3620"/>
      <c r="AG152" s="3604"/>
      <c r="AH152" s="3569"/>
      <c r="AI152" s="3640"/>
      <c r="AJ152" s="2600"/>
      <c r="AK152" s="2601"/>
      <c r="AL152" s="2602"/>
    </row>
    <row r="153" spans="1:41" s="2538" customFormat="1" ht="15.75" customHeight="1" x14ac:dyDescent="0.25">
      <c r="A153" s="3607"/>
      <c r="B153" s="3648"/>
      <c r="C153" s="3617"/>
      <c r="D153" s="3554"/>
      <c r="E153" s="3625"/>
      <c r="F153" s="3626"/>
      <c r="G153" s="3609"/>
      <c r="H153" s="3609"/>
      <c r="I153" s="3609"/>
      <c r="J153" s="3649"/>
      <c r="K153" s="3649"/>
      <c r="L153" s="3649"/>
      <c r="M153" s="3649"/>
      <c r="N153" s="3649"/>
      <c r="O153" s="3649"/>
      <c r="P153" s="3649"/>
      <c r="Q153" s="3649"/>
      <c r="R153" s="3649"/>
      <c r="S153" s="3650"/>
      <c r="T153" s="3611"/>
      <c r="U153" s="3598"/>
      <c r="V153" s="3599"/>
      <c r="W153" s="3599"/>
      <c r="X153" s="3599"/>
      <c r="Y153" s="3599"/>
      <c r="Z153" s="3600"/>
      <c r="AA153" s="3600"/>
      <c r="AB153" s="3647"/>
      <c r="AC153" s="3651"/>
      <c r="AD153" s="3602"/>
      <c r="AE153" s="3652"/>
      <c r="AF153" s="3653"/>
      <c r="AG153" s="3654"/>
      <c r="AH153" s="3655"/>
      <c r="AI153" s="3656"/>
      <c r="AJ153" s="3657"/>
      <c r="AK153" s="3658"/>
      <c r="AL153" s="3659"/>
      <c r="AM153" s="2450"/>
      <c r="AN153" s="2450"/>
      <c r="AO153" s="2450"/>
    </row>
    <row r="154" spans="1:41" s="2538" customFormat="1" ht="15.75" customHeight="1" x14ac:dyDescent="0.25">
      <c r="A154" s="3633"/>
      <c r="B154" s="3648"/>
      <c r="C154" s="3617"/>
      <c r="D154" s="3554"/>
      <c r="E154" s="3625"/>
      <c r="F154" s="3626"/>
      <c r="G154" s="3609"/>
      <c r="H154" s="3609"/>
      <c r="I154" s="3609"/>
      <c r="J154" s="3609"/>
      <c r="K154" s="3609"/>
      <c r="L154" s="3609"/>
      <c r="M154" s="3609"/>
      <c r="N154" s="3609"/>
      <c r="O154" s="3609"/>
      <c r="P154" s="3609"/>
      <c r="Q154" s="3609"/>
      <c r="R154" s="3609"/>
      <c r="S154" s="3610"/>
      <c r="T154" s="3660"/>
      <c r="U154" s="3661"/>
      <c r="V154" s="3662"/>
      <c r="W154" s="3662"/>
      <c r="X154" s="3662"/>
      <c r="Y154" s="3662"/>
      <c r="Z154" s="3663"/>
      <c r="AA154" s="3663"/>
      <c r="AB154" s="3664"/>
      <c r="AC154" s="3665"/>
      <c r="AD154" s="3661"/>
      <c r="AE154" s="3666"/>
      <c r="AF154" s="3667"/>
      <c r="AG154" s="3668"/>
      <c r="AH154" s="3093"/>
      <c r="AI154" s="3669"/>
      <c r="AJ154" s="2600"/>
      <c r="AK154" s="2601"/>
      <c r="AL154" s="2602"/>
      <c r="AO154" s="2821"/>
    </row>
    <row r="155" spans="1:41" s="2538" customFormat="1" ht="15.75" customHeight="1" x14ac:dyDescent="0.25">
      <c r="A155" s="3670"/>
      <c r="B155" s="3671"/>
      <c r="C155" s="3672"/>
      <c r="D155" s="3672"/>
      <c r="E155" s="3673"/>
      <c r="F155" s="3674"/>
      <c r="G155" s="3675"/>
      <c r="H155" s="3675"/>
      <c r="I155" s="3675"/>
      <c r="J155" s="3675"/>
      <c r="K155" s="3675"/>
      <c r="L155" s="3675"/>
      <c r="M155" s="3675"/>
      <c r="N155" s="3675"/>
      <c r="O155" s="3675"/>
      <c r="P155" s="3675"/>
      <c r="Q155" s="3675"/>
      <c r="R155" s="3675"/>
      <c r="S155" s="3675"/>
      <c r="T155" s="3676"/>
      <c r="U155" s="2825"/>
      <c r="V155" s="3677"/>
      <c r="W155" s="3677"/>
      <c r="X155" s="3677"/>
      <c r="Y155" s="3677"/>
      <c r="Z155" s="3678"/>
      <c r="AA155" s="3678"/>
      <c r="AB155" s="3679"/>
      <c r="AC155" s="3680"/>
      <c r="AD155" s="3681"/>
      <c r="AE155" s="3682"/>
      <c r="AF155" s="3620"/>
      <c r="AG155" s="3683"/>
      <c r="AH155" s="3112"/>
      <c r="AI155" s="3684"/>
      <c r="AJ155" s="2600"/>
      <c r="AK155" s="2601"/>
      <c r="AL155" s="2602"/>
    </row>
    <row r="156" spans="1:41" s="2538" customFormat="1" ht="15.75" customHeight="1" x14ac:dyDescent="0.25">
      <c r="A156" s="3685"/>
      <c r="B156" s="2804"/>
      <c r="C156" s="3686"/>
      <c r="D156" s="3686"/>
      <c r="E156" s="3687"/>
      <c r="F156" s="3688"/>
      <c r="G156" s="3689"/>
      <c r="H156" s="3689"/>
      <c r="I156" s="3689"/>
      <c r="J156" s="3689"/>
      <c r="K156" s="3689"/>
      <c r="L156" s="3689"/>
      <c r="M156" s="3689"/>
      <c r="N156" s="3689"/>
      <c r="O156" s="3689"/>
      <c r="P156" s="3689"/>
      <c r="Q156" s="3689"/>
      <c r="R156" s="3689"/>
      <c r="S156" s="3690"/>
      <c r="T156" s="3691"/>
      <c r="U156" s="3692"/>
      <c r="V156" s="3677"/>
      <c r="W156" s="3677"/>
      <c r="X156" s="3677"/>
      <c r="Y156" s="3677"/>
      <c r="Z156" s="3678"/>
      <c r="AA156" s="3678"/>
      <c r="AB156" s="3693"/>
      <c r="AC156" s="3694"/>
      <c r="AD156" s="3692"/>
      <c r="AE156" s="3695"/>
      <c r="AF156" s="3696"/>
      <c r="AG156" s="3697"/>
      <c r="AH156" s="3698"/>
      <c r="AI156" s="3699"/>
      <c r="AJ156" s="3700"/>
      <c r="AK156" s="3701"/>
      <c r="AL156" s="3702"/>
    </row>
    <row r="157" spans="1:41" s="2450" customFormat="1" ht="15.75" customHeight="1" x14ac:dyDescent="0.25">
      <c r="A157" s="3703"/>
      <c r="B157" s="3704"/>
      <c r="C157" s="3686"/>
      <c r="D157" s="3686"/>
      <c r="E157" s="3705"/>
      <c r="F157" s="3688"/>
      <c r="G157" s="3689"/>
      <c r="H157" s="3689"/>
      <c r="I157" s="3689"/>
      <c r="J157" s="3689"/>
      <c r="K157" s="3689"/>
      <c r="L157" s="3689"/>
      <c r="M157" s="3689"/>
      <c r="N157" s="3689"/>
      <c r="O157" s="3689"/>
      <c r="P157" s="3689"/>
      <c r="Q157" s="3689"/>
      <c r="R157" s="3689"/>
      <c r="S157" s="3690"/>
      <c r="T157" s="3706"/>
      <c r="U157" s="2825"/>
      <c r="V157" s="3707"/>
      <c r="W157" s="3707"/>
      <c r="X157" s="3707"/>
      <c r="Y157" s="3707"/>
      <c r="Z157" s="3708"/>
      <c r="AA157" s="3708"/>
      <c r="AB157" s="3709"/>
      <c r="AC157" s="3710"/>
      <c r="AD157" s="3711"/>
      <c r="AE157" s="3712"/>
      <c r="AF157" s="3713"/>
      <c r="AG157" s="3714"/>
      <c r="AH157" s="3112"/>
      <c r="AI157" s="3715"/>
      <c r="AJ157" s="3716"/>
      <c r="AK157" s="3717"/>
      <c r="AL157" s="3718"/>
    </row>
    <row r="158" spans="1:41" s="2450" customFormat="1" ht="15.75" customHeight="1" x14ac:dyDescent="0.25">
      <c r="A158" s="3719"/>
      <c r="B158" s="3720"/>
      <c r="C158" s="3721"/>
      <c r="D158" s="3721"/>
      <c r="E158" s="3722"/>
      <c r="F158" s="3723"/>
      <c r="G158" s="3724"/>
      <c r="H158" s="3724"/>
      <c r="I158" s="3724"/>
      <c r="J158" s="3724"/>
      <c r="K158" s="3724"/>
      <c r="L158" s="3724"/>
      <c r="M158" s="3724"/>
      <c r="N158" s="3724"/>
      <c r="O158" s="3724"/>
      <c r="P158" s="3724"/>
      <c r="Q158" s="3724"/>
      <c r="R158" s="3724"/>
      <c r="S158" s="3725"/>
      <c r="T158" s="3726"/>
      <c r="U158" s="2825"/>
      <c r="V158" s="3727"/>
      <c r="W158" s="3727"/>
      <c r="X158" s="3727"/>
      <c r="Y158" s="3727"/>
      <c r="Z158" s="3728"/>
      <c r="AA158" s="3728"/>
      <c r="AB158" s="3729"/>
      <c r="AC158" s="3730"/>
      <c r="AD158" s="3731"/>
      <c r="AE158" s="3732"/>
      <c r="AF158" s="3733"/>
      <c r="AG158" s="3734"/>
      <c r="AH158" s="3112"/>
      <c r="AI158" s="3735"/>
      <c r="AJ158" s="3736"/>
      <c r="AK158" s="3737"/>
      <c r="AL158" s="3738"/>
    </row>
    <row r="159" spans="1:41" s="2538" customFormat="1" ht="15.75" customHeight="1" x14ac:dyDescent="0.25">
      <c r="A159" s="3739"/>
      <c r="B159" s="2804"/>
      <c r="C159" s="3740"/>
      <c r="D159" s="3740"/>
      <c r="E159" s="3741"/>
      <c r="F159" s="3742"/>
      <c r="G159" s="3743"/>
      <c r="H159" s="3743"/>
      <c r="I159" s="3743"/>
      <c r="J159" s="3743"/>
      <c r="K159" s="3743"/>
      <c r="L159" s="3743"/>
      <c r="M159" s="3743"/>
      <c r="N159" s="3743"/>
      <c r="O159" s="3743"/>
      <c r="P159" s="3743"/>
      <c r="Q159" s="3743"/>
      <c r="R159" s="3743"/>
      <c r="S159" s="3743"/>
      <c r="T159" s="3744"/>
      <c r="U159" s="2825"/>
      <c r="V159" s="3745"/>
      <c r="W159" s="3745"/>
      <c r="X159" s="3745"/>
      <c r="Y159" s="3745"/>
      <c r="Z159" s="3746"/>
      <c r="AA159" s="3746"/>
      <c r="AB159" s="3747"/>
      <c r="AC159" s="3748"/>
      <c r="AD159" s="3749"/>
      <c r="AE159" s="3750"/>
      <c r="AF159" s="3751"/>
      <c r="AG159" s="3752"/>
      <c r="AH159" s="3112"/>
      <c r="AI159" s="3753"/>
      <c r="AJ159" s="3754"/>
      <c r="AK159" s="3755"/>
      <c r="AL159" s="3756"/>
    </row>
    <row r="160" spans="1:41" s="2717" customFormat="1" ht="15.75" customHeight="1" thickBot="1" x14ac:dyDescent="0.3">
      <c r="A160" s="3757"/>
      <c r="B160" s="2804"/>
      <c r="C160" s="3758"/>
      <c r="D160" s="3759"/>
      <c r="E160" s="3760"/>
      <c r="F160" s="3761"/>
      <c r="G160" s="3762"/>
      <c r="H160" s="3762"/>
      <c r="I160" s="3762"/>
      <c r="J160" s="3762"/>
      <c r="K160" s="3762"/>
      <c r="L160" s="3762"/>
      <c r="M160" s="3762"/>
      <c r="N160" s="3762"/>
      <c r="O160" s="3762"/>
      <c r="P160" s="3762"/>
      <c r="Q160" s="3762"/>
      <c r="R160" s="3762"/>
      <c r="S160" s="3762"/>
      <c r="T160" s="3763"/>
      <c r="U160" s="2825"/>
      <c r="V160" s="3764"/>
      <c r="W160" s="3764"/>
      <c r="X160" s="3764"/>
      <c r="Y160" s="3764"/>
      <c r="Z160" s="3765"/>
      <c r="AA160" s="3765"/>
      <c r="AB160" s="3766"/>
      <c r="AC160" s="3767"/>
      <c r="AD160" s="3768"/>
      <c r="AE160" s="3769"/>
      <c r="AF160" s="3770"/>
      <c r="AG160" s="3771"/>
      <c r="AH160" s="3112"/>
      <c r="AI160" s="3772"/>
      <c r="AJ160" s="3773"/>
      <c r="AK160" s="3774"/>
      <c r="AL160" s="3775"/>
      <c r="AM160" s="2450"/>
    </row>
    <row r="161" spans="1:38" s="2750" customFormat="1" ht="21" customHeight="1" thickBot="1" x14ac:dyDescent="0.3">
      <c r="A161" s="3961" t="s">
        <v>171</v>
      </c>
      <c r="B161" s="3961"/>
      <c r="C161" s="3962"/>
      <c r="D161" s="3316"/>
      <c r="E161" s="3316"/>
      <c r="F161" s="3776"/>
      <c r="G161" s="2754">
        <f t="shared" ref="G161:S161" si="14">SUM(G137:G160)</f>
        <v>0</v>
      </c>
      <c r="H161" s="2754">
        <f t="shared" si="14"/>
        <v>0</v>
      </c>
      <c r="I161" s="2754">
        <f t="shared" si="14"/>
        <v>0</v>
      </c>
      <c r="J161" s="2754">
        <f t="shared" si="14"/>
        <v>0</v>
      </c>
      <c r="K161" s="2754">
        <f t="shared" si="14"/>
        <v>0</v>
      </c>
      <c r="L161" s="2754">
        <f t="shared" si="14"/>
        <v>0</v>
      </c>
      <c r="M161" s="2754">
        <f t="shared" si="14"/>
        <v>0</v>
      </c>
      <c r="N161" s="2754">
        <f t="shared" si="14"/>
        <v>0</v>
      </c>
      <c r="O161" s="2754">
        <f t="shared" si="14"/>
        <v>0</v>
      </c>
      <c r="P161" s="2754">
        <f t="shared" si="14"/>
        <v>0</v>
      </c>
      <c r="Q161" s="2754">
        <f t="shared" si="14"/>
        <v>0</v>
      </c>
      <c r="R161" s="2754">
        <f t="shared" si="14"/>
        <v>0</v>
      </c>
      <c r="S161" s="2754">
        <f t="shared" si="14"/>
        <v>0</v>
      </c>
      <c r="T161" s="2880"/>
      <c r="U161" s="3777"/>
      <c r="V161" s="3777"/>
      <c r="W161" s="3777"/>
      <c r="X161" s="3777"/>
      <c r="Y161" s="3777"/>
      <c r="Z161" s="3777"/>
      <c r="AA161" s="3777"/>
      <c r="AB161" s="3778"/>
      <c r="AC161" s="3777"/>
      <c r="AD161" s="3779"/>
      <c r="AE161" s="3777"/>
      <c r="AF161" s="3780"/>
      <c r="AG161" s="3781"/>
      <c r="AH161" s="3782"/>
      <c r="AI161" s="3783"/>
      <c r="AJ161" s="3784"/>
    </row>
    <row r="162" spans="1:38" s="2750" customFormat="1" ht="15.75" customHeight="1" x14ac:dyDescent="0.25">
      <c r="A162" s="3785"/>
      <c r="B162" s="2890" t="s">
        <v>51</v>
      </c>
      <c r="C162" s="3786"/>
      <c r="D162" s="3786"/>
      <c r="E162" s="3787"/>
      <c r="F162" s="2767"/>
      <c r="G162" s="3788">
        <f>[1]effectif!$G14</f>
        <v>16</v>
      </c>
      <c r="H162" s="3788">
        <f>[1]effectif!$G14</f>
        <v>16</v>
      </c>
      <c r="I162" s="3788">
        <f>[1]effectif!$G14</f>
        <v>16</v>
      </c>
      <c r="J162" s="3788">
        <f>[1]effectif!$G14</f>
        <v>16</v>
      </c>
      <c r="K162" s="3788">
        <f>[1]effectif!$G14</f>
        <v>16</v>
      </c>
      <c r="L162" s="3788">
        <f>[1]effectif!$G14</f>
        <v>16</v>
      </c>
      <c r="M162" s="3788">
        <f>[1]effectif!$G14</f>
        <v>16</v>
      </c>
      <c r="N162" s="3788">
        <f>[1]effectif!$G14</f>
        <v>16</v>
      </c>
      <c r="O162" s="3788">
        <f>[1]effectif!$G14</f>
        <v>16</v>
      </c>
      <c r="P162" s="3788">
        <f>[1]effectif!$G14</f>
        <v>16</v>
      </c>
      <c r="Q162" s="3788">
        <f>[1]effectif!$G14</f>
        <v>16</v>
      </c>
      <c r="R162" s="3788">
        <f>[1]effectif!$G14</f>
        <v>16</v>
      </c>
      <c r="S162" s="3788">
        <f>[1]effectif!$G14</f>
        <v>16</v>
      </c>
      <c r="T162" s="2769"/>
      <c r="U162" s="3789"/>
      <c r="V162" s="3790"/>
      <c r="W162" s="3790"/>
      <c r="X162" s="3790"/>
      <c r="Y162" s="3790"/>
      <c r="Z162" s="3791"/>
      <c r="AA162" s="3791"/>
      <c r="AB162" s="3792"/>
      <c r="AC162" s="3793"/>
      <c r="AD162" s="3794"/>
      <c r="AE162" s="3795"/>
      <c r="AF162" s="2777"/>
      <c r="AG162" s="3796"/>
      <c r="AH162" s="3796"/>
      <c r="AI162" s="3796"/>
      <c r="AJ162" s="3796"/>
      <c r="AK162" s="3796"/>
      <c r="AL162" s="3796"/>
    </row>
    <row r="163" spans="1:38" s="2913" customFormat="1" ht="16.5" customHeight="1" thickBot="1" x14ac:dyDescent="0.3">
      <c r="A163" s="3797"/>
      <c r="B163" s="3798" t="s">
        <v>52</v>
      </c>
      <c r="C163" s="3799"/>
      <c r="D163" s="3799"/>
      <c r="E163" s="3799"/>
      <c r="F163" s="3800"/>
      <c r="G163" s="3801">
        <f>G161-G162</f>
        <v>-16</v>
      </c>
      <c r="H163" s="3801">
        <f t="shared" ref="H163:S163" si="15">H161-H162</f>
        <v>-16</v>
      </c>
      <c r="I163" s="3801">
        <f t="shared" si="15"/>
        <v>-16</v>
      </c>
      <c r="J163" s="3801">
        <f t="shared" si="15"/>
        <v>-16</v>
      </c>
      <c r="K163" s="3801">
        <f t="shared" si="15"/>
        <v>-16</v>
      </c>
      <c r="L163" s="3801">
        <f t="shared" si="15"/>
        <v>-16</v>
      </c>
      <c r="M163" s="3801">
        <f t="shared" si="15"/>
        <v>-16</v>
      </c>
      <c r="N163" s="3801">
        <f t="shared" si="15"/>
        <v>-16</v>
      </c>
      <c r="O163" s="3801">
        <f t="shared" si="15"/>
        <v>-16</v>
      </c>
      <c r="P163" s="3801">
        <f t="shared" si="15"/>
        <v>-16</v>
      </c>
      <c r="Q163" s="3801">
        <f t="shared" si="15"/>
        <v>-16</v>
      </c>
      <c r="R163" s="3801">
        <f t="shared" si="15"/>
        <v>-16</v>
      </c>
      <c r="S163" s="3802">
        <f t="shared" si="15"/>
        <v>-16</v>
      </c>
      <c r="T163" s="3803"/>
      <c r="U163" s="3338"/>
      <c r="V163" s="3339"/>
      <c r="W163" s="3339"/>
      <c r="X163" s="3339"/>
      <c r="Y163" s="3339"/>
      <c r="Z163" s="3340"/>
      <c r="AA163" s="3340"/>
      <c r="AB163" s="3341"/>
      <c r="AC163" s="2908"/>
      <c r="AD163" s="2909"/>
      <c r="AE163" s="2910"/>
      <c r="AF163" s="2911"/>
      <c r="AG163" s="3342"/>
      <c r="AH163" s="3342"/>
      <c r="AI163" s="3342"/>
      <c r="AJ163" s="3342"/>
      <c r="AK163" s="3342"/>
      <c r="AL163" s="3342"/>
    </row>
    <row r="164" spans="1:38" s="2450" customFormat="1" ht="21" customHeight="1" thickTop="1" thickBot="1" x14ac:dyDescent="0.3">
      <c r="A164" s="3804"/>
      <c r="B164" s="3965" t="s">
        <v>58</v>
      </c>
      <c r="C164" s="3966"/>
      <c r="D164" s="3805"/>
      <c r="E164" s="3806"/>
      <c r="F164" s="3807"/>
      <c r="G164" s="3808">
        <f t="shared" ref="G164:S164" si="16">G107+G134</f>
        <v>0</v>
      </c>
      <c r="H164" s="3807">
        <f t="shared" si="16"/>
        <v>0</v>
      </c>
      <c r="I164" s="3807">
        <f t="shared" si="16"/>
        <v>0</v>
      </c>
      <c r="J164" s="3807">
        <f t="shared" si="16"/>
        <v>0</v>
      </c>
      <c r="K164" s="3807">
        <f t="shared" si="16"/>
        <v>0</v>
      </c>
      <c r="L164" s="3807">
        <f t="shared" si="16"/>
        <v>0</v>
      </c>
      <c r="M164" s="3807">
        <f t="shared" si="16"/>
        <v>0</v>
      </c>
      <c r="N164" s="3807">
        <f t="shared" si="16"/>
        <v>0</v>
      </c>
      <c r="O164" s="3807">
        <f t="shared" si="16"/>
        <v>0</v>
      </c>
      <c r="P164" s="3807">
        <f t="shared" si="16"/>
        <v>0</v>
      </c>
      <c r="Q164" s="3807">
        <f t="shared" si="16"/>
        <v>0</v>
      </c>
      <c r="R164" s="3807">
        <f t="shared" si="16"/>
        <v>0</v>
      </c>
      <c r="S164" s="3807">
        <f t="shared" si="16"/>
        <v>0</v>
      </c>
      <c r="T164" s="2670"/>
      <c r="U164" s="2670"/>
      <c r="V164" s="2670"/>
      <c r="W164" s="2670"/>
      <c r="X164" s="2670"/>
      <c r="Y164" s="2670"/>
      <c r="Z164" s="2670"/>
      <c r="AA164" s="2670"/>
      <c r="AB164" s="3809"/>
      <c r="AC164" s="2670"/>
      <c r="AD164" s="2670"/>
      <c r="AE164" s="3810"/>
      <c r="AF164" s="3811"/>
      <c r="AG164" s="3812"/>
      <c r="AH164" s="2600"/>
      <c r="AI164" s="2601"/>
      <c r="AJ164" s="2602"/>
    </row>
    <row r="165" spans="1:38" s="2450" customFormat="1" ht="21.75" customHeight="1" thickBot="1" x14ac:dyDescent="0.3">
      <c r="A165" s="3804"/>
      <c r="B165" s="3967" t="s">
        <v>59</v>
      </c>
      <c r="C165" s="3968"/>
      <c r="D165" s="3805"/>
      <c r="E165" s="3806"/>
      <c r="F165" s="3807"/>
      <c r="G165" s="3807">
        <f t="shared" ref="G165:S165" si="17">G161</f>
        <v>0</v>
      </c>
      <c r="H165" s="3807">
        <f t="shared" si="17"/>
        <v>0</v>
      </c>
      <c r="I165" s="3807">
        <f t="shared" si="17"/>
        <v>0</v>
      </c>
      <c r="J165" s="3807">
        <f t="shared" si="17"/>
        <v>0</v>
      </c>
      <c r="K165" s="3807">
        <f t="shared" si="17"/>
        <v>0</v>
      </c>
      <c r="L165" s="3807">
        <f t="shared" si="17"/>
        <v>0</v>
      </c>
      <c r="M165" s="3807">
        <f t="shared" si="17"/>
        <v>0</v>
      </c>
      <c r="N165" s="3807">
        <f t="shared" si="17"/>
        <v>0</v>
      </c>
      <c r="O165" s="3807">
        <f t="shared" si="17"/>
        <v>0</v>
      </c>
      <c r="P165" s="3807">
        <f t="shared" si="17"/>
        <v>0</v>
      </c>
      <c r="Q165" s="3807">
        <f t="shared" si="17"/>
        <v>0</v>
      </c>
      <c r="R165" s="3807">
        <f t="shared" si="17"/>
        <v>0</v>
      </c>
      <c r="S165" s="3807">
        <f t="shared" si="17"/>
        <v>0</v>
      </c>
      <c r="T165" s="2670"/>
      <c r="U165" s="2670"/>
      <c r="V165" s="2670"/>
      <c r="W165" s="2670"/>
      <c r="X165" s="2670"/>
      <c r="Y165" s="2670"/>
      <c r="Z165" s="2670"/>
      <c r="AA165" s="2670"/>
      <c r="AB165" s="3809"/>
      <c r="AC165" s="2670"/>
      <c r="AD165" s="2670"/>
      <c r="AE165" s="3810"/>
      <c r="AF165" s="3813"/>
      <c r="AG165" s="3814"/>
      <c r="AH165" s="3815"/>
      <c r="AI165" s="3816"/>
      <c r="AJ165" s="3817"/>
    </row>
    <row r="166" spans="1:38" s="2450" customFormat="1" ht="24.75" customHeight="1" thickBot="1" x14ac:dyDescent="0.3">
      <c r="A166" s="3818"/>
      <c r="B166" s="3941" t="s">
        <v>60</v>
      </c>
      <c r="C166" s="3942"/>
      <c r="D166" s="3037"/>
      <c r="E166" s="3038"/>
      <c r="F166" s="3819"/>
      <c r="G166" s="3040">
        <f t="shared" ref="G166:S166" si="18">(SUM(G83:G106)+SUM(G137:G160)+SUM(G$110:G$133))</f>
        <v>0</v>
      </c>
      <c r="H166" s="3040">
        <f t="shared" si="18"/>
        <v>0</v>
      </c>
      <c r="I166" s="3040">
        <f t="shared" si="18"/>
        <v>0</v>
      </c>
      <c r="J166" s="3040">
        <f t="shared" si="18"/>
        <v>0</v>
      </c>
      <c r="K166" s="3040">
        <f t="shared" si="18"/>
        <v>0</v>
      </c>
      <c r="L166" s="3040">
        <f t="shared" si="18"/>
        <v>0</v>
      </c>
      <c r="M166" s="3040">
        <f t="shared" si="18"/>
        <v>0</v>
      </c>
      <c r="N166" s="3040">
        <f t="shared" si="18"/>
        <v>0</v>
      </c>
      <c r="O166" s="3040">
        <f t="shared" si="18"/>
        <v>0</v>
      </c>
      <c r="P166" s="3040">
        <f t="shared" si="18"/>
        <v>0</v>
      </c>
      <c r="Q166" s="3040">
        <f t="shared" si="18"/>
        <v>0</v>
      </c>
      <c r="R166" s="3040">
        <f t="shared" si="18"/>
        <v>0</v>
      </c>
      <c r="S166" s="3040">
        <f t="shared" si="18"/>
        <v>0</v>
      </c>
      <c r="T166" s="2670"/>
      <c r="U166" s="2670"/>
      <c r="V166" s="2670"/>
      <c r="W166" s="2670"/>
      <c r="X166" s="2670"/>
      <c r="Y166" s="2670"/>
      <c r="Z166" s="2670"/>
      <c r="AA166" s="2670"/>
      <c r="AB166" s="3809"/>
      <c r="AC166" s="2670"/>
      <c r="AD166" s="2670"/>
      <c r="AE166" s="3810"/>
      <c r="AF166" s="3820"/>
      <c r="AG166" s="3821"/>
      <c r="AH166" s="3822"/>
      <c r="AI166" s="3823"/>
      <c r="AJ166" s="3824"/>
    </row>
    <row r="167" spans="1:38" s="3829" customFormat="1" ht="23.25" customHeight="1" thickTop="1" thickBot="1" x14ac:dyDescent="0.3">
      <c r="A167" s="3818"/>
      <c r="B167" s="3943" t="s">
        <v>55</v>
      </c>
      <c r="C167" s="3944"/>
      <c r="D167" s="3825"/>
      <c r="E167" s="3825"/>
      <c r="F167" s="3826"/>
      <c r="G167" s="3827">
        <f>[1]effectif!$G$17</f>
        <v>50</v>
      </c>
      <c r="H167" s="3827">
        <f>[1]effectif!$G$17</f>
        <v>50</v>
      </c>
      <c r="I167" s="3827">
        <f>[1]effectif!$G$17</f>
        <v>50</v>
      </c>
      <c r="J167" s="3827">
        <f>[1]effectif!$G$17</f>
        <v>50</v>
      </c>
      <c r="K167" s="3827">
        <f>[1]effectif!$G$17</f>
        <v>50</v>
      </c>
      <c r="L167" s="3827">
        <f>[1]effectif!$G$17</f>
        <v>50</v>
      </c>
      <c r="M167" s="3827">
        <f>[1]effectif!$G$17</f>
        <v>50</v>
      </c>
      <c r="N167" s="3827">
        <f>[1]effectif!$G$17</f>
        <v>50</v>
      </c>
      <c r="O167" s="3827">
        <f>[1]effectif!$G$17</f>
        <v>50</v>
      </c>
      <c r="P167" s="3827">
        <f>[1]effectif!$G$17</f>
        <v>50</v>
      </c>
      <c r="Q167" s="3827">
        <f>[1]effectif!$G$17</f>
        <v>50</v>
      </c>
      <c r="R167" s="3827">
        <f>[1]effectif!$G$17</f>
        <v>50</v>
      </c>
      <c r="S167" s="3827">
        <f>[1]effectif!$G$17</f>
        <v>50</v>
      </c>
      <c r="T167" s="2670"/>
      <c r="U167" s="2670"/>
      <c r="V167" s="2670"/>
      <c r="W167" s="2670"/>
      <c r="X167" s="2670"/>
      <c r="Y167" s="2670"/>
      <c r="Z167" s="2670"/>
      <c r="AA167" s="2670"/>
      <c r="AB167" s="3809"/>
      <c r="AC167" s="2670"/>
      <c r="AD167" s="2670"/>
      <c r="AE167" s="3810"/>
      <c r="AF167" s="3828"/>
      <c r="AI167" s="3830"/>
      <c r="AJ167" s="3830"/>
    </row>
    <row r="168" spans="1:38" ht="21.75" customHeight="1" thickTop="1" x14ac:dyDescent="0.25">
      <c r="A168" s="3831"/>
      <c r="B168" s="3945" t="s">
        <v>56</v>
      </c>
      <c r="C168" s="3946"/>
      <c r="D168" s="3832"/>
      <c r="E168" s="3832"/>
      <c r="F168" s="3833"/>
      <c r="G168" s="3834">
        <f t="shared" ref="G168:R168" si="19">+G166-G167</f>
        <v>-50</v>
      </c>
      <c r="H168" s="3834">
        <f t="shared" si="19"/>
        <v>-50</v>
      </c>
      <c r="I168" s="3834">
        <f t="shared" si="19"/>
        <v>-50</v>
      </c>
      <c r="J168" s="3834">
        <f t="shared" si="19"/>
        <v>-50</v>
      </c>
      <c r="K168" s="3834">
        <f t="shared" si="19"/>
        <v>-50</v>
      </c>
      <c r="L168" s="3834">
        <f t="shared" si="19"/>
        <v>-50</v>
      </c>
      <c r="M168" s="3834">
        <f t="shared" si="19"/>
        <v>-50</v>
      </c>
      <c r="N168" s="3834">
        <f t="shared" si="19"/>
        <v>-50</v>
      </c>
      <c r="O168" s="3834">
        <f t="shared" si="19"/>
        <v>-50</v>
      </c>
      <c r="P168" s="3834">
        <f t="shared" si="19"/>
        <v>-50</v>
      </c>
      <c r="Q168" s="3834">
        <f t="shared" si="19"/>
        <v>-50</v>
      </c>
      <c r="R168" s="3834">
        <f t="shared" si="19"/>
        <v>-50</v>
      </c>
      <c r="S168" s="3834">
        <f>+S166-S167</f>
        <v>-50</v>
      </c>
      <c r="T168" s="2670"/>
      <c r="U168" s="2670"/>
      <c r="V168" s="2670"/>
      <c r="W168" s="2670"/>
      <c r="X168" s="2670"/>
      <c r="Y168" s="2670"/>
      <c r="Z168" s="2670"/>
      <c r="AA168" s="2670"/>
      <c r="AB168" s="3809"/>
      <c r="AC168" s="2670"/>
      <c r="AD168" s="2670"/>
      <c r="AE168" s="3810"/>
    </row>
    <row r="169" spans="1:38" s="3836" customFormat="1" ht="21.75" customHeight="1" x14ac:dyDescent="0.25">
      <c r="B169" s="3074"/>
      <c r="C169" s="3074"/>
      <c r="D169" s="3837"/>
      <c r="E169" s="3837"/>
      <c r="F169" s="2670"/>
      <c r="G169" s="3838"/>
      <c r="H169" s="3838"/>
      <c r="I169" s="3838"/>
      <c r="J169" s="3838"/>
      <c r="K169" s="3838"/>
      <c r="L169" s="3838"/>
      <c r="M169" s="3838"/>
      <c r="N169" s="3838"/>
      <c r="O169" s="3838"/>
      <c r="P169" s="3838"/>
      <c r="Q169" s="3838"/>
      <c r="R169" s="3838"/>
      <c r="S169" s="3838"/>
      <c r="T169" s="2670"/>
      <c r="U169" s="2670"/>
      <c r="V169" s="2670"/>
      <c r="W169" s="2670"/>
      <c r="X169" s="2670"/>
      <c r="Y169" s="2670"/>
      <c r="Z169" s="2670"/>
      <c r="AA169" s="2670"/>
      <c r="AB169" s="3809"/>
      <c r="AC169" s="2670"/>
      <c r="AD169" s="2670"/>
      <c r="AE169" s="3810"/>
    </row>
    <row r="170" spans="1:38" s="3836" customFormat="1" ht="21.75" customHeight="1" x14ac:dyDescent="0.25">
      <c r="B170" s="3074"/>
      <c r="C170" s="3074"/>
      <c r="D170" s="3837"/>
      <c r="E170" s="3837"/>
      <c r="F170" s="2670"/>
      <c r="G170" s="3838"/>
      <c r="H170" s="3838"/>
      <c r="I170" s="3838"/>
      <c r="J170" s="3838"/>
      <c r="K170" s="3838"/>
      <c r="L170" s="3838"/>
      <c r="M170" s="3838"/>
      <c r="N170" s="3838"/>
      <c r="O170" s="3838"/>
      <c r="P170" s="3838"/>
      <c r="Q170" s="3838"/>
      <c r="R170" s="3838"/>
      <c r="S170" s="3838"/>
      <c r="T170" s="2670"/>
      <c r="U170" s="2670"/>
      <c r="V170" s="2670"/>
      <c r="W170" s="2670"/>
      <c r="X170" s="2670"/>
      <c r="Y170" s="2670"/>
      <c r="Z170" s="2670"/>
      <c r="AA170" s="2670"/>
      <c r="AB170" s="3809"/>
      <c r="AC170" s="2670"/>
      <c r="AD170" s="2670"/>
      <c r="AE170" s="3810"/>
    </row>
    <row r="171" spans="1:38" s="3836" customFormat="1" ht="21.75" customHeight="1" x14ac:dyDescent="0.25">
      <c r="B171" s="3074"/>
      <c r="C171" s="3074"/>
      <c r="D171" s="3837"/>
      <c r="E171" s="3837"/>
      <c r="F171" s="2670"/>
      <c r="G171" s="3838"/>
      <c r="H171" s="3838"/>
      <c r="I171" s="3838"/>
      <c r="J171" s="3838"/>
      <c r="K171" s="3838"/>
      <c r="L171" s="3838"/>
      <c r="M171" s="3838"/>
      <c r="N171" s="3838"/>
      <c r="O171" s="3838"/>
      <c r="P171" s="3838"/>
      <c r="Q171" s="3838"/>
      <c r="R171" s="3838"/>
      <c r="S171" s="3838"/>
      <c r="T171" s="2670"/>
      <c r="U171" s="2670"/>
      <c r="V171" s="2670"/>
      <c r="W171" s="2670"/>
      <c r="X171" s="2670"/>
      <c r="Y171" s="2670"/>
      <c r="Z171" s="2670"/>
      <c r="AA171" s="2670"/>
      <c r="AB171" s="3809"/>
      <c r="AC171" s="2670"/>
      <c r="AD171" s="2670"/>
      <c r="AE171" s="3810"/>
    </row>
    <row r="172" spans="1:38" s="3836" customFormat="1" ht="15.75" customHeight="1" x14ac:dyDescent="0.25">
      <c r="A172" s="3074"/>
      <c r="B172" s="3074"/>
      <c r="C172" s="3837"/>
      <c r="D172" s="3837"/>
      <c r="E172" s="3837"/>
      <c r="F172" s="2670"/>
      <c r="G172" s="3839"/>
      <c r="H172" s="3839"/>
      <c r="I172" s="3839"/>
      <c r="J172" s="3839"/>
      <c r="K172" s="3839"/>
      <c r="L172" s="3839"/>
      <c r="M172" s="3839"/>
      <c r="N172" s="3839"/>
      <c r="O172" s="3839"/>
      <c r="P172" s="3839"/>
      <c r="Q172" s="3839"/>
      <c r="R172" s="3839"/>
      <c r="S172" s="3839"/>
      <c r="T172" s="2670"/>
      <c r="U172" s="2670"/>
      <c r="V172" s="2670"/>
      <c r="W172" s="2670"/>
      <c r="X172" s="2670"/>
      <c r="Y172" s="2670"/>
      <c r="Z172" s="2670"/>
      <c r="AA172" s="2670"/>
      <c r="AB172" s="3809"/>
      <c r="AC172" s="2670"/>
      <c r="AD172" s="2670"/>
      <c r="AE172" s="3810"/>
    </row>
    <row r="173" spans="1:38" s="3836" customFormat="1" ht="15.75" hidden="1" customHeight="1" x14ac:dyDescent="0.25">
      <c r="A173" s="3074"/>
      <c r="B173" s="3074"/>
      <c r="C173" s="3837"/>
      <c r="D173" s="3837"/>
      <c r="E173" s="3837"/>
      <c r="F173" s="2670"/>
      <c r="G173" s="3839"/>
      <c r="H173" s="3839"/>
      <c r="I173" s="3839"/>
      <c r="J173" s="3839"/>
      <c r="K173" s="3839"/>
      <c r="L173" s="3839"/>
      <c r="M173" s="3839"/>
      <c r="N173" s="3839"/>
      <c r="O173" s="3839"/>
      <c r="P173" s="3839"/>
      <c r="Q173" s="3839"/>
      <c r="R173" s="3839"/>
      <c r="S173" s="3839"/>
      <c r="T173" s="2670"/>
      <c r="U173" s="2670"/>
      <c r="V173" s="2670"/>
      <c r="W173" s="2670"/>
      <c r="X173" s="2670"/>
      <c r="Y173" s="2670"/>
      <c r="Z173" s="2670"/>
      <c r="AA173" s="2670"/>
      <c r="AB173" s="3809"/>
      <c r="AC173" s="2670"/>
      <c r="AD173" s="2670"/>
      <c r="AE173" s="3810"/>
    </row>
    <row r="174" spans="1:38" s="3836" customFormat="1" ht="15.75" hidden="1" customHeight="1" x14ac:dyDescent="0.25">
      <c r="A174" s="3074"/>
      <c r="B174" s="3074"/>
      <c r="C174" s="3837"/>
      <c r="D174" s="3837"/>
      <c r="E174" s="3837"/>
      <c r="F174" s="2670"/>
      <c r="G174" s="3839"/>
      <c r="H174" s="3839"/>
      <c r="I174" s="3839"/>
      <c r="J174" s="3839"/>
      <c r="K174" s="3839"/>
      <c r="L174" s="3839"/>
      <c r="M174" s="3839"/>
      <c r="N174" s="3839"/>
      <c r="O174" s="3839"/>
      <c r="P174" s="3839"/>
      <c r="Q174" s="3839"/>
      <c r="R174" s="3839"/>
      <c r="S174" s="3839"/>
      <c r="T174" s="2670"/>
      <c r="U174" s="2670"/>
      <c r="V174" s="2670"/>
      <c r="W174" s="2670"/>
      <c r="X174" s="2670"/>
      <c r="Y174" s="2670"/>
      <c r="Z174" s="2670"/>
      <c r="AA174" s="2670"/>
      <c r="AB174" s="3809"/>
      <c r="AC174" s="2670"/>
      <c r="AD174" s="2670"/>
      <c r="AE174" s="3810"/>
    </row>
    <row r="175" spans="1:38" s="3836" customFormat="1" ht="15.75" hidden="1" customHeight="1" x14ac:dyDescent="0.25">
      <c r="A175" s="3074"/>
      <c r="B175" s="3074"/>
      <c r="C175" s="3837"/>
      <c r="D175" s="3837"/>
      <c r="E175" s="3837"/>
      <c r="F175" s="2670"/>
      <c r="G175" s="3839"/>
      <c r="H175" s="3839"/>
      <c r="I175" s="3839"/>
      <c r="J175" s="3839"/>
      <c r="K175" s="3839"/>
      <c r="L175" s="3839"/>
      <c r="M175" s="3839"/>
      <c r="N175" s="3839"/>
      <c r="O175" s="3839"/>
      <c r="P175" s="3839"/>
      <c r="Q175" s="3839"/>
      <c r="R175" s="3839"/>
      <c r="S175" s="3839"/>
      <c r="T175" s="2670"/>
      <c r="U175" s="2670"/>
      <c r="V175" s="2670"/>
      <c r="W175" s="2670"/>
      <c r="X175" s="2670"/>
      <c r="Y175" s="2670"/>
      <c r="Z175" s="2670"/>
      <c r="AA175" s="2670"/>
      <c r="AB175" s="3809"/>
      <c r="AC175" s="2670"/>
      <c r="AD175" s="2670"/>
      <c r="AE175" s="3810"/>
    </row>
    <row r="176" spans="1:38" s="3836" customFormat="1" ht="21.75" hidden="1" customHeight="1" x14ac:dyDescent="0.25">
      <c r="F176" s="3840"/>
      <c r="G176" s="3841"/>
      <c r="H176" s="3841"/>
      <c r="I176" s="3841"/>
      <c r="J176" s="3841"/>
      <c r="K176" s="3841"/>
      <c r="L176" s="3841"/>
      <c r="M176" s="3841"/>
      <c r="N176" s="3841"/>
      <c r="O176" s="3841"/>
      <c r="P176" s="3841"/>
      <c r="Q176" s="3841"/>
      <c r="R176" s="3841"/>
      <c r="S176" s="3841"/>
      <c r="T176" s="3840"/>
      <c r="AB176" s="3842"/>
      <c r="AC176" s="3843"/>
      <c r="AD176" s="3843"/>
    </row>
    <row r="177" spans="1:31" ht="21" hidden="1" customHeight="1" x14ac:dyDescent="0.25">
      <c r="A177" s="3947" t="s">
        <v>61</v>
      </c>
      <c r="B177" s="3948"/>
      <c r="C177" s="3948"/>
      <c r="D177" s="3948"/>
      <c r="E177" s="3948"/>
      <c r="F177" s="3948"/>
      <c r="G177" s="3948"/>
      <c r="H177" s="3948"/>
      <c r="I177" s="3948"/>
      <c r="J177" s="3948"/>
      <c r="K177" s="3948"/>
      <c r="L177" s="3948"/>
      <c r="M177" s="3948"/>
      <c r="N177" s="3948"/>
      <c r="O177" s="3948"/>
      <c r="P177" s="3948"/>
      <c r="Q177" s="3948"/>
      <c r="R177" s="3948"/>
      <c r="S177" s="3948"/>
      <c r="T177" s="3948"/>
      <c r="U177" s="3948"/>
      <c r="V177" s="3948"/>
      <c r="W177" s="3948"/>
      <c r="X177" s="3948"/>
      <c r="Y177" s="3948"/>
      <c r="Z177" s="3948"/>
      <c r="AA177" s="3948"/>
      <c r="AB177" s="3948"/>
      <c r="AC177" s="3948"/>
      <c r="AD177" s="3844"/>
      <c r="AE177" s="3845"/>
    </row>
    <row r="178" spans="1:31" ht="21" hidden="1" customHeight="1" x14ac:dyDescent="0.25">
      <c r="A178" s="3949"/>
      <c r="B178" s="3950"/>
      <c r="C178" s="3950"/>
      <c r="D178" s="3950"/>
      <c r="E178" s="3950"/>
      <c r="F178" s="3950"/>
      <c r="G178" s="3950"/>
      <c r="H178" s="3950"/>
      <c r="I178" s="3950"/>
      <c r="J178" s="3950"/>
      <c r="K178" s="3950"/>
      <c r="L178" s="3950"/>
      <c r="M178" s="3950"/>
      <c r="N178" s="3950"/>
      <c r="O178" s="3950"/>
      <c r="P178" s="3950"/>
      <c r="Q178" s="3950"/>
      <c r="R178" s="3950"/>
      <c r="S178" s="3950"/>
      <c r="T178" s="3950"/>
      <c r="U178" s="3950"/>
      <c r="V178" s="3950"/>
      <c r="W178" s="3950"/>
      <c r="X178" s="3950"/>
      <c r="Y178" s="3950"/>
      <c r="Z178" s="3950"/>
      <c r="AA178" s="3950"/>
      <c r="AB178" s="3950"/>
      <c r="AC178" s="3950"/>
      <c r="AD178" s="3844"/>
      <c r="AE178" s="3845"/>
    </row>
    <row r="179" spans="1:31" ht="21" hidden="1" customHeight="1" x14ac:dyDescent="0.25">
      <c r="AB179" s="3842"/>
      <c r="AC179" s="3843"/>
      <c r="AD179" s="3843"/>
      <c r="AE179" s="3845"/>
    </row>
    <row r="180" spans="1:31" ht="21" hidden="1" customHeight="1" x14ac:dyDescent="0.25">
      <c r="A180" s="3848"/>
      <c r="B180" s="3849"/>
      <c r="C180" s="2446"/>
      <c r="D180" s="3850"/>
      <c r="E180" s="3850"/>
      <c r="F180" s="3850"/>
      <c r="G180" s="3951"/>
      <c r="H180" s="3940"/>
      <c r="I180" s="3940"/>
      <c r="J180" s="3940"/>
      <c r="K180" s="3940"/>
      <c r="L180" s="3940"/>
      <c r="M180" s="3940"/>
      <c r="N180" s="3940"/>
      <c r="O180" s="3940"/>
      <c r="P180" s="3940"/>
      <c r="Q180" s="3940"/>
      <c r="R180" s="3952"/>
      <c r="S180" s="3952"/>
      <c r="T180" s="3850"/>
      <c r="U180" s="3851"/>
      <c r="V180" s="3851"/>
      <c r="W180" s="3851"/>
      <c r="X180" s="3851"/>
      <c r="Y180" s="3851"/>
      <c r="Z180" s="3851"/>
      <c r="AA180" s="3851"/>
      <c r="AB180" s="3852"/>
      <c r="AC180" s="3853"/>
      <c r="AD180" s="3843"/>
      <c r="AE180" s="3845"/>
    </row>
    <row r="181" spans="1:31" ht="21" hidden="1" customHeight="1" x14ac:dyDescent="0.25">
      <c r="A181" s="3854"/>
      <c r="B181" s="3855"/>
      <c r="C181" s="3855"/>
      <c r="D181" s="3855"/>
      <c r="E181" s="3855"/>
      <c r="F181" s="3856"/>
      <c r="G181" s="3939"/>
      <c r="H181" s="3937"/>
      <c r="I181" s="3937"/>
      <c r="J181" s="3937"/>
      <c r="K181" s="3937"/>
      <c r="L181" s="3937"/>
      <c r="M181" s="3937"/>
      <c r="N181" s="3937"/>
      <c r="O181" s="3937"/>
      <c r="P181" s="3937"/>
      <c r="Q181" s="3937"/>
      <c r="R181" s="3931"/>
      <c r="S181" s="3931"/>
      <c r="T181" s="3856"/>
      <c r="U181" s="3855"/>
      <c r="V181" s="3855"/>
      <c r="W181" s="3855"/>
      <c r="X181" s="3855"/>
      <c r="Y181" s="3855"/>
      <c r="Z181" s="3855"/>
      <c r="AA181" s="3855"/>
      <c r="AB181" s="3857"/>
      <c r="AC181" s="3836"/>
      <c r="AD181" s="3836"/>
      <c r="AE181" s="3845"/>
    </row>
    <row r="182" spans="1:31" ht="21" hidden="1" customHeight="1" x14ac:dyDescent="0.25">
      <c r="A182" s="3854"/>
      <c r="B182" s="3855"/>
      <c r="C182" s="3932"/>
      <c r="D182" s="3933"/>
      <c r="E182" s="3933"/>
      <c r="F182" s="3933"/>
      <c r="G182" s="3858"/>
      <c r="H182" s="3859"/>
      <c r="I182" s="3859"/>
      <c r="J182" s="3859"/>
      <c r="K182" s="3859"/>
      <c r="L182" s="3859"/>
      <c r="M182" s="3859"/>
      <c r="N182" s="3859"/>
      <c r="O182" s="3859"/>
      <c r="P182" s="3859"/>
      <c r="Q182" s="3859"/>
      <c r="R182" s="3859"/>
      <c r="S182" s="3859"/>
      <c r="T182" s="3860"/>
      <c r="U182" s="3855"/>
      <c r="V182" s="3855"/>
      <c r="W182" s="3855"/>
      <c r="X182" s="3855"/>
      <c r="Y182" s="3855"/>
      <c r="Z182" s="3855"/>
      <c r="AA182" s="3855"/>
      <c r="AB182" s="3861"/>
      <c r="AC182" s="3855"/>
      <c r="AD182" s="3855"/>
    </row>
    <row r="183" spans="1:31" ht="21" hidden="1" customHeight="1" x14ac:dyDescent="0.25">
      <c r="A183" s="3854"/>
      <c r="B183" s="3855"/>
      <c r="C183" s="3932"/>
      <c r="D183" s="3933"/>
      <c r="E183" s="3933"/>
      <c r="F183" s="3933"/>
      <c r="G183" s="3862"/>
      <c r="H183" s="3862"/>
      <c r="I183" s="3862"/>
      <c r="J183" s="3862"/>
      <c r="K183" s="3862"/>
      <c r="L183" s="3862"/>
      <c r="M183" s="3862"/>
      <c r="N183" s="3862"/>
      <c r="O183" s="3862"/>
      <c r="P183" s="3862"/>
      <c r="Q183" s="3862"/>
      <c r="R183" s="3862"/>
      <c r="S183" s="3862"/>
      <c r="T183" s="3860"/>
      <c r="U183" s="3855"/>
      <c r="V183" s="3855"/>
      <c r="W183" s="3855"/>
      <c r="X183" s="3855"/>
      <c r="Y183" s="3855"/>
      <c r="Z183" s="3855"/>
      <c r="AA183" s="3855"/>
      <c r="AB183" s="3861"/>
      <c r="AC183" s="3855"/>
      <c r="AD183" s="3855"/>
    </row>
    <row r="184" spans="1:31" ht="21" hidden="1" customHeight="1" x14ac:dyDescent="0.25">
      <c r="A184" s="3854"/>
      <c r="B184" s="3855"/>
      <c r="C184" s="3863"/>
      <c r="D184" s="3864"/>
      <c r="E184" s="3864"/>
      <c r="F184" s="3864"/>
      <c r="G184" s="3865"/>
      <c r="H184" s="3865"/>
      <c r="I184" s="3865"/>
      <c r="J184" s="3865"/>
      <c r="K184" s="3865"/>
      <c r="L184" s="3865"/>
      <c r="M184" s="3865"/>
      <c r="N184" s="3865"/>
      <c r="O184" s="3865"/>
      <c r="P184" s="3865"/>
      <c r="Q184" s="3865"/>
      <c r="R184" s="3865"/>
      <c r="S184" s="3865"/>
      <c r="T184" s="3864"/>
      <c r="U184" s="3855"/>
      <c r="V184" s="3855"/>
      <c r="W184" s="3855"/>
      <c r="X184" s="3855"/>
      <c r="Y184" s="3855"/>
      <c r="Z184" s="3855"/>
      <c r="AA184" s="3855"/>
      <c r="AB184" s="3861"/>
      <c r="AC184" s="3855"/>
      <c r="AD184" s="3855"/>
    </row>
    <row r="185" spans="1:31" ht="21" hidden="1" customHeight="1" x14ac:dyDescent="0.25">
      <c r="A185" s="3854"/>
      <c r="B185" s="3855"/>
      <c r="C185" s="3932"/>
      <c r="D185" s="3934"/>
      <c r="E185" s="3934"/>
      <c r="F185" s="3934"/>
      <c r="G185" s="3866"/>
      <c r="H185" s="3867"/>
      <c r="I185" s="3867"/>
      <c r="J185" s="3867"/>
      <c r="K185" s="3867"/>
      <c r="L185" s="3867"/>
      <c r="M185" s="3867"/>
      <c r="N185" s="3867"/>
      <c r="O185" s="3867"/>
      <c r="P185" s="3867"/>
      <c r="Q185" s="3867"/>
      <c r="R185" s="3867"/>
      <c r="S185" s="3867"/>
      <c r="T185" s="3868"/>
      <c r="U185" s="3869"/>
      <c r="V185" s="3869"/>
      <c r="W185" s="3869"/>
      <c r="X185" s="3869"/>
      <c r="Y185" s="3855"/>
      <c r="Z185" s="3855"/>
      <c r="AA185" s="3855"/>
      <c r="AB185" s="3861"/>
      <c r="AC185" s="3855"/>
      <c r="AD185" s="3855"/>
    </row>
    <row r="186" spans="1:31" ht="21" hidden="1" customHeight="1" x14ac:dyDescent="0.25">
      <c r="A186" s="3854"/>
      <c r="B186" s="3855"/>
      <c r="C186" s="3932"/>
      <c r="D186" s="3934"/>
      <c r="E186" s="3934"/>
      <c r="F186" s="3934"/>
      <c r="G186" s="3870"/>
      <c r="H186" s="3870"/>
      <c r="I186" s="3870"/>
      <c r="J186" s="3870"/>
      <c r="K186" s="3870"/>
      <c r="L186" s="3870"/>
      <c r="M186" s="3870"/>
      <c r="N186" s="3870"/>
      <c r="O186" s="3870"/>
      <c r="P186" s="3870"/>
      <c r="Q186" s="3870"/>
      <c r="R186" s="3870"/>
      <c r="S186" s="3870"/>
      <c r="T186" s="3860"/>
      <c r="U186" s="3855"/>
      <c r="V186" s="3855"/>
      <c r="W186" s="3855"/>
      <c r="X186" s="3855"/>
      <c r="Y186" s="3855"/>
      <c r="Z186" s="3855"/>
      <c r="AA186" s="3855"/>
      <c r="AB186" s="3861"/>
      <c r="AC186" s="3855"/>
      <c r="AD186" s="3855"/>
    </row>
    <row r="187" spans="1:31" ht="21" hidden="1" customHeight="1" x14ac:dyDescent="0.25">
      <c r="A187" s="3854"/>
      <c r="B187" s="3855"/>
      <c r="C187" s="3871"/>
      <c r="D187" s="3864"/>
      <c r="E187" s="3864"/>
      <c r="F187" s="3864"/>
      <c r="G187" s="3872"/>
      <c r="H187" s="3872"/>
      <c r="I187" s="3872"/>
      <c r="J187" s="3872"/>
      <c r="K187" s="3872"/>
      <c r="L187" s="3872"/>
      <c r="M187" s="3872"/>
      <c r="N187" s="3872"/>
      <c r="O187" s="3872"/>
      <c r="P187" s="3872"/>
      <c r="Q187" s="3872"/>
      <c r="R187" s="3872"/>
      <c r="S187" s="3872"/>
      <c r="T187" s="3864"/>
      <c r="U187" s="3869"/>
      <c r="V187" s="3869"/>
      <c r="W187" s="3869"/>
      <c r="X187" s="3869"/>
      <c r="Y187" s="3855"/>
      <c r="Z187" s="3855"/>
      <c r="AA187" s="3855"/>
      <c r="AB187" s="3861"/>
      <c r="AC187" s="3855"/>
      <c r="AD187" s="3855"/>
    </row>
    <row r="188" spans="1:31" ht="21" hidden="1" customHeight="1" x14ac:dyDescent="0.25">
      <c r="A188" s="3854"/>
      <c r="B188" s="3855"/>
      <c r="C188" s="3935"/>
      <c r="D188" s="3933"/>
      <c r="E188" s="3933"/>
      <c r="F188" s="3933"/>
      <c r="G188" s="3866"/>
      <c r="H188" s="3867"/>
      <c r="I188" s="3867"/>
      <c r="J188" s="3867"/>
      <c r="K188" s="3867"/>
      <c r="L188" s="3867"/>
      <c r="M188" s="3867"/>
      <c r="N188" s="3867"/>
      <c r="O188" s="3867"/>
      <c r="P188" s="3867"/>
      <c r="Q188" s="3867"/>
      <c r="R188" s="3867"/>
      <c r="S188" s="3867"/>
      <c r="T188" s="3868"/>
      <c r="U188" s="3855"/>
      <c r="V188" s="3855"/>
      <c r="W188" s="3855"/>
      <c r="X188" s="3855"/>
      <c r="Y188" s="3855"/>
      <c r="Z188" s="3855"/>
      <c r="AA188" s="3855"/>
      <c r="AB188" s="3861"/>
      <c r="AC188" s="3855"/>
      <c r="AD188" s="3855"/>
    </row>
    <row r="189" spans="1:31" ht="21" hidden="1" customHeight="1" x14ac:dyDescent="0.25">
      <c r="A189" s="3854"/>
      <c r="B189" s="3855"/>
      <c r="C189" s="3855"/>
      <c r="D189" s="3855"/>
      <c r="E189" s="3855"/>
      <c r="F189" s="3856"/>
      <c r="G189" s="3869"/>
      <c r="H189" s="3869"/>
      <c r="I189" s="3869"/>
      <c r="J189" s="3869"/>
      <c r="K189" s="3869"/>
      <c r="L189" s="3869"/>
      <c r="M189" s="3869"/>
      <c r="N189" s="3869"/>
      <c r="O189" s="3869"/>
      <c r="P189" s="3869"/>
      <c r="Q189" s="3869"/>
      <c r="R189" s="3869"/>
      <c r="S189" s="3869"/>
      <c r="T189" s="3856"/>
      <c r="U189" s="3855"/>
      <c r="V189" s="3855"/>
      <c r="W189" s="3855"/>
      <c r="X189" s="3855"/>
      <c r="Y189" s="3855"/>
      <c r="Z189" s="3855"/>
      <c r="AA189" s="3855"/>
      <c r="AB189" s="3861"/>
      <c r="AC189" s="3855"/>
      <c r="AD189" s="3855"/>
    </row>
    <row r="190" spans="1:31" ht="21" hidden="1" customHeight="1" x14ac:dyDescent="0.25">
      <c r="A190" s="3873"/>
      <c r="B190" s="3874"/>
      <c r="C190" s="3875"/>
      <c r="D190" s="3875"/>
      <c r="E190" s="3875"/>
      <c r="F190" s="3875"/>
      <c r="G190" s="3876"/>
      <c r="H190" s="3876"/>
      <c r="I190" s="3876"/>
      <c r="J190" s="3876"/>
      <c r="K190" s="3876"/>
      <c r="L190" s="3876"/>
      <c r="M190" s="3876"/>
      <c r="N190" s="3876"/>
      <c r="O190" s="3876"/>
      <c r="P190" s="3876"/>
      <c r="Q190" s="3876"/>
      <c r="R190" s="3876"/>
      <c r="S190" s="3876"/>
      <c r="T190" s="3875"/>
      <c r="U190" s="3874"/>
      <c r="V190" s="3874"/>
      <c r="W190" s="3874"/>
      <c r="X190" s="3874"/>
      <c r="Y190" s="3874"/>
      <c r="Z190" s="3874"/>
      <c r="AA190" s="3874"/>
      <c r="AB190" s="3877"/>
      <c r="AC190" s="3874"/>
      <c r="AD190" s="3855"/>
    </row>
    <row r="191" spans="1:31" ht="21" hidden="1" customHeight="1" x14ac:dyDescent="0.25">
      <c r="A191" s="3878"/>
      <c r="B191" s="3844"/>
      <c r="C191" s="2447"/>
      <c r="D191" s="3856"/>
      <c r="E191" s="3856"/>
      <c r="F191" s="3856"/>
      <c r="G191" s="3938"/>
      <c r="H191" s="3936"/>
      <c r="I191" s="3936"/>
      <c r="J191" s="3936"/>
      <c r="K191" s="3936"/>
      <c r="L191" s="3936"/>
      <c r="M191" s="3936"/>
      <c r="N191" s="3936"/>
      <c r="O191" s="3936"/>
      <c r="P191" s="3936"/>
      <c r="Q191" s="3936"/>
      <c r="R191" s="3930"/>
      <c r="S191" s="3930"/>
      <c r="T191" s="3856"/>
      <c r="U191" s="3855"/>
      <c r="V191" s="3855"/>
      <c r="W191" s="3855"/>
      <c r="X191" s="3855"/>
      <c r="Y191" s="3855"/>
      <c r="Z191" s="3855"/>
      <c r="AA191" s="3855"/>
      <c r="AB191" s="3861"/>
      <c r="AC191" s="3855"/>
      <c r="AD191" s="3855"/>
    </row>
    <row r="192" spans="1:31" ht="21" hidden="1" customHeight="1" x14ac:dyDescent="0.25">
      <c r="A192" s="3854"/>
      <c r="B192" s="3855"/>
      <c r="C192" s="3855"/>
      <c r="D192" s="3855"/>
      <c r="E192" s="3855"/>
      <c r="F192" s="3856"/>
      <c r="G192" s="3939"/>
      <c r="H192" s="3937"/>
      <c r="I192" s="3937"/>
      <c r="J192" s="3937"/>
      <c r="K192" s="3937"/>
      <c r="L192" s="3937"/>
      <c r="M192" s="3937"/>
      <c r="N192" s="3937"/>
      <c r="O192" s="3937"/>
      <c r="P192" s="3937"/>
      <c r="Q192" s="3937"/>
      <c r="R192" s="3931"/>
      <c r="S192" s="3931"/>
      <c r="T192" s="3856"/>
      <c r="U192" s="3855"/>
      <c r="V192" s="3855"/>
      <c r="W192" s="3855"/>
      <c r="X192" s="3855"/>
      <c r="Y192" s="3855"/>
      <c r="Z192" s="3855"/>
      <c r="AA192" s="3855"/>
      <c r="AB192" s="3861"/>
      <c r="AC192" s="3855"/>
      <c r="AD192" s="3855"/>
    </row>
    <row r="193" spans="1:33" ht="21" hidden="1" customHeight="1" x14ac:dyDescent="0.25">
      <c r="A193" s="3854"/>
      <c r="B193" s="3855"/>
      <c r="C193" s="3932"/>
      <c r="D193" s="3933"/>
      <c r="E193" s="3933"/>
      <c r="F193" s="3933"/>
      <c r="G193" s="3858"/>
      <c r="H193" s="3858"/>
      <c r="I193" s="3858"/>
      <c r="J193" s="3858"/>
      <c r="K193" s="3858"/>
      <c r="L193" s="3858"/>
      <c r="M193" s="3858"/>
      <c r="N193" s="3858"/>
      <c r="O193" s="3858"/>
      <c r="P193" s="3858"/>
      <c r="Q193" s="3858"/>
      <c r="R193" s="3858"/>
      <c r="S193" s="3858"/>
      <c r="T193" s="3860"/>
      <c r="U193" s="3855"/>
      <c r="V193" s="3855"/>
      <c r="W193" s="3855"/>
      <c r="X193" s="3855"/>
      <c r="Y193" s="3855"/>
      <c r="Z193" s="3855"/>
      <c r="AA193" s="3855"/>
      <c r="AB193" s="3861"/>
      <c r="AC193" s="3855"/>
      <c r="AD193" s="3855"/>
    </row>
    <row r="194" spans="1:33" ht="21" hidden="1" customHeight="1" x14ac:dyDescent="0.25">
      <c r="A194" s="3854"/>
      <c r="B194" s="3855"/>
      <c r="C194" s="3932"/>
      <c r="D194" s="3933"/>
      <c r="E194" s="3933"/>
      <c r="F194" s="3933"/>
      <c r="G194" s="3862"/>
      <c r="H194" s="3862"/>
      <c r="I194" s="3862"/>
      <c r="J194" s="3862"/>
      <c r="K194" s="3862"/>
      <c r="L194" s="3862"/>
      <c r="M194" s="3862"/>
      <c r="N194" s="3862"/>
      <c r="O194" s="3862"/>
      <c r="P194" s="3862"/>
      <c r="Q194" s="3862"/>
      <c r="R194" s="3862"/>
      <c r="S194" s="3862"/>
      <c r="T194" s="3860"/>
      <c r="U194" s="3855"/>
      <c r="V194" s="3855"/>
      <c r="W194" s="3855"/>
      <c r="X194" s="3855"/>
      <c r="Y194" s="3855"/>
      <c r="Z194" s="3855"/>
      <c r="AA194" s="3855"/>
      <c r="AB194" s="3861"/>
      <c r="AC194" s="3855"/>
      <c r="AD194" s="3855"/>
    </row>
    <row r="195" spans="1:33" ht="21" hidden="1" customHeight="1" x14ac:dyDescent="0.25">
      <c r="A195" s="3854"/>
      <c r="B195" s="3855"/>
      <c r="C195" s="3863"/>
      <c r="D195" s="3864"/>
      <c r="E195" s="3864"/>
      <c r="F195" s="3864"/>
      <c r="G195" s="3865"/>
      <c r="H195" s="3865"/>
      <c r="I195" s="3865"/>
      <c r="J195" s="3865"/>
      <c r="K195" s="3865"/>
      <c r="L195" s="3865"/>
      <c r="M195" s="3865"/>
      <c r="N195" s="3865"/>
      <c r="O195" s="3865"/>
      <c r="P195" s="3865"/>
      <c r="Q195" s="3865"/>
      <c r="R195" s="3865"/>
      <c r="S195" s="3865"/>
      <c r="T195" s="3864"/>
      <c r="U195" s="3855"/>
      <c r="V195" s="3855"/>
      <c r="W195" s="3855"/>
      <c r="X195" s="3855"/>
      <c r="Y195" s="3855"/>
      <c r="Z195" s="3855"/>
      <c r="AA195" s="3855"/>
      <c r="AB195" s="3861"/>
      <c r="AC195" s="3855"/>
      <c r="AD195" s="3855"/>
    </row>
    <row r="196" spans="1:33" ht="21" hidden="1" customHeight="1" x14ac:dyDescent="0.25">
      <c r="A196" s="3854"/>
      <c r="B196" s="3855"/>
      <c r="C196" s="3932"/>
      <c r="D196" s="3934"/>
      <c r="E196" s="3934"/>
      <c r="F196" s="3934"/>
      <c r="G196" s="3866"/>
      <c r="H196" s="3866"/>
      <c r="I196" s="3866"/>
      <c r="J196" s="3866"/>
      <c r="K196" s="3866"/>
      <c r="L196" s="3866"/>
      <c r="M196" s="3866"/>
      <c r="N196" s="3866"/>
      <c r="O196" s="3866"/>
      <c r="P196" s="3866"/>
      <c r="Q196" s="3866"/>
      <c r="R196" s="3866"/>
      <c r="S196" s="3866"/>
      <c r="T196" s="3868"/>
      <c r="U196" s="3855"/>
      <c r="V196" s="3855"/>
      <c r="W196" s="3855"/>
      <c r="X196" s="3855"/>
      <c r="Y196" s="3855"/>
      <c r="Z196" s="3855"/>
      <c r="AA196" s="3855"/>
      <c r="AB196" s="3861"/>
      <c r="AC196" s="3855"/>
      <c r="AD196" s="3855"/>
    </row>
    <row r="197" spans="1:33" ht="21" hidden="1" customHeight="1" x14ac:dyDescent="0.25">
      <c r="A197" s="3854"/>
      <c r="B197" s="3855"/>
      <c r="C197" s="3932"/>
      <c r="D197" s="3934"/>
      <c r="E197" s="3934"/>
      <c r="F197" s="3934"/>
      <c r="G197" s="3870"/>
      <c r="H197" s="3870"/>
      <c r="I197" s="3870"/>
      <c r="J197" s="3870"/>
      <c r="K197" s="3870"/>
      <c r="L197" s="3870"/>
      <c r="M197" s="3870"/>
      <c r="N197" s="3870"/>
      <c r="O197" s="3870"/>
      <c r="P197" s="3870"/>
      <c r="Q197" s="3870"/>
      <c r="R197" s="3870"/>
      <c r="S197" s="3870"/>
      <c r="T197" s="3860"/>
      <c r="U197" s="3855"/>
      <c r="V197" s="3855"/>
      <c r="W197" s="3855"/>
      <c r="X197" s="3855"/>
      <c r="Y197" s="3855"/>
      <c r="Z197" s="3855"/>
      <c r="AA197" s="3855"/>
      <c r="AB197" s="3861"/>
      <c r="AC197" s="3855"/>
      <c r="AD197" s="3855"/>
    </row>
    <row r="198" spans="1:33" ht="21" hidden="1" customHeight="1" x14ac:dyDescent="0.25">
      <c r="A198" s="3854"/>
      <c r="B198" s="3855"/>
      <c r="C198" s="3871"/>
      <c r="D198" s="3864"/>
      <c r="E198" s="3864"/>
      <c r="F198" s="3864"/>
      <c r="G198" s="3866"/>
      <c r="H198" s="3866"/>
      <c r="I198" s="3866"/>
      <c r="J198" s="3866"/>
      <c r="K198" s="3866"/>
      <c r="L198" s="3866"/>
      <c r="M198" s="3866"/>
      <c r="N198" s="3866"/>
      <c r="O198" s="3866"/>
      <c r="P198" s="3866"/>
      <c r="Q198" s="3866"/>
      <c r="R198" s="3866"/>
      <c r="S198" s="3866"/>
      <c r="T198" s="3879"/>
      <c r="U198" s="3855"/>
      <c r="V198" s="3855"/>
      <c r="W198" s="3855"/>
      <c r="X198" s="3855"/>
      <c r="Y198" s="3855"/>
      <c r="Z198" s="3855"/>
      <c r="AA198" s="3855"/>
      <c r="AB198" s="3861"/>
      <c r="AC198" s="3855"/>
      <c r="AD198" s="3855"/>
    </row>
    <row r="199" spans="1:33" ht="21" hidden="1" customHeight="1" x14ac:dyDescent="0.25">
      <c r="A199" s="3854"/>
      <c r="B199" s="3855"/>
      <c r="C199" s="3935"/>
      <c r="D199" s="3933"/>
      <c r="E199" s="3933"/>
      <c r="F199" s="3933"/>
      <c r="G199" s="3866"/>
      <c r="H199" s="3866"/>
      <c r="I199" s="3867"/>
      <c r="J199" s="3867"/>
      <c r="K199" s="3867"/>
      <c r="L199" s="3867"/>
      <c r="M199" s="3867"/>
      <c r="N199" s="3867"/>
      <c r="O199" s="3867"/>
      <c r="P199" s="3867"/>
      <c r="Q199" s="3867"/>
      <c r="R199" s="3867"/>
      <c r="S199" s="3867"/>
      <c r="T199" s="3868"/>
      <c r="U199" s="3855"/>
      <c r="V199" s="3855"/>
      <c r="W199" s="3855"/>
      <c r="X199" s="3855"/>
      <c r="Y199" s="3855"/>
      <c r="Z199" s="3855"/>
      <c r="AA199" s="3855"/>
      <c r="AB199" s="3861"/>
      <c r="AC199" s="3855"/>
      <c r="AD199" s="3855"/>
    </row>
    <row r="200" spans="1:33" ht="21" hidden="1" customHeight="1" x14ac:dyDescent="0.25">
      <c r="A200" s="3873"/>
      <c r="B200" s="3874"/>
      <c r="C200" s="3874"/>
      <c r="D200" s="3874"/>
      <c r="E200" s="3874"/>
      <c r="F200" s="3856"/>
      <c r="G200" s="3876"/>
      <c r="H200" s="3876"/>
      <c r="I200" s="3876"/>
      <c r="J200" s="3876"/>
      <c r="K200" s="3876"/>
      <c r="L200" s="3876"/>
      <c r="M200" s="3876"/>
      <c r="N200" s="3876"/>
      <c r="O200" s="3876"/>
      <c r="P200" s="3876"/>
      <c r="Q200" s="3876"/>
      <c r="R200" s="3876"/>
      <c r="S200" s="3876"/>
      <c r="T200" s="3856"/>
      <c r="U200" s="3874"/>
      <c r="V200" s="3874"/>
      <c r="W200" s="3874"/>
      <c r="X200" s="3874"/>
      <c r="Y200" s="3874"/>
      <c r="Z200" s="3874"/>
      <c r="AA200" s="3874"/>
      <c r="AB200" s="3877"/>
      <c r="AC200" s="3874"/>
      <c r="AD200" s="3855"/>
    </row>
    <row r="201" spans="1:33" ht="21" hidden="1" customHeight="1" x14ac:dyDescent="0.25">
      <c r="A201" s="3855"/>
      <c r="B201" s="3855"/>
      <c r="C201" s="3855"/>
      <c r="D201" s="3855"/>
      <c r="E201" s="3855"/>
      <c r="F201" s="3880" t="s">
        <v>5</v>
      </c>
      <c r="G201" s="3881" t="s">
        <v>6</v>
      </c>
      <c r="H201" s="3882" t="s">
        <v>7</v>
      </c>
      <c r="I201" s="3882" t="s">
        <v>8</v>
      </c>
      <c r="J201" s="3882" t="s">
        <v>9</v>
      </c>
      <c r="K201" s="3882" t="s">
        <v>10</v>
      </c>
      <c r="L201" s="3882" t="s">
        <v>11</v>
      </c>
      <c r="M201" s="3882" t="s">
        <v>12</v>
      </c>
      <c r="N201" s="3882" t="s">
        <v>13</v>
      </c>
      <c r="O201" s="3882" t="s">
        <v>14</v>
      </c>
      <c r="P201" s="3882" t="s">
        <v>15</v>
      </c>
      <c r="Q201" s="3883" t="s">
        <v>16</v>
      </c>
      <c r="R201" s="3869"/>
      <c r="S201" s="3855"/>
      <c r="T201" s="3855"/>
      <c r="U201" s="3855"/>
      <c r="V201" s="3880" t="s">
        <v>5</v>
      </c>
      <c r="W201" s="3881" t="s">
        <v>6</v>
      </c>
      <c r="X201" s="3882" t="s">
        <v>7</v>
      </c>
      <c r="Y201" s="3882" t="s">
        <v>8</v>
      </c>
      <c r="Z201" s="3882" t="s">
        <v>9</v>
      </c>
      <c r="AA201" s="3882" t="s">
        <v>10</v>
      </c>
      <c r="AB201" s="3884" t="s">
        <v>11</v>
      </c>
      <c r="AC201" s="3882" t="s">
        <v>12</v>
      </c>
      <c r="AD201" s="3882" t="s">
        <v>13</v>
      </c>
      <c r="AE201" s="3882" t="s">
        <v>14</v>
      </c>
      <c r="AF201" s="3882" t="s">
        <v>15</v>
      </c>
      <c r="AG201" s="3883" t="s">
        <v>16</v>
      </c>
    </row>
    <row r="202" spans="1:33" ht="21" hidden="1" customHeight="1" x14ac:dyDescent="0.25">
      <c r="A202" s="3885" t="s">
        <v>62</v>
      </c>
      <c r="B202" s="3886"/>
      <c r="C202" s="3923" t="s">
        <v>63</v>
      </c>
      <c r="D202" s="3923"/>
      <c r="E202" s="3924"/>
      <c r="F202" s="3887">
        <f t="shared" ref="F202:Q202" si="20">(SUMIF($C$16:$C$32,"*ug 1010*",G16:G32)+(SUMIF($C$36:$C$52,"*ug 1010*",G36:G52)+(SUMIF($C$56:$C$72,"*ug 1010*",G56:G72))))</f>
        <v>0</v>
      </c>
      <c r="G202" s="3887">
        <f t="shared" si="20"/>
        <v>0</v>
      </c>
      <c r="H202" s="3887">
        <f t="shared" si="20"/>
        <v>0</v>
      </c>
      <c r="I202" s="3887">
        <f t="shared" si="20"/>
        <v>0</v>
      </c>
      <c r="J202" s="3887">
        <f t="shared" si="20"/>
        <v>0</v>
      </c>
      <c r="K202" s="3887">
        <f t="shared" si="20"/>
        <v>0</v>
      </c>
      <c r="L202" s="3887">
        <f t="shared" si="20"/>
        <v>0</v>
      </c>
      <c r="M202" s="3887">
        <f t="shared" si="20"/>
        <v>0</v>
      </c>
      <c r="N202" s="3887">
        <f t="shared" si="20"/>
        <v>0</v>
      </c>
      <c r="O202" s="3887">
        <f t="shared" si="20"/>
        <v>0</v>
      </c>
      <c r="P202" s="3887">
        <f t="shared" si="20"/>
        <v>0</v>
      </c>
      <c r="Q202" s="3887">
        <f t="shared" si="20"/>
        <v>0</v>
      </c>
      <c r="S202" s="3923" t="s">
        <v>64</v>
      </c>
      <c r="T202" s="3923"/>
      <c r="U202" s="3924"/>
      <c r="V202" s="3887">
        <f>(SUMIF($C$16:$C$32,"*cdd 1010*",G16:G32)+(SUMIF($C36:$C$52,"*cdd 1010*",G36:G52)+(SUMIF($C$56:$C$72,"*cdd 1010*",G56:G72))))</f>
        <v>0</v>
      </c>
      <c r="W202" s="3887">
        <f>(SUMIF($C$16:$C$32,"*cdd 1010*",H16:H32)+(SUMIF($C36:$C$52,"*cdd 1010*",H36:H52)+(SUMIF($C$56:$C$72,"*cdd 1010*",H56:H72))))</f>
        <v>0</v>
      </c>
      <c r="X202" s="3887">
        <f>(SUMIF($C$16:$C$32,"*cdd 1010*",I16:I32)+(SUMIF($C36:$C$52,"*cdd 1010*",I36:I52)+(SUMIF($C$56:$C$72,"*cdd 1010*",I56:I72))))</f>
        <v>0</v>
      </c>
      <c r="Y202" s="3887">
        <f>(SUMIF($C$16:$C$32,"*cdd 1010*",J16:J32)+(SUMIF($C36:$C$52,"*cdd 1010*",J36:J52)+(SUMIF($C$56:$C$72,"*cdd 1010*",J56:J72))))</f>
        <v>0</v>
      </c>
      <c r="Z202" s="3887">
        <f>(SUMIF($C$16:$C$32,"*cdd 1010*",K16:K32)+(SUMIF($C36:$C$52,"*cdd 1010*",K36:K52)+(SUMIF($C$56:$C$72,"*cdd 1010*",K56:K72))))</f>
        <v>0</v>
      </c>
      <c r="AA202" s="3887">
        <f>(SUMIF($C$16:$C$32,"*cdd 1010*",L16:L32)+(SUMIF($C36:$C$52,"*cdd 1010*",L36:L52)+(SUMIF($C$56:$C$72,"*cdd 1010*",L56:L72))))</f>
        <v>0</v>
      </c>
      <c r="AB202" s="3888">
        <f>(SUMIF($C$16:$C$32,"*cdd 1010*",M16:M32)+(SUMIF($C36:$C$52,"*cdd 1010*",M36:M52)+(SUMIF($C$56:$C$72,"*cdd 1010*",M56:M72))))</f>
        <v>0</v>
      </c>
      <c r="AC202" s="3887">
        <f>(SUMIF($C$16:$C$32,"*cdd 1010*",N16:N32)+(SUMIF($C36:$C$52,"*cdd 1010*",N36:N52)+(SUMIF($C$56:$C$72,"*cdd 1010*",N56:N72))))</f>
        <v>0</v>
      </c>
      <c r="AD202" s="3887">
        <f>(SUMIF($C$16:$C$32,"*cdd 1010*",O16:O32)+(SUMIF($C36:$C$52,"*cdd 1010*",O36:O52)+(SUMIF($C$56:$C$72,"*cdd 1010*",O56:O72))))</f>
        <v>0</v>
      </c>
      <c r="AE202" s="3887">
        <f>(SUMIF($C$16:$C$32,"*cdd 1010*",P16:P32)+(SUMIF($C36:$C$52,"*cdd 1010*",P36:P52)+(SUMIF($C$56:$C$72,"*cdd 1010*",P56:P72))))</f>
        <v>0</v>
      </c>
      <c r="AF202" s="3887">
        <f>(SUMIF($C$16:$C$32,"*cdd 1010*",Q16:Q32)+(SUMIF($C36:$C$52,"*cdd 1010*",Q36:Q52)+(SUMIF($C$56:$C$72,"*cdd 1010*",Q56:Q72))))</f>
        <v>0</v>
      </c>
      <c r="AG202" s="3887">
        <f>(SUMIF($C$16:$C$32,"*cdd 1010*",R16:R32)+(SUMIF($C36:$C$52,"*cdd 1010*",R36:R52)+(SUMIF($C$56:$C$72,"*cdd 1010*",R56:R72))))</f>
        <v>0</v>
      </c>
    </row>
    <row r="203" spans="1:33" ht="21" hidden="1" customHeight="1" x14ac:dyDescent="0.25">
      <c r="A203" s="3889" t="s">
        <v>65</v>
      </c>
      <c r="B203" s="3890"/>
      <c r="C203" s="3925" t="s">
        <v>66</v>
      </c>
      <c r="D203" s="3925"/>
      <c r="E203" s="3926"/>
      <c r="F203" s="3887">
        <f>(SUMIF($C$16:$C$32,"*ug 1100-4*",G$16:G$32)+(SUMIF($C36:$C$52,"*ug 1100-4*",G$36:G$52)+(SUMIF($C$56:$C$72,"*ug 1100-4*",G$56:G$72))))</f>
        <v>0</v>
      </c>
      <c r="G203" s="3887">
        <f>(SUMIF($C$16:$C$32,"*ug 1100-4*",H$16:H$32)+(SUMIF($C36:$C$52,"*ug 1100-4*",H$36:H$52)+(SUMIF($C$56:$C$72,"*ug 1100-4*",H$56:H$72))))</f>
        <v>0</v>
      </c>
      <c r="H203" s="3887">
        <f>(SUMIF($C$16:$C$32,"*ug 1100-4*",I$16:I$32)+(SUMIF($C36:$C$52,"*ug 1100-4*",I$36:I$52)+(SUMIF($C$56:$C$72,"*ug 1100-4*",I$56:I$72))))</f>
        <v>0</v>
      </c>
      <c r="I203" s="3887">
        <f>(SUMIF($C$16:$C$32,"*ug 1100-4*",J$16:J$32)+(SUMIF($C36:$C$52,"*ug 1100-4*",J$36:J$52)+(SUMIF($C$56:$C$72,"*ug 1100-4*",J$56:J$72))))</f>
        <v>0</v>
      </c>
      <c r="J203" s="3887">
        <f>(SUMIF($C$16:$C$32,"*ug 1100-4*",K$16:K$32)+(SUMIF($C36:$C$52,"*ug 1100-4*",K$36:K$52)+(SUMIF($C$56:$C$72,"*ug 1100-4*",K$56:K$72))))</f>
        <v>0</v>
      </c>
      <c r="K203" s="3887">
        <f>(SUMIF($C$16:$C$32,"*ug 1100-4*",L$16:L$32)+(SUMIF($C36:$C$52,"*ug 1100-4*",L$36:L$52)+(SUMIF($C$56:$C$72,"*ug 1100-4*",L$56:L$72))))</f>
        <v>0</v>
      </c>
      <c r="L203" s="3887">
        <f>(SUMIF($C$16:$C$32,"*ug 1100-4*",M$16:M$32)+(SUMIF($C36:$C$52,"*ug 1100-4*",M$36:M$52)+(SUMIF($C$56:$C$72,"*ug 1100-4*",M$56:M$72))))</f>
        <v>0</v>
      </c>
      <c r="M203" s="3887">
        <f>(SUMIF($C$16:$C$32,"*ug 1100-4*",N$16:N$32)+(SUMIF($C36:$C$52,"*ug 1100-4*",N$36:N$52)+(SUMIF($C$56:$C$72,"*ug 1100-4*",N$56:N$72))))</f>
        <v>0</v>
      </c>
      <c r="N203" s="3887">
        <f>(SUMIF($C$16:$C$32,"*ug 1100-4*",O$16:O$32)+(SUMIF($C36:$C$52,"*ug 1100-4*",O$36:O$52)+(SUMIF($C$56:$C$72,"*ug 1100-4*",O$56:O$72))))</f>
        <v>0</v>
      </c>
      <c r="O203" s="3887">
        <f>(SUMIF($C$16:$C$32,"*ug 1100-4*",P$16:P$32)+(SUMIF($C36:$C$52,"*ug 1100-4*",P$36:P$52)+(SUMIF($C$56:$C$72,"*ug 1100-4*",P$56:P$72))))</f>
        <v>0</v>
      </c>
      <c r="P203" s="3887">
        <f>(SUMIF($C$16:$C$32,"*ug 1100-4*",Q$16:Q$32)+(SUMIF($C36:$C$52,"*ug 1100-4*",Q$36:Q$52)+(SUMIF($C$56:$C$72,"*ug 1100-4*",Q$56:Q$72))))</f>
        <v>0</v>
      </c>
      <c r="Q203" s="3887">
        <f>(SUMIF($C$16:$C$32,"*ug 1100-4*",R$16:R$32)+(SUMIF($C36:$C$52,"*ug 1100-4*",R$36:R$52)+(SUMIF($C$56:$C$72,"*ug 1100-4*",R$56:R$72))))</f>
        <v>0</v>
      </c>
      <c r="S203" s="3925" t="s">
        <v>67</v>
      </c>
      <c r="T203" s="3925"/>
      <c r="U203" s="3926"/>
      <c r="V203" s="3887">
        <f>(SUMIF($C$16:$C$32,"*cdd 1100-4*",G$16:G$32)+(SUMIF($C36:$C$52,"*cdd 1100-4*",G$36:G$52)+(SUMIF($C$56:$C$72,"*cdd 1100-4*",G$56:G$72))))</f>
        <v>0</v>
      </c>
      <c r="W203" s="3887">
        <f>(SUMIF($C$16:$C$32,"*cdd 1100-4*",H$16:H$32)+(SUMIF($C36:$C$52,"*cdd 1100-4*",H$36:H$52)+(SUMIF($C$56:$C$72,"*cdd 1100-4*",H$56:H$72))))</f>
        <v>0</v>
      </c>
      <c r="X203" s="3887">
        <f>(SUMIF($C$16:$C$32,"*cdd 1100-4*",I$16:I$32)+(SUMIF($C36:$C$52,"*cdd 1100-4*",I$36:I$52)+(SUMIF($C$56:$C$72,"*cdd 1100-4*",I$56:I$72))))</f>
        <v>0</v>
      </c>
      <c r="Y203" s="3887">
        <f>(SUMIF($C$16:$C$32,"*cdd 1100-4*",J$16:J$32)+(SUMIF($C36:$C$52,"*cdd 1100-4*",J$36:J$52)+(SUMIF($C$56:$C$72,"*cdd 1100-4*",J$56:J$72))))</f>
        <v>0</v>
      </c>
      <c r="Z203" s="3887">
        <f>(SUMIF($C$16:$C$32,"*cdd 1100-4*",K$16:K$32)+(SUMIF($C36:$C$52,"*cdd 1100-4*",K$36:K$52)+(SUMIF($C$56:$C$72,"*cdd 1100-4*",K$56:K$72))))</f>
        <v>0</v>
      </c>
      <c r="AA203" s="3887">
        <f>(SUMIF($C$16:$C$32,"*cdd 1100-4*",L$16:L$32)+(SUMIF($C36:$C$52,"*cdd 1100-4*",L$36:L$52)+(SUMIF($C$56:$C$72,"*cdd 1100-4*",L$56:L$72))))</f>
        <v>0</v>
      </c>
      <c r="AB203" s="3888">
        <f>(SUMIF($C$16:$C$32,"*cdd 1100-4*",M$16:M$32)+(SUMIF($C36:$C$52,"*cdd 1100-4*",M$36:M$52)+(SUMIF($C$56:$C$72,"*cdd 1100-4*",M$56:M$72))))</f>
        <v>0</v>
      </c>
      <c r="AC203" s="3887">
        <f>(SUMIF($C$16:$C$32,"*cdd 1100-4*",N$16:N$32)+(SUMIF($C36:$C$52,"*cdd 1100-4*",N$36:N$52)+(SUMIF($C$56:$C$72,"*cdd 1100-4*",N$56:N$72))))</f>
        <v>0</v>
      </c>
      <c r="AD203" s="3887">
        <f>(SUMIF($C$16:$C$32,"*cdd 1100-4*",O$16:O$32)+(SUMIF($C36:$C$52,"*cdd 1100-4*",O$36:O$52)+(SUMIF($C$56:$C$72,"*cdd 1100-4*",O$56:O$72))))</f>
        <v>0</v>
      </c>
      <c r="AE203" s="3887">
        <f>(SUMIF($C$16:$C$32,"*cdd 1100-4*",P$16:P$32)+(SUMIF($C36:$C$52,"*cdd 1100-4*",P$36:P$52)+(SUMIF($C$56:$C$72,"*cdd 1100-4*",P$56:P$72))))</f>
        <v>0</v>
      </c>
      <c r="AF203" s="3887">
        <f>(SUMIF($C$16:$C$32,"*cdd 1100-4*",Q$16:Q$32)+(SUMIF($C36:$C$52,"*cdd 1100-4*",Q$36:Q$52)+(SUMIF($C$56:$C$72,"*cdd 1100-4*",Q$56:Q$72))))</f>
        <v>0</v>
      </c>
      <c r="AG203" s="3887">
        <f>(SUMIF($C$16:$C$32,"*cdd 1100-4*",R$16:R$32)+(SUMIF($C36:$C$52,"*cdd 1100-4*",R$36:R$52)+(SUMIF($C$56:$C$72,"*cdd 1100-4*",R$56:R$72))))</f>
        <v>0</v>
      </c>
    </row>
    <row r="204" spans="1:33" ht="21" hidden="1" customHeight="1" x14ac:dyDescent="0.25">
      <c r="A204" s="3889"/>
      <c r="B204" s="3890"/>
      <c r="C204" s="3925" t="s">
        <v>68</v>
      </c>
      <c r="D204" s="3925"/>
      <c r="E204" s="3926"/>
      <c r="F204" s="3887">
        <f>(SUMIF($C$16:$C$32,"*ug 1100-5*",G$16:G$32)+(SUMIF($C36:$C$52,"*ug 1100-5*",G$36:G$52)+(SUMIF($C$56:$C$72,"*ug 1100-5*",G$56:G$72))))</f>
        <v>0</v>
      </c>
      <c r="G204" s="3887">
        <f>(SUMIF($C$16:$C$32,"*ug 1100-5*",H$16:H$32)+(SUMIF($C36:$C$52,"*ug 1100-5*",H$36:H$52)+(SUMIF($C$56:$C$72,"*ug 1100-5*",H$56:H$72))))</f>
        <v>0</v>
      </c>
      <c r="H204" s="3887">
        <f>(SUMIF($C$16:$C$32,"*ug 1100-5*",I$16:I$32)+(SUMIF($C36:$C$52,"*ug 1100-5*",I$36:I$52)+(SUMIF($C$56:$C$72,"*ug 1100-5*",I$56:I$72))))</f>
        <v>0</v>
      </c>
      <c r="I204" s="3887">
        <f>(SUMIF($C$16:$C$32,"*ug 1100-5*",J$16:J$32)+(SUMIF($C36:$C$52,"*ug 1100-5*",J$36:J$52)+(SUMIF($C$56:$C$72,"*ug 1100-5*",J$56:J$72))))</f>
        <v>0</v>
      </c>
      <c r="J204" s="3887">
        <f>(SUMIF($C$16:$C$32,"*ug 1100-5*",K$16:K$32)+(SUMIF($C36:$C$52,"*ug 1100-5*",K$36:K$52)+(SUMIF($C$56:$C$72,"*ug 1100-5*",K$56:K$72))))</f>
        <v>0</v>
      </c>
      <c r="K204" s="3887">
        <f>(SUMIF($C$16:$C$32,"*ug 1100-5*",L$16:L$32)+(SUMIF($C36:$C$52,"*ug 1100-5*",L$36:L$52)+(SUMIF($C$56:$C$72,"*ug 1100-5*",L$56:L$72))))</f>
        <v>0</v>
      </c>
      <c r="L204" s="3887">
        <f>(SUMIF($C$16:$C$32,"*ug 1100-5*",M$16:M$32)+(SUMIF($C36:$C$52,"*ug 1100-5*",M$36:M$52)+(SUMIF($C$56:$C$72,"*ug 1100-5*",M$56:M$72))))</f>
        <v>0</v>
      </c>
      <c r="M204" s="3887">
        <f>(SUMIF($C$16:$C$32,"*ug 1100-5*",N$16:N$32)+(SUMIF($C36:$C$52,"*ug 1100-5*",N$36:N$52)+(SUMIF($C$56:$C$72,"*ug 1100-5*",N$56:N$72))))</f>
        <v>0</v>
      </c>
      <c r="N204" s="3887">
        <f>(SUMIF($C$16:$C$32,"*ug 1100-5*",O$16:O$32)+(SUMIF($C36:$C$52,"*ug 1100-5*",O$36:O$52)+(SUMIF($C$56:$C$72,"*ug 1100-5*",O$56:O$72))))</f>
        <v>0</v>
      </c>
      <c r="O204" s="3887">
        <f>(SUMIF($C$16:$C$32,"*ug 1100-5*",P$16:P$32)+(SUMIF($C36:$C$52,"*ug 1100-5*",P$36:P$52)+(SUMIF($C$56:$C$72,"*ug 1100-5*",P$56:P$72))))</f>
        <v>0</v>
      </c>
      <c r="P204" s="3887">
        <f>(SUMIF($C$16:$C$32,"*ug 1100-5*",Q$16:Q$32)+(SUMIF($C36:$C$52,"*ug 1100-5*",Q$36:Q$52)+(SUMIF($C$56:$C$72,"*ug 1100-5*",Q$56:Q$72))))</f>
        <v>0</v>
      </c>
      <c r="Q204" s="3887">
        <f>(SUMIF($C$16:$C$32,"*ug 1100-5*",R$16:R$32)+(SUMIF($C36:$C$52,"*ug 1100-5*",R$36:R$52)+(SUMIF($C$56:$C$72,"*ug 1100-5*",R$56:R$72))))</f>
        <v>0</v>
      </c>
      <c r="S204" s="3925" t="s">
        <v>69</v>
      </c>
      <c r="T204" s="3925"/>
      <c r="U204" s="3926"/>
      <c r="V204" s="3887">
        <f>(SUMIF($C$16:$C$32,"*cdd 1100-5*",G$16:G32)+(SUMIF($C36:$C52,"*cdd 1100-5*",G$36:G$52)+(SUMIF($C56:$C72,"*cdd 1100-5*",G$56:G72))))</f>
        <v>0</v>
      </c>
      <c r="W204" s="3887">
        <f>(SUMIF($C$16:$C$32,"*cdd 1100-5*",H$16:H32)+(SUMIF($C36:$C52,"*cdd 1100-5*",H$36:H$52)+(SUMIF($C56:$C72,"*cdd 1100-5*",H$56:H72))))</f>
        <v>0</v>
      </c>
      <c r="X204" s="3887">
        <f>(SUMIF($C$16:$C$32,"*cdd 1100-5*",I$16:I32)+(SUMIF($C36:$C52,"*cdd 1100-5*",I$36:I$52)+(SUMIF($C56:$C72,"*cdd 1100-5*",I$56:I72))))</f>
        <v>0</v>
      </c>
      <c r="Y204" s="3887">
        <f>(SUMIF($C$16:$C$32,"*cdd 1100-5*",J$16:J32)+(SUMIF($C36:$C52,"*cdd 1100-5*",J$36:J$52)+(SUMIF($C56:$C72,"*cdd 1100-5*",J$56:J72))))</f>
        <v>0</v>
      </c>
      <c r="Z204" s="3887">
        <f>(SUMIF($C$16:$C$32,"*cdd 1100-5*",K$16:K32)+(SUMIF($C36:$C52,"*cdd 1100-5*",K$36:K$52)+(SUMIF($C56:$C72,"*cdd 1100-5*",K$56:K72))))</f>
        <v>0</v>
      </c>
      <c r="AA204" s="3887">
        <f>(SUMIF($C$16:$C$32,"*cdd 1100-5*",L$16:L32)+(SUMIF($C36:$C52,"*cdd 1100-5*",L$36:L$52)+(SUMIF($C56:$C72,"*cdd 1100-5*",L$56:L72))))</f>
        <v>0</v>
      </c>
      <c r="AB204" s="3888">
        <f>(SUMIF($C$16:$C$32,"*cdd 1100-5*",M$16:M32)+(SUMIF($C36:$C52,"*cdd 1100-5*",M$36:M$52)+(SUMIF($C56:$C72,"*cdd 1100-5*",M$56:M72))))</f>
        <v>0</v>
      </c>
      <c r="AC204" s="3887">
        <f>(SUMIF($C$16:$C$32,"*cdd 1100-5*",N$16:N32)+(SUMIF($C36:$C52,"*cdd 1100-5*",N$36:N$52)+(SUMIF($C56:$C72,"*cdd 1100-5*",N$56:N72))))</f>
        <v>0</v>
      </c>
      <c r="AD204" s="3887">
        <f>(SUMIF($C$16:$C$32,"*cdd 1100-5*",O$16:O32)+(SUMIF($C36:$C52,"*cdd 1100-5*",O$36:O$52)+(SUMIF($C56:$C72,"*cdd 1100-5*",O$56:O72))))</f>
        <v>0</v>
      </c>
      <c r="AE204" s="3887">
        <f>(SUMIF($C$16:$C$32,"*cdd 1100-5*",P$16:P32)+(SUMIF($C36:$C52,"*cdd 1100-5*",P$36:P$52)+(SUMIF($C56:$C72,"*cdd 1100-5*",P$56:P72))))</f>
        <v>0</v>
      </c>
      <c r="AF204" s="3887">
        <f>(SUMIF($C$16:$C$32,"*cdd 1100-5*",Q$16:Q32)+(SUMIF($C36:$C52,"*cdd 1100-5*",Q$36:Q$52)+(SUMIF($C56:$C72,"*cdd 1100-5*",Q$56:Q72))))</f>
        <v>0</v>
      </c>
      <c r="AG204" s="3887">
        <f>(SUMIF($C$16:$C$32,"*cdd 1100-5*",R$16:R32)+(SUMIF($C36:$C52,"*cdd 1100-5*",R$36:R$52)+(SUMIF($C56:$C72,"*cdd 1100-5*",R$56:R72))))</f>
        <v>0</v>
      </c>
    </row>
    <row r="205" spans="1:33" ht="21" hidden="1" customHeight="1" x14ac:dyDescent="0.25">
      <c r="A205" s="3889"/>
      <c r="B205" s="3890"/>
      <c r="C205" s="3925" t="s">
        <v>70</v>
      </c>
      <c r="D205" s="3925"/>
      <c r="E205" s="3926"/>
      <c r="F205" s="3887">
        <f>(SUMIF($C$16:$C$32,"*ug 1100-6*",G$16:G$32)+(SUMIF($C36:$C$52,"*ug 1100-6*",G$36:G$52)+(SUMIF($C$56:$C$72,"*ug 1100-6*",G$56:G$72))))</f>
        <v>0</v>
      </c>
      <c r="G205" s="3887">
        <f>(SUMIF($C$16:$C$32,"*ug 1100-6*",H$16:H$32)+(SUMIF($C36:$C$52,"*ug 1100-6*",H$36:H$52)+(SUMIF($C$56:$C$72,"*ug 1100-6*",H$56:H$72))))</f>
        <v>0</v>
      </c>
      <c r="H205" s="3887">
        <f>(SUMIF($C$16:$C$32,"*ug 1100-6*",I$16:I$32)+(SUMIF($C36:$C$52,"*ug 1100-6*",I$36:I$52)+(SUMIF($C$56:$C$72,"*ug 1100-6*",I$56:I$72))))</f>
        <v>0</v>
      </c>
      <c r="I205" s="3887">
        <f>(SUMIF($C$16:$C$32,"*ug 1100-6*",J$16:J$32)+(SUMIF($C36:$C$52,"*ug 1100-6*",J$36:J$52)+(SUMIF($C$56:$C$72,"*ug 1100-6*",J$56:J$72))))</f>
        <v>0</v>
      </c>
      <c r="J205" s="3887">
        <f>(SUMIF($C$16:$C$32,"*ug 1100-6*",K$16:K$32)+(SUMIF($C36:$C$52,"*ug 1100-6*",K$36:K$52)+(SUMIF($C$56:$C$72,"*ug 1100-6*",K$56:K$72))))</f>
        <v>0</v>
      </c>
      <c r="K205" s="3887">
        <f>(SUMIF($C$16:$C$32,"*ug 1100-6*",L$16:L$32)+(SUMIF($C36:$C$52,"*ug 1100-6*",L$36:L$52)+(SUMIF($C$56:$C$72,"*ug 1100-6*",L$56:L$72))))</f>
        <v>0</v>
      </c>
      <c r="L205" s="3887">
        <f>(SUMIF($C$16:$C$32,"*ug 1100-6*",M$16:M$32)+(SUMIF($C36:$C$52,"*ug 1100-6*",M$36:M$52)+(SUMIF($C$56:$C$72,"*ug 1100-6*",M$56:M$72))))</f>
        <v>0</v>
      </c>
      <c r="M205" s="3887">
        <f>(SUMIF($C$16:$C$32,"*ug 1100-6*",N$16:N$32)+(SUMIF($C36:$C$52,"*ug 1100-6*",N$36:N$52)+(SUMIF($C$56:$C$72,"*ug 1100-6*",N$56:N$72))))</f>
        <v>0</v>
      </c>
      <c r="N205" s="3887">
        <f>(SUMIF($C$16:$C$32,"*ug 1100-6*",O$16:O$32)+(SUMIF($C36:$C$52,"*ug 1100-6*",O$36:O$52)+(SUMIF($C$56:$C$72,"*ug 1100-6*",O$56:O$72))))</f>
        <v>0</v>
      </c>
      <c r="O205" s="3887">
        <f>(SUMIF($C$16:$C$32,"*ug 1100-6*",P$16:P$32)+(SUMIF($C36:$C$52,"*ug 1100-6*",P$36:P$52)+(SUMIF($C$56:$C$72,"*ug 1100-6*",P$56:P$72))))</f>
        <v>0</v>
      </c>
      <c r="P205" s="3887">
        <f>(SUMIF($C$16:$C$32,"*ug 1100-6*",Q$16:Q$32)+(SUMIF($C36:$C$52,"*ug 1100-6*",Q$36:Q$52)+(SUMIF($C$56:$C$72,"*ug 1100-6*",Q$56:Q$72))))</f>
        <v>0</v>
      </c>
      <c r="Q205" s="3887">
        <f>(SUMIF($C$16:$C$32,"*ug 1100-6*",R$16:R$32)+(SUMIF($C36:$C$52,"*ug 1100-6*",R$36:R$52)+(SUMIF($C$56:$C$72,"*ug 1100-6*",R$56:R$72))))</f>
        <v>0</v>
      </c>
      <c r="S205" s="3925" t="s">
        <v>71</v>
      </c>
      <c r="T205" s="3925"/>
      <c r="U205" s="3926"/>
      <c r="V205" s="3887">
        <f>(SUMIF($C$16:$C$32,"*cdd 1100-6*",G$16:G32)+(SUMIF($C36:$C52,"*cdd 1100-6*",G$36:G$52)+(SUMIF($C56:$C72,"*cdd 1100-6*",G$56:G72))))</f>
        <v>0</v>
      </c>
      <c r="W205" s="3887">
        <f>(SUMIF($C$16:$C$32,"*cdd 1100-6*",H$16:H32)+(SUMIF($C36:$C52,"*cdd 1100-6*",H$36:H$52)+(SUMIF($C56:$C72,"*cdd 1100-6*",H$56:H72))))</f>
        <v>0</v>
      </c>
      <c r="X205" s="3887">
        <f>(SUMIF($C$16:$C$32,"*cdd 1100-6*",I$16:I32)+(SUMIF($C36:$C52,"*cdd 1100-6*",I$36:I$52)+(SUMIF($C56:$C72,"*cdd 1100-6*",I$56:I72))))</f>
        <v>0</v>
      </c>
      <c r="Y205" s="3887">
        <f>(SUMIF($C$16:$C$32,"*cdd 1100-6*",J$16:J32)+(SUMIF($C36:$C52,"*cdd 1100-6*",J$36:J$52)+(SUMIF($C56:$C72,"*cdd 1100-6*",J$56:J72))))</f>
        <v>0</v>
      </c>
      <c r="Z205" s="3887">
        <f>(SUMIF($C$16:$C$32,"*cdd 1100-6*",K$16:K32)+(SUMIF($C36:$C52,"*cdd 1100-6*",K$36:K$52)+(SUMIF($C56:$C72,"*cdd 1100-6*",K$56:K72))))</f>
        <v>0</v>
      </c>
      <c r="AA205" s="3887">
        <f>(SUMIF($C$16:$C$32,"*cdd 1100-6*",L$16:L32)+(SUMIF($C36:$C52,"*cdd 1100-6*",L$36:L$52)+(SUMIF($C56:$C72,"*cdd 1100-6*",L$56:L72))))</f>
        <v>0</v>
      </c>
      <c r="AB205" s="3888">
        <f>(SUMIF($C$16:$C$32,"*cdd 1100-6*",M$16:M32)+(SUMIF($C36:$C52,"*cdd 1100-6*",M$36:M$52)+(SUMIF($C56:$C72,"*cdd 1100-6*",M$56:M72))))</f>
        <v>0</v>
      </c>
      <c r="AC205" s="3887">
        <f>(SUMIF($C$16:$C$32,"*cdd 1100-6*",N$16:N32)+(SUMIF($C36:$C52,"*cdd 1100-6*",N$36:N$52)+(SUMIF($C56:$C72,"*cdd 1100-6*",N$56:N72))))</f>
        <v>0</v>
      </c>
      <c r="AD205" s="3887">
        <f>(SUMIF($C$16:$C$32,"*cdd 1100-6*",O$16:O32)+(SUMIF($C36:$C52,"*cdd 1100-6*",O$36:O$52)+(SUMIF($C56:$C72,"*cdd 1100-6*",O$56:O72))))</f>
        <v>0</v>
      </c>
      <c r="AE205" s="3887">
        <f>(SUMIF($C$16:$C$32,"*cdd 1100-6*",P$16:P32)+(SUMIF($C36:$C52,"*cdd 1100-6*",P$36:P$52)+(SUMIF($C56:$C72,"*cdd 1100-6*",P$56:P72))))</f>
        <v>0</v>
      </c>
      <c r="AF205" s="3887">
        <f>(SUMIF($C$16:$C$32,"*cdd 1100-6*",Q$16:Q32)+(SUMIF($C36:$C52,"*cdd 1100-6*",Q$36:Q$52)+(SUMIF($C56:$C72,"*cdd 1100-6*",Q$56:Q72))))</f>
        <v>0</v>
      </c>
      <c r="AG205" s="3887">
        <f>(SUMIF($C$16:$C$32,"*cdd 1100-6*",R$16:R32)+(SUMIF($C36:$C52,"*cdd 1100-6*",R$36:R$52)+(SUMIF($C56:$C72,"*cdd 1100-6*",R$56:R72))))</f>
        <v>0</v>
      </c>
    </row>
    <row r="206" spans="1:33" ht="21" hidden="1" customHeight="1" x14ac:dyDescent="0.25">
      <c r="A206" s="3891"/>
      <c r="B206" s="3892"/>
      <c r="C206" s="3925" t="s">
        <v>72</v>
      </c>
      <c r="D206" s="3925"/>
      <c r="E206" s="3926"/>
      <c r="F206" s="3887">
        <f>(SUMIF($C$16:$C$32,"*ug 1200*",G16:G32)+(SUMIF($C36:$C$52,"*ug 1200*",G36:G52)+(SUMIF($C$56:$C$72,"*ug 1200*",G56:G72))))</f>
        <v>0</v>
      </c>
      <c r="G206" s="3887">
        <f>(SUMIF($C$16:$C$32,"*ug 1200*",H16:H32)+(SUMIF($C36:$C$52,"*ug 1200*",H36:H52)+(SUMIF($C$56:$C$72,"*ug 1200*",H56:H72))))</f>
        <v>0</v>
      </c>
      <c r="H206" s="3887">
        <f>(SUMIF($C$16:$C$32,"*ug 1200*",I16:I32)+(SUMIF($C36:$C$52,"*ug 1200*",I36:I52)+(SUMIF($C$56:$C$72,"*ug 1200*",I56:I72))))</f>
        <v>0</v>
      </c>
      <c r="I206" s="3887">
        <f>(SUMIF($C$16:$C$32,"*ug 1200*",J16:J32)+(SUMIF($C36:$C$52,"*ug 1200*",J36:J52)+(SUMIF($C$56:$C$72,"*ug 1200*",J56:J72))))</f>
        <v>0</v>
      </c>
      <c r="J206" s="3887">
        <f>(SUMIF($C$16:$C$32,"*ug 1200*",K16:K32)+(SUMIF($C36:$C$52,"*ug 1200*",K36:K52)+(SUMIF($C$56:$C$72,"*ug 1200*",K56:K72))))</f>
        <v>0</v>
      </c>
      <c r="K206" s="3887">
        <f>(SUMIF($C$16:$C$32,"*ug 1200*",L16:L32)+(SUMIF($C36:$C$52,"*ug 1200*",L36:L52)+(SUMIF($C$56:$C$72,"*ug 1200*",L56:L72))))</f>
        <v>0</v>
      </c>
      <c r="L206" s="3887">
        <f>(SUMIF($C$16:$C$32,"*ug 1200*",M16:M32)+(SUMIF($C36:$C$52,"*ug 1200*",M36:M52)+(SUMIF($C$56:$C$72,"*ug 1200*",M56:M72))))</f>
        <v>0</v>
      </c>
      <c r="M206" s="3887">
        <f>(SUMIF($C$16:$C$32,"*ug 1200*",N16:N32)+(SUMIF($C36:$C$52,"*ug 1200*",N36:N52)+(SUMIF($C$56:$C$72,"*ug 1200*",N56:N72))))</f>
        <v>0</v>
      </c>
      <c r="N206" s="3887">
        <f>(SUMIF($C$16:$C$32,"*ug 1200*",O16:O32)+(SUMIF($C36:$C$52,"*ug 1200*",O36:O52)+(SUMIF($C$56:$C$72,"*ug 1200*",O56:O72))))</f>
        <v>0</v>
      </c>
      <c r="O206" s="3887">
        <f>(SUMIF($C$16:$C$32,"*ug 1200*",P16:P32)+(SUMIF($C36:$C$52,"*ug 1200*",P36:P52)+(SUMIF($C$56:$C$72,"*ug 1200*",P56:P72))))</f>
        <v>0</v>
      </c>
      <c r="P206" s="3887">
        <f>(SUMIF($C$16:$C$32,"*ug 1200*",Q16:Q32)+(SUMIF($C36:$C$52,"*ug 1200*",Q36:Q52)+(SUMIF($C$56:$C$72,"*ug 1200*",Q56:Q72))))</f>
        <v>0</v>
      </c>
      <c r="Q206" s="3887">
        <f>(SUMIF($C$16:$C$32,"*ug 1200*",R16:R32)+(SUMIF($C36:$C$52,"*ug 1200*",R36:R52)+(SUMIF($C$56:$C$72,"*ug 1200*",R56:R72))))</f>
        <v>0</v>
      </c>
      <c r="S206" s="3925" t="s">
        <v>73</v>
      </c>
      <c r="T206" s="3925"/>
      <c r="U206" s="3926"/>
      <c r="V206" s="3887">
        <f>(SUMIF($C$16:$C$32,"*cdd 1200*",G16:G32)+(SUMIF($C36:$C$52,"*cdd 1200*",G$36:G$52)+(SUMIF($C$56:$C$72,"*cdd 1200*",G$56:G$72))))</f>
        <v>0</v>
      </c>
      <c r="W206" s="3887">
        <f>(SUMIF($C$16:$C$32,"*cdd 1200*",H16:H32)+(SUMIF($C36:$C$52,"*cdd 1200*",H$36:H$52)+(SUMIF($C$56:$C$72,"*cdd 1200*",H$56:H$72))))</f>
        <v>0</v>
      </c>
      <c r="X206" s="3887">
        <f>(SUMIF($C$16:$C$32,"*cdd 1200*",I16:I32)+(SUMIF($C36:$C$52,"*cdd 1200*",I$36:I$52)+(SUMIF($C$56:$C$72,"*cdd 1200*",I$56:I$72))))</f>
        <v>0</v>
      </c>
      <c r="Y206" s="3887">
        <f>(SUMIF($C$16:$C$32,"*cdd 1200*",J16:J32)+(SUMIF($C36:$C$52,"*cdd 1200*",J$36:J$52)+(SUMIF($C$56:$C$72,"*cdd 1200*",J$56:J$72))))</f>
        <v>0</v>
      </c>
      <c r="Z206" s="3887">
        <f>(SUMIF($C$16:$C$32,"*cdd 1200*",K16:K32)+(SUMIF($C36:$C$52,"*cdd 1200*",K$36:K$52)+(SUMIF($C$56:$C$72,"*cdd 1200*",K$56:K$72))))</f>
        <v>0</v>
      </c>
      <c r="AA206" s="3887">
        <f>(SUMIF($C$16:$C$32,"*cdd 1200*",L16:L32)+(SUMIF($C36:$C$52,"*cdd 1200*",L$36:L$52)+(SUMIF($C$56:$C$72,"*cdd 1200*",L$56:L$72))))</f>
        <v>0</v>
      </c>
      <c r="AB206" s="3888">
        <f>(SUMIF($C$16:$C$32,"*cdd 1200*",M16:M32)+(SUMIF($C36:$C$52,"*cdd 1200*",M$36:M$52)+(SUMIF($C$56:$C$72,"*cdd 1200*",M$56:M$72))))</f>
        <v>0</v>
      </c>
      <c r="AC206" s="3887">
        <f>(SUMIF($C$16:$C$32,"*cdd 1200*",N16:N32)+(SUMIF($C36:$C$52,"*cdd 1200*",N$36:N$52)+(SUMIF($C$56:$C$72,"*cdd 1200*",N$56:N$72))))</f>
        <v>0</v>
      </c>
      <c r="AD206" s="3887">
        <f>(SUMIF($C$16:$C$32,"*cdd 1200*",O16:O32)+(SUMIF($C36:$C$52,"*cdd 1200*",O$36:O$52)+(SUMIF($C$56:$C$72,"*cdd 1200*",O$56:O$72))))</f>
        <v>0</v>
      </c>
      <c r="AE206" s="3887">
        <f>(SUMIF($C$16:$C$32,"*cdd 1200*",P16:P32)+(SUMIF($C36:$C$52,"*cdd 1200*",P$36:P$52)+(SUMIF($C$56:$C$72,"*cdd 1200*",P$56:P$72))))</f>
        <v>0</v>
      </c>
      <c r="AF206" s="3887">
        <f>(SUMIF($C$16:$C$32,"*cdd 1200*",Q16:Q32)+(SUMIF($C36:$C$52,"*cdd 1200*",Q$36:Q$52)+(SUMIF($C$56:$C$72,"*cdd 1200*",Q$56:Q$72))))</f>
        <v>0</v>
      </c>
      <c r="AG206" s="3887">
        <f>(SUMIF($C$16:$C$32,"*cdd 1200*",R16:R32)+(SUMIF($C36:$C$52,"*cdd 1200*",R$36:R$52)+(SUMIF($C$56:$C$72,"*cdd 1200*",R$56:R$72))))</f>
        <v>0</v>
      </c>
    </row>
    <row r="207" spans="1:33" ht="21" hidden="1" customHeight="1" x14ac:dyDescent="0.25">
      <c r="A207" s="3891"/>
      <c r="B207" s="3892"/>
      <c r="C207" s="3925" t="s">
        <v>74</v>
      </c>
      <c r="D207" s="3925"/>
      <c r="E207" s="3926"/>
      <c r="F207" s="3887">
        <f>(SUMIF($C$16:$C$32,"*ug 1250*",G16:G32)+(SUMIF($C36:$C$52,"*ug 1250*",G36:G52)+(SUMIF($C$56:$C$72,"*ug 1250*",G56:G72))))</f>
        <v>0</v>
      </c>
      <c r="G207" s="3887">
        <f>(SUMIF($C$16:$C$32,"*ug 1250*",H16:H32)+(SUMIF($C36:$C$52,"*ug 1250*",H36:H52)+(SUMIF($C$56:$C$72,"*ug 1250*",H56:H72))))</f>
        <v>0</v>
      </c>
      <c r="H207" s="3887">
        <f>(SUMIF($C$16:$C$32,"*ug 1250*",I16:I32)+(SUMIF($C36:$C$52,"*ug 1250*",I36:I52)+(SUMIF($C$56:$C$72,"*ug 1250*",I56:I72))))</f>
        <v>0</v>
      </c>
      <c r="I207" s="3887">
        <f>(SUMIF($C$16:$C$32,"*ug 1250*",J16:J32)+(SUMIF($C36:$C$52,"*ug 1250*",J36:J52)+(SUMIF($C$56:$C$72,"*ug 1250*",J56:J72))))</f>
        <v>0</v>
      </c>
      <c r="J207" s="3887">
        <f>(SUMIF($C$16:$C$32,"*ug 1250*",K16:K32)+(SUMIF($C36:$C$52,"*ug 1250*",K36:K52)+(SUMIF($C$56:$C$72,"*ug 1250*",K56:K72))))</f>
        <v>0</v>
      </c>
      <c r="K207" s="3887">
        <f>(SUMIF($C$16:$C$32,"*ug 1250*",L16:L32)+(SUMIF($C36:$C$52,"*ug 1250*",L36:L52)+(SUMIF($C$56:$C$72,"*ug 1250*",L56:L72))))</f>
        <v>0</v>
      </c>
      <c r="L207" s="3887">
        <f>(SUMIF($C$16:$C$32,"*ug 1250*",M16:M32)+(SUMIF($C36:$C$52,"*ug 1250*",M36:M52)+(SUMIF($C$56:$C$72,"*ug 1250*",M56:M72))))</f>
        <v>0</v>
      </c>
      <c r="M207" s="3887">
        <f>(SUMIF($C$16:$C$32,"*ug 1250*",N16:N32)+(SUMIF($C36:$C$52,"*ug 1250*",N36:N52)+(SUMIF($C$56:$C$72,"*ug 1250*",N56:N72))))</f>
        <v>0</v>
      </c>
      <c r="N207" s="3887">
        <f>(SUMIF($C$16:$C$32,"*ug 1250*",O16:O32)+(SUMIF($C36:$C$52,"*ug 1250*",O36:O52)+(SUMIF($C$56:$C$72,"*ug 1250*",O56:O72))))</f>
        <v>0</v>
      </c>
      <c r="O207" s="3887">
        <f>(SUMIF($C$16:$C$32,"*ug 1250*",P16:P32)+(SUMIF($C36:$C$52,"*ug 1250*",P36:P52)+(SUMIF($C$56:$C$72,"*ug 1250*",P56:P72))))</f>
        <v>0</v>
      </c>
      <c r="P207" s="3887">
        <f>(SUMIF($C$16:$C$32,"*ug 1250*",Q16:Q32)+(SUMIF($C36:$C$52,"*ug 1250*",Q36:Q52)+(SUMIF($C$56:$C$72,"*ug 1250*",Q56:Q72))))</f>
        <v>0</v>
      </c>
      <c r="Q207" s="3887">
        <f>(SUMIF($C$16:$C$32,"*ug 1250*",R16:R32)+(SUMIF($C36:$C$52,"*ug 1250*",R36:R52)+(SUMIF($C$56:$C$72,"*ug 1250*",R56:R72))))</f>
        <v>0</v>
      </c>
      <c r="S207" s="3925" t="s">
        <v>75</v>
      </c>
      <c r="T207" s="3925"/>
      <c r="U207" s="3926"/>
      <c r="V207" s="3887">
        <f>(SUMIF($C$16:$C$32,"*cdd 1250*",G16:G32)+(SUMIF($C36:$C$52,"*cdd 1250*",G$36:G$52)+(SUMIF($C$56:$C$72,"*cdd 1250*",G$56:G$72))))</f>
        <v>0</v>
      </c>
      <c r="W207" s="3887">
        <f>(SUMIF($C$16:$C$32,"*cdd 1250*",H16:H32)+(SUMIF($C36:$C$52,"*cdd 1250*",H$36:H$52)+(SUMIF($C$56:$C$72,"*cdd 1250*",H$56:H$72))))</f>
        <v>0</v>
      </c>
      <c r="X207" s="3887">
        <f>(SUMIF($C$16:$C$32,"*cdd 1250*",I16:I32)+(SUMIF($C36:$C$52,"*cdd 1250*",I$36:I$52)+(SUMIF($C$56:$C$72,"*cdd 1250*",I$56:I$72))))</f>
        <v>0</v>
      </c>
      <c r="Y207" s="3887">
        <f>(SUMIF($C$16:$C$32,"*cdd 1250*",J16:J32)+(SUMIF($C36:$C$52,"*cdd 1250*",J$36:J$52)+(SUMIF($C$56:$C$72,"*cdd 1250*",J$56:J$72))))</f>
        <v>0</v>
      </c>
      <c r="Z207" s="3887">
        <f>(SUMIF($C$16:$C$32,"*cdd 1250*",K16:K32)+(SUMIF($C36:$C$52,"*cdd 1250*",K$36:K$52)+(SUMIF($C$56:$C$72,"*cdd 1250*",K$56:K$72))))</f>
        <v>0</v>
      </c>
      <c r="AA207" s="3887">
        <f>(SUMIF($C$16:$C$32,"*cdd 1250*",L16:L32)+(SUMIF($C36:$C$52,"*cdd 1250*",L$36:L$52)+(SUMIF($C$56:$C$72,"*cdd 1250*",L$56:L$72))))</f>
        <v>0</v>
      </c>
      <c r="AB207" s="3888">
        <f>(SUMIF($C$16:$C$32,"*cdd 1250*",M16:M32)+(SUMIF($C36:$C$52,"*cdd 1250*",M$36:M$52)+(SUMIF($C$56:$C$72,"*cdd 1250*",M$56:M$72))))</f>
        <v>0</v>
      </c>
      <c r="AC207" s="3887">
        <f>(SUMIF($C$16:$C$32,"*cdd 1250*",N16:N32)+(SUMIF($C36:$C$52,"*cdd 1250*",N$36:N$52)+(SUMIF($C$56:$C$72,"*cdd 1250*",N$56:N$72))))</f>
        <v>0</v>
      </c>
      <c r="AD207" s="3887">
        <f>(SUMIF($C$16:$C$32,"*cdd 1250*",O16:O32)+(SUMIF($C36:$C$52,"*cdd 1250*",O$36:O$52)+(SUMIF($C$56:$C$72,"*cdd 1250*",O$56:O$72))))</f>
        <v>0</v>
      </c>
      <c r="AE207" s="3887">
        <f>(SUMIF($C$16:$C$32,"*cdd 1250*",P16:P32)+(SUMIF($C36:$C$52,"*cdd 1250*",P$36:P$52)+(SUMIF($C$56:$C$72,"*cdd 1250*",P$56:P$72))))</f>
        <v>0</v>
      </c>
      <c r="AF207" s="3887">
        <f>(SUMIF($C$16:$C$32,"*cdd 1250*",Q16:Q32)+(SUMIF($C36:$C$52,"*cdd 1250*",Q$36:Q$52)+(SUMIF($C$56:$C$72,"*cdd 1250*",Q$56:Q$72))))</f>
        <v>0</v>
      </c>
      <c r="AG207" s="3887">
        <f>(SUMIF($C$16:$C$32,"*cdd 1250*",R16:R32)+(SUMIF($C36:$C$52,"*cdd 1250*",R$36:R$52)+(SUMIF($C$56:$C$72,"*cdd 1250*",R$56:R$72))))</f>
        <v>0</v>
      </c>
    </row>
    <row r="208" spans="1:33" ht="21" hidden="1" customHeight="1" x14ac:dyDescent="0.25">
      <c r="A208" s="3891"/>
      <c r="B208" s="3892"/>
      <c r="C208" s="3925" t="s">
        <v>76</v>
      </c>
      <c r="D208" s="3925"/>
      <c r="E208" s="3926"/>
      <c r="F208" s="3887">
        <f>(SUMIF($C$16:$C$32,"*ug 1300 senart*",G16:G32)+(SUMIF($C36:$C$52,"*ug 1300 senart*",G36:G52)+(SUMIF($C$56:$C$72,"*ug 1300 senart*",G56:G72))))</f>
        <v>0</v>
      </c>
      <c r="G208" s="3887">
        <f>(SUMIF($C$16:$C$32,"*ug 1300 senart*",H16:H32)+(SUMIF($C36:$C$52,"*ug 1300 senart*",H36:H52)+(SUMIF($C$56:$C$72,"*ug 1300 senart*",H56:H72))))</f>
        <v>0</v>
      </c>
      <c r="H208" s="3887">
        <f>(SUMIF($C$16:$C$32,"*ug 1300 senart*",I16:I32)+(SUMIF($C36:$C$52,"*ug 1300 senart*",I36:I52)+(SUMIF($C$56:$C$72,"*ug 1300 senart*",I56:I72))))</f>
        <v>0</v>
      </c>
      <c r="I208" s="3887">
        <f>(SUMIF($C$16:$C$32,"*ug 1300 senart*",J16:J32)+(SUMIF($C36:$C$52,"*ug 1300 senart*",J36:J52)+(SUMIF($C$56:$C$72,"*ug 1300 senart*",J56:J72))))</f>
        <v>0</v>
      </c>
      <c r="J208" s="3887">
        <f>(SUMIF($C$16:$C$32,"*ug 1300 senart*",K16:K32)+(SUMIF($C36:$C$52,"*ug 1300 senart*",K36:K52)+(SUMIF($C$56:$C$72,"*ug 1300 senart*",K56:K72))))</f>
        <v>0</v>
      </c>
      <c r="K208" s="3887">
        <f>(SUMIF($C$16:$C$32,"*ug 1300 senart*",L16:L32)+(SUMIF($C36:$C$52,"*ug 1300 senart*",L36:L52)+(SUMIF($C$56:$C$72,"*ug 1300 senart*",L56:L72))))</f>
        <v>0</v>
      </c>
      <c r="L208" s="3887">
        <f>(SUMIF($C$16:$C$32,"*ug 1300 senart*",M16:M32)+(SUMIF($C36:$C$52,"*ug 1300 senart*",M36:M52)+(SUMIF($C$56:$C$72,"*ug 1300 senart*",M56:M72))))</f>
        <v>0</v>
      </c>
      <c r="M208" s="3887">
        <f>(SUMIF($C$16:$C$32,"*ug 1300 senart*",N16:N32)+(SUMIF($C36:$C$52,"*ug 1300 senart*",N36:N52)+(SUMIF($C$56:$C$72,"*ug 1300 senart*",N56:N72))))</f>
        <v>0</v>
      </c>
      <c r="N208" s="3887">
        <f>(SUMIF($C$16:$C$32,"*ug 1300 senart*",O16:O32)+(SUMIF($C36:$C$52,"*ug 1300 senart*",O36:O52)+(SUMIF($C$56:$C$72,"*ug 1300 senart*",O56:O72))))</f>
        <v>0</v>
      </c>
      <c r="O208" s="3887">
        <f>(SUMIF($C$16:$C$32,"*ug 1300 senart*",P16:P32)+(SUMIF($C36:$C$52,"*ug 1300 senart*",P36:P52)+(SUMIF($C$56:$C$72,"*ug 1300 senart*",P56:P72))))</f>
        <v>0</v>
      </c>
      <c r="P208" s="3887">
        <f>(SUMIF($C$16:$C$32,"*ug 1300 senart*",Q16:Q32)+(SUMIF($C36:$C$52,"*ug 1300 senart*",Q36:Q52)+(SUMIF($C$56:$C$72,"*ug 1300 senart*",Q56:Q72))))</f>
        <v>0</v>
      </c>
      <c r="Q208" s="3887">
        <f>(SUMIF($C$16:$C$32,"*ug 1300 senart*",R16:R32)+(SUMIF($C36:$C$52,"*ug 1300 senart*",R36:R52)+(SUMIF($C$56:$C$72,"*ug 1300 senart*",R56:R72))))</f>
        <v>0</v>
      </c>
      <c r="S208" s="3925" t="s">
        <v>77</v>
      </c>
      <c r="T208" s="3925"/>
      <c r="U208" s="3926"/>
      <c r="V208" s="3887">
        <f>(SUMIF($C$16:$C$32,"*CDD 1300 senart*",G16:G32)+(SUMIF($C36:$C$52,"*CDD 1300 senart*",G$36:G$52)+(SUMIF($C$56:$C$72,"*CDD 1300 senart*",G$56:G$72))))</f>
        <v>0</v>
      </c>
      <c r="W208" s="3887">
        <f>(SUMIF($C$16:$C$32,"*CDD 1300 senart*",H16:H32)+(SUMIF($C36:$C$52,"*CDD 1300 senart*",H$36:H$52)+(SUMIF($C$56:$C$72,"*CDD 1300 senart*",H$56:H$72))))</f>
        <v>0</v>
      </c>
      <c r="X208" s="3887">
        <f>(SUMIF($C$16:$C$32,"*CDD 1300 senart*",I16:I32)+(SUMIF($C36:$C$52,"*CDD 1300 senart*",I$36:I$52)+(SUMIF($C$56:$C$72,"*CDD 1300 senart*",I$56:I$72))))</f>
        <v>0</v>
      </c>
      <c r="Y208" s="3887">
        <f>(SUMIF($C$16:$C$32,"*CDD 1300 senart*",J16:J32)+(SUMIF($C36:$C$52,"*CDD 1300 senart*",J$36:J$52)+(SUMIF($C$56:$C$72,"*CDD 1300 senart*",J$56:J$72))))</f>
        <v>0</v>
      </c>
      <c r="Z208" s="3887">
        <f>(SUMIF($C$16:$C$32,"*CDD 1300 senart*",K16:K32)+(SUMIF($C36:$C$52,"*CDD 1300 senart*",K$36:K$52)+(SUMIF($C$56:$C$72,"*CDD 1300 senart*",K$56:K$72))))</f>
        <v>0</v>
      </c>
      <c r="AA208" s="3887">
        <f>(SUMIF($C$16:$C$32,"*CDD 1300 senart*",L16:L32)+(SUMIF($C36:$C$52,"*CDD 1300 senart*",L$36:L$52)+(SUMIF($C$56:$C$72,"*CDD 1300 senart*",L$56:L$72))))</f>
        <v>0</v>
      </c>
      <c r="AB208" s="3888">
        <f>(SUMIF($C$16:$C$32,"*CDD 1300 senart*",M16:M32)+(SUMIF($C36:$C$52,"*CDD 1300 senart*",M$36:M$52)+(SUMIF($C$56:$C$72,"*CDD 1300 senart*",M$56:M$72))))</f>
        <v>0</v>
      </c>
      <c r="AC208" s="3887">
        <f>(SUMIF($C$16:$C$32,"*CDD 1300 senart*",N16:N32)+(SUMIF($C36:$C$52,"*CDD 1300 senart*",N$36:N$52)+(SUMIF($C$56:$C$72,"*CDD 1300 senart*",N$56:N$72))))</f>
        <v>0</v>
      </c>
      <c r="AD208" s="3887">
        <f>(SUMIF($C$16:$C$32,"*CDD 1300 senart*",O16:O32)+(SUMIF($C36:$C$52,"*CDD 1300 senart*",O$36:O$52)+(SUMIF($C$56:$C$72,"*CDD 1300 senart*",O$56:O$72))))</f>
        <v>0</v>
      </c>
      <c r="AE208" s="3887">
        <f>(SUMIF($C$16:$C$32,"*CDD 1300 senart*",P16:P32)+(SUMIF($C36:$C$52,"*CDD 1300 senart*",P$36:P$52)+(SUMIF($C$56:$C$72,"*CDD 1300 senart*",P$56:P$72))))</f>
        <v>0</v>
      </c>
      <c r="AF208" s="3887">
        <f>(SUMIF($C$16:$C$32,"*CDD 1300 senart*",Q16:Q32)+(SUMIF($C36:$C$52,"*CDD 1300 senart*",Q$36:Q$52)+(SUMIF($C$56:$C$72,"*CDD 1300 senart*",Q$56:Q$72))))</f>
        <v>0</v>
      </c>
      <c r="AG208" s="3887">
        <f>(SUMIF($C$16:$C$32,"*CDD 1300 senart*",R16:R32)+(SUMIF($C36:$C$52,"*CDD 1300 senart*",R$36:R$52)+(SUMIF($C$56:$C$72,"*CDD 1300 senart*",R$56:R$72))))</f>
        <v>0</v>
      </c>
    </row>
    <row r="209" spans="1:33" ht="21" hidden="1" customHeight="1" x14ac:dyDescent="0.25">
      <c r="A209" s="3891"/>
      <c r="B209" s="3892"/>
      <c r="C209" s="3925" t="s">
        <v>78</v>
      </c>
      <c r="D209" s="3925"/>
      <c r="E209" s="3926"/>
      <c r="F209" s="3887">
        <f>(SUMIF($C$16:$C$32,"*ug 1510*",G16:G32)+(SUMIF($C36:$C$52,"*ug 1510*",G36:G52)+(SUMIF($C$56:$C$72,"*ug 1510*",G56:G72))))</f>
        <v>1</v>
      </c>
      <c r="G209" s="3887">
        <f>(SUMIF($C$16:$C$32,"*ug 1510*",H16:H32)+(SUMIF($C36:$C$52,"*ug 1510*",H36:H52)+(SUMIF($C$56:$C$72,"*ug 1510*",H56:H72))))</f>
        <v>1</v>
      </c>
      <c r="H209" s="3887">
        <f>(SUMIF($C$16:$C$32,"*ug 1510*",I16:I32)+(SUMIF($C36:$C$52,"*ug 1510*",I36:I52)+(SUMIF($C$56:$C$72,"*ug 1510*",I56:I72))))</f>
        <v>1</v>
      </c>
      <c r="I209" s="3887">
        <f>(SUMIF($C$16:$C$32,"*ug 1510*",J16:J32)+(SUMIF($C36:$C$52,"*ug 1510*",J36:J52)+(SUMIF($C$56:$C$72,"*ug 1510*",J56:J72))))</f>
        <v>1</v>
      </c>
      <c r="J209" s="3887">
        <f>(SUMIF($C$16:$C$32,"*ug 1510*",K16:K32)+(SUMIF($C36:$C$52,"*ug 1510*",K36:K52)+(SUMIF($C$56:$C$72,"*ug 1510*",K56:K72))))</f>
        <v>1</v>
      </c>
      <c r="K209" s="3887">
        <f>(SUMIF($C$16:$C$32,"*ug 1510*",L16:L32)+(SUMIF($C36:$C$52,"*ug 1510*",L36:L52)+(SUMIF($C$56:$C$72,"*ug 1510*",L56:L72))))</f>
        <v>1</v>
      </c>
      <c r="L209" s="3887">
        <f>(SUMIF($C$16:$C$32,"*ug 1510*",M16:M32)+(SUMIF($C36:$C$52,"*ug 1510*",M36:M52)+(SUMIF($C$56:$C$72,"*ug 1510*",M56:M72))))</f>
        <v>1</v>
      </c>
      <c r="M209" s="3887">
        <f>(SUMIF($C$16:$C$32,"*ug 1510*",N16:N32)+(SUMIF($C36:$C$52,"*ug 1510*",N36:N52)+(SUMIF($C$56:$C$72,"*ug 1510*",N56:N72))))</f>
        <v>1</v>
      </c>
      <c r="N209" s="3887">
        <f>(SUMIF($C$16:$C$32,"*ug 1510*",O16:O32)+(SUMIF($C36:$C$52,"*ug 1510*",O36:O52)+(SUMIF($C$56:$C$72,"*ug 1510*",O56:O72))))</f>
        <v>1</v>
      </c>
      <c r="O209" s="3887">
        <f>(SUMIF($C$16:$C$32,"*ug 1510*",P16:P32)+(SUMIF($C36:$C$52,"*ug 1510*",P36:P52)+(SUMIF($C$56:$C$72,"*ug 1510*",P56:P72))))</f>
        <v>1</v>
      </c>
      <c r="P209" s="3887">
        <f>(SUMIF($C$16:$C$32,"*ug 1510*",Q16:Q32)+(SUMIF($C36:$C$52,"*ug 1510*",Q36:Q52)+(SUMIF($C$56:$C$72,"*ug 1510*",Q56:Q72))))</f>
        <v>1</v>
      </c>
      <c r="Q209" s="3887">
        <f>(SUMIF($C$16:$C$32,"*ug 1510*",R16:R32)+(SUMIF($C36:$C$52,"*ug 1510*",R36:R52)+(SUMIF($C$56:$C$72,"*ug 1510*",R56:R72))))</f>
        <v>1</v>
      </c>
      <c r="S209" s="3925" t="s">
        <v>79</v>
      </c>
      <c r="T209" s="3925"/>
      <c r="U209" s="3926"/>
      <c r="V209" s="3887">
        <f>(SUMIF($C$16:$C$32,"*cdd 1510*",G16:G32)+(SUMIF($C36:$C$52,"*cdd 1510*",G$36:G$52)+(SUMIF($C$56:$C$72,"*cdd 1510*",G$56:G$72))))</f>
        <v>0</v>
      </c>
      <c r="W209" s="3887">
        <f>(SUMIF($C$16:$C$32,"*cdd 1510*",H16:H32)+(SUMIF($C36:$C$52,"*cdd 1510*",H$36:H$52)+(SUMIF($C$56:$C$72,"*cdd 1510*",H$56:H$72))))</f>
        <v>0</v>
      </c>
      <c r="X209" s="3887">
        <f>(SUMIF($C$16:$C$32,"*cdd 1510*",I16:I32)+(SUMIF($C36:$C$52,"*cdd 1510*",I$36:I$52)+(SUMIF($C$56:$C$72,"*cdd 1510*",I$56:I$72))))</f>
        <v>0</v>
      </c>
      <c r="Y209" s="3887">
        <f>(SUMIF($C$16:$C$32,"*cdd 1510*",J16:J32)+(SUMIF($C36:$C$52,"*cdd 1510*",J$36:J$52)+(SUMIF($C$56:$C$72,"*cdd 1510*",J$56:J$72))))</f>
        <v>0</v>
      </c>
      <c r="Z209" s="3887">
        <f>(SUMIF($C$16:$C$32,"*cdd 1510*",K16:K32)+(SUMIF($C36:$C$52,"*cdd 1510*",K$36:K$52)+(SUMIF($C$56:$C$72,"*cdd 1510*",K$56:K$72))))</f>
        <v>0</v>
      </c>
      <c r="AA209" s="3887">
        <f>(SUMIF($C$16:$C$32,"*cdd 1510*",L16:L32)+(SUMIF($C36:$C$52,"*cdd 1510*",L$36:L$52)+(SUMIF($C$56:$C$72,"*cdd 1510*",L$56:L$72))))</f>
        <v>0</v>
      </c>
      <c r="AB209" s="3888">
        <f>(SUMIF($C$16:$C$32,"*cdd 1510*",M16:M32)+(SUMIF($C36:$C$52,"*cdd 1510*",M$36:M$52)+(SUMIF($C$56:$C$72,"*cdd 1510*",M$56:M$72))))</f>
        <v>0</v>
      </c>
      <c r="AC209" s="3887">
        <f>(SUMIF($C$16:$C$32,"*cdd 1510*",N16:N32)+(SUMIF($C36:$C$52,"*cdd 1510*",N$36:N$52)+(SUMIF($C$56:$C$72,"*cdd 1510*",N$56:N$72))))</f>
        <v>0</v>
      </c>
      <c r="AD209" s="3887">
        <f>(SUMIF($C$16:$C$32,"*cdd 1510*",O16:O32)+(SUMIF($C36:$C$52,"*cdd 1510*",O$36:O$52)+(SUMIF($C$56:$C$72,"*cdd 1510*",O$56:O$72))))</f>
        <v>0</v>
      </c>
      <c r="AE209" s="3887">
        <f>(SUMIF($C$16:$C$32,"*cdd 1510*",P16:P32)+(SUMIF($C36:$C$52,"*cdd 1510*",P$36:P$52)+(SUMIF($C$56:$C$72,"*cdd 1510*",P$56:P$72))))</f>
        <v>0</v>
      </c>
      <c r="AF209" s="3887">
        <f>(SUMIF($C$16:$C$32,"*cdd 1510*",Q16:Q32)+(SUMIF($C36:$C$52,"*cdd 1510*",Q$36:Q$52)+(SUMIF($C$56:$C$72,"*cdd 1510*",Q$56:Q$72))))</f>
        <v>0</v>
      </c>
      <c r="AG209" s="3887">
        <f>(SUMIF($C$16:$C$32,"*cdd 1510*",R16:R32)+(SUMIF($C36:$C$52,"*cdd 1510*",R$36:R$52)+(SUMIF($C$56:$C$72,"*cdd 1510*",R$56:R$72))))</f>
        <v>0</v>
      </c>
    </row>
    <row r="210" spans="1:33" ht="21" hidden="1" customHeight="1" x14ac:dyDescent="0.25">
      <c r="A210" s="3891"/>
      <c r="B210" s="3893"/>
      <c r="C210" s="3926" t="s">
        <v>80</v>
      </c>
      <c r="D210" s="3929"/>
      <c r="E210" s="3929"/>
      <c r="F210" s="3887">
        <f>(SUMIF($C$16:$C$32,"*ug 1610*",G16:G32)+(SUMIF($C36:$C$52,"*ug 1610*",G36:G52)+(SUMIF($C$56:$C$72,"*ug 1610*",G56:G72))))</f>
        <v>0</v>
      </c>
      <c r="G210" s="3887">
        <f>(SUMIF($C$16:$C$32,"*ug 1610*",H16:H32)+(SUMIF($C36:$C$52,"*ug 1610*",H36:H52)+(SUMIF($C$56:$C$72,"*ug 1610*",H56:H72))))</f>
        <v>0</v>
      </c>
      <c r="H210" s="3887">
        <f>(SUMIF($C$16:$C$32,"*ug 1610*",I16:I32)+(SUMIF($C36:$C$52,"*ug 1610*",I36:I52)+(SUMIF($C$56:$C$72,"*ug 1610*",I56:I72))))</f>
        <v>0</v>
      </c>
      <c r="I210" s="3887">
        <f>(SUMIF($C$16:$C$32,"*ug 1610*",J16:J32)+(SUMIF($C36:$C$52,"*ug 1610*",J36:J52)+(SUMIF($C$56:$C$72,"*ug 1610*",J56:J72))))</f>
        <v>0</v>
      </c>
      <c r="J210" s="3887">
        <f>(SUMIF($C$16:$C$32,"*ug 1610*",K16:K32)+(SUMIF($C36:$C$52,"*ug 1610*",K36:K52)+(SUMIF($C$56:$C$72,"*ug 1610*",K56:K72))))</f>
        <v>0</v>
      </c>
      <c r="K210" s="3887">
        <f>(SUMIF($C$16:$C$32,"*ug 1610*",L16:L32)+(SUMIF($C36:$C$52,"*ug 1610*",L36:L52)+(SUMIF($C$56:$C$72,"*ug 1610*",L56:L72))))</f>
        <v>0</v>
      </c>
      <c r="L210" s="3887">
        <f>(SUMIF($C$16:$C$32,"*ug 1610*",M16:M32)+(SUMIF($C36:$C$52,"*ug 1610*",M36:M52)+(SUMIF($C$56:$C$72,"*ug 1610*",M56:M72))))</f>
        <v>0</v>
      </c>
      <c r="M210" s="3887">
        <f>(SUMIF($C$16:$C$32,"*ug 1610*",N16:N32)+(SUMIF($C36:$C$52,"*ug 1610*",N36:N52)+(SUMIF($C$56:$C$72,"*ug 1610*",N56:N72))))</f>
        <v>0</v>
      </c>
      <c r="N210" s="3887">
        <f>(SUMIF($C$16:$C$32,"*ug 1610*",O16:O32)+(SUMIF($C36:$C$52,"*ug 1610*",O36:O52)+(SUMIF($C$56:$C$72,"*ug 1610*",O56:O72))))</f>
        <v>0</v>
      </c>
      <c r="O210" s="3887">
        <f>(SUMIF($C$16:$C$32,"*ug 1610*",P16:P32)+(SUMIF($C36:$C$52,"*ug 1610*",P36:P52)+(SUMIF($C$56:$C$72,"*ug 1610*",P56:P72))))</f>
        <v>0</v>
      </c>
      <c r="P210" s="3887">
        <f>(SUMIF($C$16:$C$32,"*ug 1610*",Q16:Q32)+(SUMIF($C36:$C$52,"*ug 1610*",Q36:Q52)+(SUMIF($C$56:$C$72,"*ug 1610*",Q56:Q72))))</f>
        <v>0</v>
      </c>
      <c r="Q210" s="3887">
        <f>(SUMIF($C$16:$C$32,"*ug 1610*",R16:R32)+(SUMIF($C36:$C$52,"*ug 1610*",R36:R52)+(SUMIF($C$56:$C$72,"*ug 1610*",R56:R72))))</f>
        <v>0</v>
      </c>
      <c r="S210" s="3926" t="s">
        <v>81</v>
      </c>
      <c r="T210" s="3929"/>
      <c r="U210" s="3929"/>
      <c r="V210" s="3887">
        <f>(SUMIF($C$16:$C$32,"*cdd 1610*",G16:G32)+(SUMIF($C36:$C$52,"*cdd 1610*",G$36:G$52)+(SUMIF($C$56:$C$72,"*cdd 1610*",G$56:G$72))))</f>
        <v>0</v>
      </c>
      <c r="W210" s="3887">
        <f>(SUMIF($C$16:$C$32,"*cdd 1610*",H16:H32)+(SUMIF($C36:$C$52,"*cdd 1610*",H$36:H$52)+(SUMIF($C$56:$C$72,"*cdd 1610*",H$56:H$72))))</f>
        <v>0</v>
      </c>
      <c r="X210" s="3887">
        <f>(SUMIF($C$16:$C$32,"*cdd 1610*",I16:I32)+(SUMIF($C36:$C$52,"*cdd 1610*",I$36:I$52)+(SUMIF($C$56:$C$72,"*cdd 1610*",I$56:I$72))))</f>
        <v>0</v>
      </c>
      <c r="Y210" s="3887">
        <f>(SUMIF($C$16:$C$32,"*cdd 1610*",J16:J32)+(SUMIF($C36:$C$52,"*cdd 1610*",J$36:J$52)+(SUMIF($C$56:$C$72,"*cdd 1610*",J$56:J$72))))</f>
        <v>0</v>
      </c>
      <c r="Z210" s="3887">
        <f>(SUMIF($C$16:$C$32,"*cdd 1610*",K16:K32)+(SUMIF($C36:$C$52,"*cdd 1610*",K$36:K$52)+(SUMIF($C$56:$C$72,"*cdd 1610*",K$56:K$72))))</f>
        <v>0</v>
      </c>
      <c r="AA210" s="3887">
        <f>(SUMIF($C$16:$C$32,"*cdd 1610*",L16:L32)+(SUMIF($C36:$C$52,"*cdd 1610*",L$36:L$52)+(SUMIF($C$56:$C$72,"*cdd 1610*",L$56:L$72))))</f>
        <v>0</v>
      </c>
      <c r="AB210" s="3888">
        <f>(SUMIF($C$16:$C$32,"*cdd 1610*",M16:M32)+(SUMIF($C36:$C$52,"*cdd 1610*",M$36:M$52)+(SUMIF($C$56:$C$72,"*cdd 1610*",M$56:M$72))))</f>
        <v>0</v>
      </c>
      <c r="AC210" s="3887">
        <f>(SUMIF($C$16:$C$32,"*cdd 1610*",N16:N32)+(SUMIF($C36:$C$52,"*cdd 1610*",N$36:N$52)+(SUMIF($C$56:$C$72,"*cdd 1610*",N$56:N$72))))</f>
        <v>0</v>
      </c>
      <c r="AD210" s="3887">
        <f>(SUMIF($C$16:$C$32,"*cdd 1610*",O16:O32)+(SUMIF($C36:$C$52,"*cdd 1610*",O$36:O$52)+(SUMIF($C$56:$C$72,"*cdd 1610*",O$56:O$72))))</f>
        <v>0</v>
      </c>
      <c r="AE210" s="3887">
        <f>(SUMIF($C$16:$C$32,"*cdd 1610*",P16:P32)+(SUMIF($C36:$C$52,"*cdd 1610*",P$36:P$52)+(SUMIF($C$56:$C$72,"*cdd 1610*",P$56:P$72))))</f>
        <v>0</v>
      </c>
      <c r="AF210" s="3887">
        <f>(SUMIF($C$16:$C$32,"*cdd 1610*",Q16:Q32)+(SUMIF($C36:$C$52,"*cdd 1610*",Q$36:Q$52)+(SUMIF($C$56:$C$72,"*cdd 1610*",Q$56:Q$72))))</f>
        <v>0</v>
      </c>
      <c r="AG210" s="3887">
        <f>(SUMIF($C$16:$C$32,"*cdd 1610*",R16:R32)+(SUMIF($C36:$C$52,"*cdd 1610*",R$36:R$52)+(SUMIF($C$56:$C$72,"*cdd 1610*",R$56:R$72))))</f>
        <v>0</v>
      </c>
    </row>
    <row r="211" spans="1:33" ht="21" hidden="1" customHeight="1" x14ac:dyDescent="0.25">
      <c r="A211" s="3891"/>
      <c r="B211" s="3893"/>
      <c r="C211" s="3926" t="s">
        <v>82</v>
      </c>
      <c r="D211" s="3929"/>
      <c r="E211" s="3929"/>
      <c r="F211" s="3887">
        <f>(SUMIF($C$16:$C$32,"*ug 1710*",G16:G32)+(SUMIF($C36:$C$52,"*ug 1710*",G36:G52)+(SUMIF($C$56:$C$72,"*ug 1710*",G56:G72))))</f>
        <v>0</v>
      </c>
      <c r="G211" s="3887">
        <f>(SUMIF($C$16:$C$32,"*ug 1710*",H16:H32)+(SUMIF($C36:$C$52,"*ug 1710*",H36:H52)+(SUMIF($C$56:$C$72,"*ug 1710*",H56:H72))))</f>
        <v>0</v>
      </c>
      <c r="H211" s="3887">
        <f>(SUMIF($C$16:$C$32,"*ug 1710*",I16:I32)+(SUMIF($C36:$C$52,"*ug 1710*",I36:I52)+(SUMIF($C$56:$C$72,"*ug 1710*",I56:I72))))</f>
        <v>0</v>
      </c>
      <c r="I211" s="3887">
        <f>(SUMIF($C$16:$C$32,"*ug 1710*",J16:J32)+(SUMIF($C36:$C$52,"*ug 1710*",J36:J52)+(SUMIF($C$56:$C$72,"*ug 1710*",J56:J72))))</f>
        <v>0</v>
      </c>
      <c r="J211" s="3887">
        <f>(SUMIF($C$16:$C$32,"*ug 1710*",K16:K32)+(SUMIF($C36:$C$52,"*ug 1710*",K36:K52)+(SUMIF($C$56:$C$72,"*ug 1710*",K56:K72))))</f>
        <v>0</v>
      </c>
      <c r="K211" s="3887">
        <f>(SUMIF($C$16:$C$32,"*ug 1710*",L16:L32)+(SUMIF($C36:$C$52,"*ug 1710*",L36:L52)+(SUMIF($C$56:$C$72,"*ug 1710*",L56:L72))))</f>
        <v>0</v>
      </c>
      <c r="L211" s="3887">
        <f>(SUMIF($C$16:$C$32,"*ug 1710*",M16:M32)+(SUMIF($C36:$C$52,"*ug 1710*",M36:M52)+(SUMIF($C$56:$C$72,"*ug 1710*",M56:M72))))</f>
        <v>0</v>
      </c>
      <c r="M211" s="3887">
        <f>(SUMIF($C$16:$C$32,"*ug 1710*",N16:N32)+(SUMIF($C36:$C$52,"*ug 1710*",N36:N52)+(SUMIF($C$56:$C$72,"*ug 1710*",N56:N72))))</f>
        <v>0</v>
      </c>
      <c r="N211" s="3887">
        <f>(SUMIF($C$16:$C$32,"*ug 1710*",O16:O32)+(SUMIF($C36:$C$52,"*ug 1710*",O36:O52)+(SUMIF($C$56:$C$72,"*ug 1710*",O56:O72))))</f>
        <v>0</v>
      </c>
      <c r="O211" s="3887">
        <f>(SUMIF($C$16:$C$32,"*ug 1710*",P16:P32)+(SUMIF($C36:$C$52,"*ug 1710*",P36:P52)+(SUMIF($C$56:$C$72,"*ug 1710*",P56:P72))))</f>
        <v>0</v>
      </c>
      <c r="P211" s="3887">
        <f>(SUMIF($C$16:$C$32,"*ug 1710*",Q16:Q32)+(SUMIF($C36:$C$52,"*ug 1710*",Q36:Q52)+(SUMIF($C$56:$C$72,"*ug 1710*",Q56:Q72))))</f>
        <v>0</v>
      </c>
      <c r="Q211" s="3887">
        <f>(SUMIF($C$16:$C$32,"*ug 1710*",R16:R32)+(SUMIF($C36:$C$52,"*ug 1710*",R36:R52)+(SUMIF($C$56:$C$72,"*ug 1710*",R56:R72))))</f>
        <v>0</v>
      </c>
      <c r="S211" s="3926" t="s">
        <v>83</v>
      </c>
      <c r="T211" s="3929"/>
      <c r="U211" s="3929"/>
      <c r="V211" s="3887">
        <f>(SUMIF($C$16:$C$32,"*cdd 1710*",G16:G32)+(SUMIF($C36:$C$52,"*cdd 1710*",G$36:G$52)+(SUMIF($C$56:$C$72,"*cdd 1710*",G$56:G$72))))</f>
        <v>0</v>
      </c>
      <c r="W211" s="3887">
        <f>(SUMIF($C$16:$C$32,"*cdd 1710*",H16:H32)+(SUMIF($C36:$C$52,"*cdd 1710*",H$36:H$52)+(SUMIF($C$56:$C$72,"*cdd 1710*",H$56:H$72))))</f>
        <v>0</v>
      </c>
      <c r="X211" s="3887">
        <f>(SUMIF($C$16:$C$32,"*cdd 1710*",I16:I32)+(SUMIF($C36:$C$52,"*cdd 1710*",I$36:I$52)+(SUMIF($C$56:$C$72,"*cdd 1710*",I$56:I$72))))</f>
        <v>0</v>
      </c>
      <c r="Y211" s="3887">
        <f>(SUMIF($C$16:$C$32,"*cdd 1710*",J16:J32)+(SUMIF($C36:$C$52,"*cdd 1710*",J$36:J$52)+(SUMIF($C$56:$C$72,"*cdd 1710*",J$56:J$72))))</f>
        <v>0</v>
      </c>
      <c r="Z211" s="3887">
        <f>(SUMIF($C$16:$C$32,"*cdd 1710*",K16:K32)+(SUMIF($C36:$C$52,"*cdd 1710*",K$36:K$52)+(SUMIF($C$56:$C$72,"*cdd 1710*",K$56:K$72))))</f>
        <v>0</v>
      </c>
      <c r="AA211" s="3887">
        <f>(SUMIF($C$16:$C$32,"*cdd 1710*",L16:L32)+(SUMIF($C36:$C$52,"*cdd 1710*",L$36:L$52)+(SUMIF($C$56:$C$72,"*cdd 1710*",L$56:L$72))))</f>
        <v>0</v>
      </c>
      <c r="AB211" s="3888">
        <f>(SUMIF($C$16:$C$32,"*cdd 1710*",M16:M32)+(SUMIF($C36:$C$52,"*cdd 1710*",M$36:M$52)+(SUMIF($C$56:$C$72,"*cdd 1710*",M$56:M$72))))</f>
        <v>0</v>
      </c>
      <c r="AC211" s="3887">
        <f>(SUMIF($C$16:$C$32,"*cdd 1710*",N16:N32)+(SUMIF($C36:$C$52,"*cdd 1710*",N$36:N$52)+(SUMIF($C$56:$C$72,"*cdd 1710*",N$56:N$72))))</f>
        <v>0</v>
      </c>
      <c r="AD211" s="3887">
        <f>(SUMIF($C$16:$C$32,"*cdd 1710*",O16:O32)+(SUMIF($C36:$C$52,"*cdd 1710*",O$36:O$52)+(SUMIF($C$56:$C$72,"*cdd 1710*",O$56:O$72))))</f>
        <v>0</v>
      </c>
      <c r="AE211" s="3887">
        <f>(SUMIF($C$16:$C$32,"*cdd 1710*",P16:P32)+(SUMIF($C36:$C$52,"*cdd 1710*",P$36:P$52)+(SUMIF($C$56:$C$72,"*cdd 1710*",P$56:P$72))))</f>
        <v>0</v>
      </c>
      <c r="AF211" s="3887">
        <f>(SUMIF($C$16:$C$32,"*cdd 1710*",Q16:Q32)+(SUMIF($C36:$C$52,"*cdd 1710*",Q$36:Q$52)+(SUMIF($C$56:$C$72,"*cdd 1710*",Q$56:Q$72))))</f>
        <v>0</v>
      </c>
      <c r="AG211" s="3887">
        <f>(SUMIF($C$16:$C$32,"*cdd 1710*",R16:R32)+(SUMIF($C36:$C$52,"*cdd 1710*",R$36:R$52)+(SUMIF($C$56:$C$72,"*cdd 1710*",R$56:R$72))))</f>
        <v>0</v>
      </c>
    </row>
    <row r="212" spans="1:33" ht="21" hidden="1" customHeight="1" x14ac:dyDescent="0.25">
      <c r="A212" s="3891"/>
      <c r="B212" s="3893"/>
      <c r="C212" s="3926" t="s">
        <v>84</v>
      </c>
      <c r="D212" s="3929"/>
      <c r="E212" s="3929"/>
      <c r="F212" s="3887">
        <f>(SUMIF($C$16:$C$32,"*ug 1720*",G16:G32)+(SUMIF($C36:$C$52,"*ug 1720*",G36:G52)+(SUMIF($C$56:$C$72,"*ug 1720*",G56:G72))))</f>
        <v>0</v>
      </c>
      <c r="G212" s="3887">
        <f>(SUMIF($C$16:$C$32,"*ug 1720*",H16:H32)+(SUMIF($C36:$C$52,"*ug 1720*",H36:H52)+(SUMIF($C$56:$C$72,"*ug 1720*",H56:H72))))</f>
        <v>0</v>
      </c>
      <c r="H212" s="3887">
        <f>(SUMIF($C$16:$C$32,"*ug 1720*",I16:I32)+(SUMIF($C36:$C$52,"*ug 1720*",I36:I52)+(SUMIF($C$56:$C$72,"*ug 1720*",I56:I72))))</f>
        <v>0</v>
      </c>
      <c r="I212" s="3887">
        <f>(SUMIF($C$16:$C$32,"*ug 1720*",J16:J32)+(SUMIF($C36:$C$52,"*ug 1720*",J36:J52)+(SUMIF($C$56:$C$72,"*ug 1720*",J56:J72))))</f>
        <v>0</v>
      </c>
      <c r="J212" s="3887">
        <f>(SUMIF($C$16:$C$32,"*ug 1720*",K16:K32)+(SUMIF($C36:$C$52,"*ug 1720*",K36:K52)+(SUMIF($C$56:$C$72,"*ug 1720*",K56:K72))))</f>
        <v>0</v>
      </c>
      <c r="K212" s="3887">
        <f>(SUMIF($C$16:$C$32,"*ug 1720*",L16:L32)+(SUMIF($C36:$C$52,"*ug 1720*",L36:L52)+(SUMIF($C$56:$C$72,"*ug 1720*",L56:L72))))</f>
        <v>0</v>
      </c>
      <c r="L212" s="3887">
        <f>(SUMIF($C$16:$C$32,"*ug 1720*",M16:M32)+(SUMIF($C36:$C$52,"*ug 1720*",M36:M52)+(SUMIF($C$56:$C$72,"*ug 1720*",M56:M72))))</f>
        <v>0</v>
      </c>
      <c r="M212" s="3887">
        <f>(SUMIF($C$16:$C$32,"*ug 1720*",N16:N32)+(SUMIF($C36:$C$52,"*ug 1720*",N36:N52)+(SUMIF($C$56:$C$72,"*ug 1720*",N56:N72))))</f>
        <v>0</v>
      </c>
      <c r="N212" s="3887">
        <f>(SUMIF($C$16:$C$32,"*ug 1720*",O16:O32)+(SUMIF($C36:$C$52,"*ug 1720*",O36:O52)+(SUMIF($C$56:$C$72,"*ug 1720*",O56:O72))))</f>
        <v>0</v>
      </c>
      <c r="O212" s="3887">
        <f>(SUMIF($C$16:$C$32,"*ug 1720*",P16:P32)+(SUMIF($C36:$C$52,"*ug 1720*",P36:P52)+(SUMIF($C$56:$C$72,"*ug 1720*",P56:P72))))</f>
        <v>0</v>
      </c>
      <c r="P212" s="3887">
        <f>(SUMIF($C$16:$C$32,"*ug 1720*",Q16:Q32)+(SUMIF($C36:$C$52,"*ug 1720*",Q36:Q52)+(SUMIF($C$56:$C$72,"*ug 1720*",Q56:Q72))))</f>
        <v>0</v>
      </c>
      <c r="Q212" s="3887">
        <f>(SUMIF($C$16:$C$32,"*ug 1720*",R16:R32)+(SUMIF($C36:$C$52,"*ug 1720*",R36:R52)+(SUMIF($C$56:$C$72,"*ug 1720*",R56:R72))))</f>
        <v>0</v>
      </c>
      <c r="S212" s="3926" t="s">
        <v>85</v>
      </c>
      <c r="T212" s="3929"/>
      <c r="U212" s="3929"/>
      <c r="V212" s="3887">
        <f>(SUMIF($C$16:$C$32,"*cdd 1720*",G16:G32)+(SUMIF($C36:$C$52,"*cdd 1720*",G$36:G$52)+(SUMIF($C$56:$C$72,"*cdd 1720*",G$56:G$72))))</f>
        <v>0</v>
      </c>
      <c r="W212" s="3887">
        <f>(SUMIF($C$16:$C$32,"*cdd 1720*",H16:H32)+(SUMIF($C36:$C$52,"*cdd 1720*",H$36:H$52)+(SUMIF($C$56:$C$72,"*cdd 1720*",H$56:H$72))))</f>
        <v>0</v>
      </c>
      <c r="X212" s="3887">
        <f>(SUMIF($C$16:$C$32,"*cdd 1720*",I16:I32)+(SUMIF($C36:$C$52,"*cdd 1720*",I$36:I$52)+(SUMIF($C$56:$C$72,"*cdd 1720*",I$56:I$72))))</f>
        <v>0</v>
      </c>
      <c r="Y212" s="3887">
        <f>(SUMIF($C$16:$C$32,"*cdd 1720*",J16:J32)+(SUMIF($C36:$C$52,"*cdd 1720*",J$36:J$52)+(SUMIF($C$56:$C$72,"*cdd 1720*",J$56:J$72))))</f>
        <v>0</v>
      </c>
      <c r="Z212" s="3887">
        <f>(SUMIF($C$16:$C$32,"*cdd 1720*",K16:K32)+(SUMIF($C36:$C$52,"*cdd 1720*",K$36:K$52)+(SUMIF($C$56:$C$72,"*cdd 1720*",K$56:K$72))))</f>
        <v>0</v>
      </c>
      <c r="AA212" s="3887">
        <f>(SUMIF($C$16:$C$32,"*cdd 1720*",L16:L32)+(SUMIF($C36:$C$52,"*cdd 1720*",L$36:L$52)+(SUMIF($C$56:$C$72,"*cdd 1720*",L$56:L$72))))</f>
        <v>0</v>
      </c>
      <c r="AB212" s="3888">
        <f>(SUMIF($C$16:$C$32,"*cdd 1720*",M16:M32)+(SUMIF($C36:$C$52,"*cdd 1720*",M$36:M$52)+(SUMIF($C$56:$C$72,"*cdd 1720*",M$56:M$72))))</f>
        <v>0</v>
      </c>
      <c r="AC212" s="3887">
        <f>(SUMIF($C$16:$C$32,"*cdd 1720*",N16:N32)+(SUMIF($C36:$C$52,"*cdd 1720*",N$36:N$52)+(SUMIF($C$56:$C$72,"*cdd 1720*",N$56:N$72))))</f>
        <v>0</v>
      </c>
      <c r="AD212" s="3887">
        <f>(SUMIF($C$16:$C$32,"*cdd 1720*",O16:O32)+(SUMIF($C36:$C$52,"*cdd 1720*",O$36:O$52)+(SUMIF($C$56:$C$72,"*cdd 1720*",O$56:O$72))))</f>
        <v>0</v>
      </c>
      <c r="AE212" s="3887">
        <f>(SUMIF($C$16:$C$32,"*cdd 1720*",P16:P32)+(SUMIF($C36:$C$52,"*cdd 1720*",P$36:P$52)+(SUMIF($C$56:$C$72,"*cdd 1720*",P$56:P$72))))</f>
        <v>0</v>
      </c>
      <c r="AF212" s="3887">
        <f>(SUMIF($C$16:$C$32,"*cdd 1720*",Q16:Q32)+(SUMIF($C36:$C$52,"*cdd 1720*",Q$36:Q$52)+(SUMIF($C$56:$C$72,"*cdd 1720*",Q$56:Q$72))))</f>
        <v>0</v>
      </c>
      <c r="AG212" s="3887">
        <f>(SUMIF($C$16:$C$32,"*cdd 1720*",R16:R32)+(SUMIF($C36:$C$52,"*cdd 1720*",R$36:R$52)+(SUMIF($C$56:$C$72,"*cdd 1720*",R$56:R$72))))</f>
        <v>0</v>
      </c>
    </row>
    <row r="213" spans="1:33" ht="21" hidden="1" customHeight="1" x14ac:dyDescent="0.25">
      <c r="A213" s="3891"/>
      <c r="B213" s="3893"/>
      <c r="C213" s="3926" t="s">
        <v>86</v>
      </c>
      <c r="D213" s="3929"/>
      <c r="E213" s="3929"/>
      <c r="F213" s="3887">
        <f>(SUMIF($C$16:$C$32,"*ug 1740*",G$16:G$32)+(SUMIF($C$36:$C52,"*ug 1740*",G$36:G52)+(SUMIF($C$56:$C$72,"*ug 1740*",G$56:G$72))))</f>
        <v>1</v>
      </c>
      <c r="G213" s="3887">
        <f>(SUMIF($C$16:$C$32,"*ug 1740*",H$16:H$32)+(SUMIF($C$36:$C52,"*ug 1740*",H$36:H52)+(SUMIF($C$56:$C$72,"*ug 1740*",H$56:H$72))))</f>
        <v>1</v>
      </c>
      <c r="H213" s="3887">
        <f>(SUMIF($C$16:$C$32,"*ug 1740*",I$16:I$32)+(SUMIF($C$36:$C52,"*ug 1740*",I$36:I52)+(SUMIF($C$56:$C$72,"*ug 1740*",I$56:I$72))))</f>
        <v>1</v>
      </c>
      <c r="I213" s="3887">
        <f>(SUMIF($C$16:$C$32,"*ug 1740*",J$16:J$32)+(SUMIF($C$36:$C52,"*ug 1740*",J$36:J52)+(SUMIF($C$56:$C$72,"*ug 1740*",J$56:J$72))))</f>
        <v>1</v>
      </c>
      <c r="J213" s="3887">
        <f>(SUMIF($C$16:$C$32,"*ug 1740*",K$16:K$32)+(SUMIF($C$36:$C52,"*ug 1740*",K$36:K52)+(SUMIF($C$56:$C$72,"*ug 1740*",K$56:K$72))))</f>
        <v>1</v>
      </c>
      <c r="K213" s="3887">
        <f>(SUMIF($C$16:$C$32,"*ug 1740*",L$16:L$32)+(SUMIF($C$36:$C52,"*ug 1740*",L$36:L52)+(SUMIF($C$56:$C$72,"*ug 1740*",L$56:L$72))))</f>
        <v>1</v>
      </c>
      <c r="L213" s="3887">
        <f>(SUMIF($C$16:$C$32,"*ug 1740*",M$16:M$32)+(SUMIF($C$36:$C52,"*ug 1740*",M$36:M52)+(SUMIF($C$56:$C$72,"*ug 1740*",M$56:M$72))))</f>
        <v>1</v>
      </c>
      <c r="M213" s="3887">
        <f>(SUMIF($C$16:$C$32,"*ug 1740*",N$16:N$32)+(SUMIF($C$36:$C52,"*ug 1740*",N$36:N52)+(SUMIF($C$56:$C$72,"*ug 1740*",N$56:N$72))))</f>
        <v>1</v>
      </c>
      <c r="N213" s="3887">
        <f>(SUMIF($C$16:$C$32,"*ug 1740*",O$16:O$32)+(SUMIF($C$36:$C52,"*ug 1740*",O$36:O52)+(SUMIF($C$56:$C$72,"*ug 1740*",O$56:O$72))))</f>
        <v>1</v>
      </c>
      <c r="O213" s="3887">
        <f>(SUMIF($C$16:$C$32,"*ug 1740*",P$16:P$32)+(SUMIF($C$36:$C52,"*ug 1740*",P$36:P52)+(SUMIF($C$56:$C$72,"*ug 1740*",P$56:P$72))))</f>
        <v>1</v>
      </c>
      <c r="P213" s="3887">
        <f>(SUMIF($C$16:$C$32,"*ug 1740*",Q$16:Q$32)+(SUMIF($C$36:$C52,"*ug 1740*",Q$36:Q52)+(SUMIF($C$56:$C$72,"*ug 1740*",Q$56:Q$72))))</f>
        <v>1</v>
      </c>
      <c r="Q213" s="3887">
        <f>(SUMIF($C$16:$C$32,"*ug 1740*",R$16:R$32)+(SUMIF($C$36:$C52,"*ug 1740*",R$36:R52)+(SUMIF($C$56:$C$72,"*ug 1740*",R$56:R$72))))</f>
        <v>1</v>
      </c>
      <c r="S213" s="3926" t="s">
        <v>87</v>
      </c>
      <c r="T213" s="3929"/>
      <c r="U213" s="3929"/>
      <c r="V213" s="3887">
        <f>(SUMIF($C$16:$C$32,"*cdd 1740*",G$16:G$32)+(SUMIF($C$36:$C52,"*cdd 1740*",G$36:G52)+(SUMIF($C$56:$C$72,"*cdd 1740*",G$56:G$72))))</f>
        <v>0</v>
      </c>
      <c r="W213" s="3887">
        <f>(SUMIF($C$16:$C$32,"*cdd 1740*",H$16:H$32)+(SUMIF($C$36:$C52,"*cdd 1740*",H$36:H52)+(SUMIF($C$56:$C$72,"*cdd 1740*",H$56:H$72))))</f>
        <v>0</v>
      </c>
      <c r="X213" s="3887">
        <f>(SUMIF($C$16:$C$32,"*cdd 1740*",I$16:I$32)+(SUMIF($C$36:$C52,"*cdd 1740*",I$36:I52)+(SUMIF($C$56:$C$72,"*cdd 1740*",I$56:I$72))))</f>
        <v>0</v>
      </c>
      <c r="Y213" s="3887">
        <f>(SUMIF($C$16:$C$32,"*cdd 1740*",J$16:J$32)+(SUMIF($C$36:$C52,"*cdd 1740*",J$36:J52)+(SUMIF($C$56:$C$72,"*cdd 1740*",J$56:J$72))))</f>
        <v>0</v>
      </c>
      <c r="Z213" s="3887">
        <f>(SUMIF($C$16:$C$32,"*cdd 1740*",K$16:K$32)+(SUMIF($C$36:$C52,"*cdd 1740*",K$36:K52)+(SUMIF($C$56:$C$72,"*cdd 1740*",K$56:K$72))))</f>
        <v>0</v>
      </c>
      <c r="AA213" s="3887">
        <f>(SUMIF($C$16:$C$32,"*cdd 1740*",L$16:L$32)+(SUMIF($C$36:$C52,"*cdd 1740*",L$36:L52)+(SUMIF($C$56:$C$72,"*cdd 1740*",L$56:L$72))))</f>
        <v>0</v>
      </c>
      <c r="AB213" s="3888">
        <f>(SUMIF($C$16:$C$32,"*cdd 1740*",M$16:M$32)+(SUMIF($C$36:$C52,"*cdd 1740*",M$36:M52)+(SUMIF($C$56:$C$72,"*cdd 1740*",M$56:M$72))))</f>
        <v>0</v>
      </c>
      <c r="AC213" s="3887">
        <f>(SUMIF($C$16:$C$32,"*cdd 1740*",N$16:N$32)+(SUMIF($C$36:$C52,"*cdd 1740*",N$36:N52)+(SUMIF($C$56:$C$72,"*cdd 1740*",N$56:N$72))))</f>
        <v>0</v>
      </c>
      <c r="AD213" s="3887">
        <f>(SUMIF($C$16:$C$32,"*cdd 1740*",O$16:O$32)+(SUMIF($C$36:$C52,"*cdd 1740*",O$36:O52)+(SUMIF($C$56:$C$72,"*cdd 1740*",O$56:O$72))))</f>
        <v>0</v>
      </c>
      <c r="AE213" s="3887">
        <f>(SUMIF($C$16:$C$32,"*cdd 1740*",P$16:P$32)+(SUMIF($C$36:$C52,"*cdd 1740*",P$36:P52)+(SUMIF($C$56:$C$72,"*cdd 1740*",P$56:P$72))))</f>
        <v>0</v>
      </c>
      <c r="AF213" s="3887">
        <f>(SUMIF($C$16:$C$32,"*cdd 1740*",Q$16:Q$32)+(SUMIF($C$36:$C52,"*cdd 1740*",Q$36:Q52)+(SUMIF($C$56:$C$72,"*cdd 1740*",Q$56:Q$72))))</f>
        <v>0</v>
      </c>
      <c r="AG213" s="3887">
        <f>(SUMIF($C$16:$C$32,"*cdd 1740*",R$16:R$32)+(SUMIF($C$36:$C52,"*cdd 1740*",R$36:R52)+(SUMIF($C$56:$C$72,"*cdd 1740*",R$56:R$72))))</f>
        <v>0</v>
      </c>
    </row>
    <row r="214" spans="1:33" ht="21" hidden="1" customHeight="1" x14ac:dyDescent="0.25">
      <c r="A214" s="3891"/>
      <c r="B214" s="3893"/>
      <c r="C214" s="3926" t="s">
        <v>88</v>
      </c>
      <c r="D214" s="3929"/>
      <c r="E214" s="3929"/>
      <c r="F214" s="3887">
        <f>(SUMIF($C$16:$C$32,"*ug 1760*",G$16:G$32)+(SUMIF($C$36:$C52,"*ug 1760*",G$36:G52)+(SUMIF($C$56:$C$72,"*ug 1760*",G$56:G$72))))</f>
        <v>0</v>
      </c>
      <c r="G214" s="3887">
        <f>(SUMIF($C$16:$C$32,"*ug 1760*",H$16:H$32)+(SUMIF($C$36:$C52,"*ug 1760*",H$36:H52)+(SUMIF($C$56:$C$72,"*ug 1760*",H$56:H$72))))</f>
        <v>0</v>
      </c>
      <c r="H214" s="3887">
        <f>(SUMIF($C$16:$C$32,"*ug 1760*",I$16:I$32)+(SUMIF($C$36:$C52,"*ug 1760*",I$36:I52)+(SUMIF($C$56:$C$72,"*ug 1760*",I$56:I$72))))</f>
        <v>0</v>
      </c>
      <c r="I214" s="3887">
        <f>(SUMIF($C$16:$C$32,"*ug 1760*",J$16:J$32)+(SUMIF($C$36:$C52,"*ug 1760*",J$36:J52)+(SUMIF($C$56:$C$72,"*ug 1760*",J$56:J$72))))</f>
        <v>0</v>
      </c>
      <c r="J214" s="3887">
        <f>(SUMIF($C$16:$C$32,"*ug 1760*",K$16:K$32)+(SUMIF($C$36:$C52,"*ug 1760*",K$36:K52)+(SUMIF($C$56:$C$72,"*ug 1760*",K$56:K$72))))</f>
        <v>0</v>
      </c>
      <c r="K214" s="3887">
        <f>(SUMIF($C$16:$C$32,"*ug 1760*",L$16:L$32)+(SUMIF($C$36:$C52,"*ug 1760*",L$36:L52)+(SUMIF($C$56:$C$72,"*ug 1760*",L$56:L$72))))</f>
        <v>0</v>
      </c>
      <c r="L214" s="3887">
        <f>(SUMIF($C$16:$C$32,"*ug 1760*",M$16:M$32)+(SUMIF($C$36:$C52,"*ug 1760*",M$36:M52)+(SUMIF($C$56:$C$72,"*ug 1760*",M$56:M$72))))</f>
        <v>0</v>
      </c>
      <c r="M214" s="3887">
        <f>(SUMIF($C$16:$C$32,"*ug 1760*",N$16:N$32)+(SUMIF($C$36:$C52,"*ug 1760*",N$36:N52)+(SUMIF($C$56:$C$72,"*ug 1760*",N$56:N$72))))</f>
        <v>0</v>
      </c>
      <c r="N214" s="3887">
        <f>(SUMIF($C$16:$C$32,"*ug 1760*",O$16:O$32)+(SUMIF($C$36:$C52,"*ug 1760*",O$36:O52)+(SUMIF($C$56:$C$72,"*ug 1760*",O$56:O$72))))</f>
        <v>0</v>
      </c>
      <c r="O214" s="3887">
        <f>(SUMIF($C$16:$C$32,"*ug 1760*",P$16:P$32)+(SUMIF($C$36:$C52,"*ug 1760*",P$36:P52)+(SUMIF($C$56:$C$72,"*ug 1760*",P$56:P$72))))</f>
        <v>0</v>
      </c>
      <c r="P214" s="3887">
        <f>(SUMIF($C$16:$C$32,"*ug 1760*",Q$16:Q$32)+(SUMIF($C$36:$C52,"*ug 1760*",Q$36:Q52)+(SUMIF($C$56:$C$72,"*ug 1760*",Q$56:Q$72))))</f>
        <v>0</v>
      </c>
      <c r="Q214" s="3887">
        <f>(SUMIF($C$16:$C$32,"*ug 1760*",R$16:R$32)+(SUMIF($C$36:$C52,"*ug 1760*",R$36:R52)+(SUMIF($C$56:$C$72,"*ug 1760*",R$56:R$72))))</f>
        <v>0</v>
      </c>
      <c r="S214" s="3926" t="s">
        <v>89</v>
      </c>
      <c r="T214" s="3929"/>
      <c r="U214" s="3929"/>
      <c r="V214" s="3887">
        <f>(SUMIF($C$16:$C$32,"*cdd 1760*",G$16:G$32)+(SUMIF($C$36:$C52,"*cdd 1760*",G$36:G52)+(SUMIF($C$56:$C$72,"*cdd 1760*",G$56:G$72))))</f>
        <v>0</v>
      </c>
      <c r="W214" s="3887">
        <f>(SUMIF($C$16:$C$32,"*cdd 1760*",H$16:H$32)+(SUMIF($C$36:$C52,"*cdd 1760*",H$36:H52)+(SUMIF($C$56:$C$72,"*cdd 1760*",H$56:H$72))))</f>
        <v>0</v>
      </c>
      <c r="X214" s="3887">
        <f>(SUMIF($C$16:$C$32,"*cdd 1760*",I$16:I$32)+(SUMIF($C$36:$C52,"*cdd 1760*",I$36:I52)+(SUMIF($C$56:$C$72,"*cdd 1760*",I$56:I$72))))</f>
        <v>0</v>
      </c>
      <c r="Y214" s="3887">
        <f>(SUMIF($C$16:$C$32,"*cdd 1760*",J$16:J$32)+(SUMIF($C$36:$C52,"*cdd 1760*",J$36:J52)+(SUMIF($C$56:$C$72,"*cdd 1760*",J$56:J$72))))</f>
        <v>0</v>
      </c>
      <c r="Z214" s="3887">
        <f>(SUMIF($C$16:$C$32,"*cdd 1760*",K$16:K$32)+(SUMIF($C$36:$C52,"*cdd 1760*",K$36:K52)+(SUMIF($C$56:$C$72,"*cdd 1760*",K$56:K$72))))</f>
        <v>0</v>
      </c>
      <c r="AA214" s="3887">
        <f>(SUMIF($C$16:$C$32,"*cdd 1760*",L$16:L$32)+(SUMIF($C$36:$C52,"*cdd 1760*",L$36:L52)+(SUMIF($C$56:$C$72,"*cdd 1760*",L$56:L$72))))</f>
        <v>0</v>
      </c>
      <c r="AB214" s="3888">
        <f>(SUMIF($C$16:$C$32,"*cdd 1760*",M$16:M$32)+(SUMIF($C$36:$C52,"*cdd 1760*",M$36:M52)+(SUMIF($C$56:$C$72,"*cdd 1760*",M$56:M$72))))</f>
        <v>0</v>
      </c>
      <c r="AC214" s="3887">
        <f>(SUMIF($C$16:$C$32,"*cdd 1760*",N$16:N$32)+(SUMIF($C$36:$C52,"*cdd 1760*",N$36:N52)+(SUMIF($C$56:$C$72,"*cdd 1760*",N$56:N$72))))</f>
        <v>0</v>
      </c>
      <c r="AD214" s="3887">
        <f>(SUMIF($C$16:$C$32,"*cdd 1760*",O$16:O$32)+(SUMIF($C$36:$C52,"*cdd 1760*",O$36:O52)+(SUMIF($C$56:$C$72,"*cdd 1760*",O$56:O$72))))</f>
        <v>0</v>
      </c>
      <c r="AE214" s="3887">
        <f>(SUMIF($C$16:$C$32,"*cdd 1760*",P$16:P$32)+(SUMIF($C$36:$C52,"*cdd 1760*",P$36:P52)+(SUMIF($C$56:$C$72,"*cdd 1760*",P$56:P$72))))</f>
        <v>0</v>
      </c>
      <c r="AF214" s="3887">
        <f>(SUMIF($C$16:$C$32,"*cdd 1760*",Q$16:Q$32)+(SUMIF($C$36:$C52,"*cdd 1760*",Q$36:Q52)+(SUMIF($C$56:$C$72,"*cdd 1760*",Q$56:Q$72))))</f>
        <v>0</v>
      </c>
      <c r="AG214" s="3887">
        <f>(SUMIF($C$16:$C$32,"*cdd 1760*",R$16:R$32)+(SUMIF($C$36:$C52,"*cdd 1760*",R$36:R52)+(SUMIF($C$56:$C$72,"*cdd 1760*",R$56:R$72))))</f>
        <v>0</v>
      </c>
    </row>
    <row r="215" spans="1:33" ht="21" hidden="1" customHeight="1" x14ac:dyDescent="0.25">
      <c r="A215" s="3891"/>
      <c r="B215" s="3893"/>
      <c r="C215" s="3926" t="s">
        <v>90</v>
      </c>
      <c r="D215" s="3929"/>
      <c r="E215" s="3929"/>
      <c r="F215" s="3887">
        <f>(SUMIF($C$16:$C$32,"*ug 1810*",G$16:G$32)+(SUMIF($C36:$C$52,"*ug 1810*",G$36:G$52)+(SUMIF($C$56:$C$72,"*ug 1810*",G$56:G$72))))</f>
        <v>0</v>
      </c>
      <c r="G215" s="3887">
        <f>(SUMIF($C$16:$C$32,"*ug 1810*",H$16:H$32)+(SUMIF($C36:$C$52,"*ug 1810*",H$36:H$52)+(SUMIF($C$56:$C$72,"*ug 1810*",H$56:H$72))))</f>
        <v>0</v>
      </c>
      <c r="H215" s="3887">
        <f>(SUMIF($C$16:$C$32,"*ug 1810*",I$16:I$32)+(SUMIF($C36:$C$52,"*ug 1810*",I$36:I$52)+(SUMIF($C$56:$C$72,"*ug 1810*",I$56:I$72))))</f>
        <v>0</v>
      </c>
      <c r="I215" s="3887">
        <f>(SUMIF($C$16:$C$32,"*ug 1810*",J$16:J$32)+(SUMIF($C36:$C$52,"*ug 1810*",J$36:J$52)+(SUMIF($C$56:$C$72,"*ug 1810*",J$56:J$72))))</f>
        <v>0</v>
      </c>
      <c r="J215" s="3887">
        <f>(SUMIF($C$16:$C$32,"*ug 1810*",K$16:K$32)+(SUMIF($C36:$C$52,"*ug 1810*",K$36:K$52)+(SUMIF($C$56:$C$72,"*ug 1810*",K$56:K$72))))</f>
        <v>0</v>
      </c>
      <c r="K215" s="3887">
        <f>(SUMIF($C$16:$C$32,"*ug 1810*",L$16:L$32)+(SUMIF($C36:$C$52,"*ug 1810*",L$36:L$52)+(SUMIF($C$56:$C$72,"*ug 1810*",L$56:L$72))))</f>
        <v>0</v>
      </c>
      <c r="L215" s="3887">
        <f>(SUMIF($C$16:$C$32,"*ug 1810*",M$16:M$32)+(SUMIF($C36:$C$52,"*ug 1810*",M$36:M$52)+(SUMIF($C$56:$C$72,"*ug 1810*",M$56:M$72))))</f>
        <v>0</v>
      </c>
      <c r="M215" s="3887">
        <f>(SUMIF($C$16:$C$32,"*ug 1810*",N$16:N$32)+(SUMIF($C36:$C$52,"*ug 1810*",N$36:N$52)+(SUMIF($C$56:$C$72,"*ug 1810*",N$56:N$72))))</f>
        <v>0</v>
      </c>
      <c r="N215" s="3887">
        <f>(SUMIF($C$16:$C$32,"*ug 1810*",O$16:O$32)+(SUMIF($C36:$C$52,"*ug 1810*",O$36:O$52)+(SUMIF($C$56:$C$72,"*ug 1810*",O$56:O$72))))</f>
        <v>0</v>
      </c>
      <c r="O215" s="3887">
        <f>(SUMIF($C$16:$C$32,"*ug 1810*",P$16:P$32)+(SUMIF($C36:$C$52,"*ug 1810*",P$36:P$52)+(SUMIF($C$56:$C$72,"*ug 1810*",P$56:P$72))))</f>
        <v>0</v>
      </c>
      <c r="P215" s="3887">
        <f>(SUMIF($C$16:$C$32,"*ug 1810*",Q$16:Q$32)+(SUMIF($C36:$C$52,"*ug 1810*",Q$36:Q$52)+(SUMIF($C$56:$C$72,"*ug 1810*",Q$56:Q$72))))</f>
        <v>0</v>
      </c>
      <c r="Q215" s="3887">
        <f>(SUMIF($C$16:$C$32,"*ug 1810*",R$16:R$32)+(SUMIF($C36:$C$52,"*ug 1810*",R$36:R$52)+(SUMIF($C$56:$C$72,"*ug 1810*",R$56:R$72))))</f>
        <v>0</v>
      </c>
      <c r="S215" s="3926" t="s">
        <v>91</v>
      </c>
      <c r="T215" s="3929"/>
      <c r="U215" s="3929"/>
      <c r="V215" s="3887">
        <f>(SUMIF($C$16:$C$32,"*cdd 1810*",G$16:G32)+(SUMIF($C36:$C52,"*cdd 1810*",G$36:G$52)+(SUMIF($C56:$C72,"*cdd 1810*",G$56:G72))))</f>
        <v>0</v>
      </c>
      <c r="W215" s="3887">
        <f>(SUMIF($C$16:$C$32,"*cdd 1810*",H$16:H32)+(SUMIF($C36:$C52,"*cdd 1810*",H$36:H$52)+(SUMIF($C56:$C72,"*cdd 1810*",H$56:H72))))</f>
        <v>0</v>
      </c>
      <c r="X215" s="3887">
        <f>(SUMIF($C$16:$C$32,"*cdd 1810*",I$16:I32)+(SUMIF($C36:$C52,"*cdd 1810*",I$36:I$52)+(SUMIF($C56:$C72,"*cdd 1810*",I$56:I72))))</f>
        <v>0</v>
      </c>
      <c r="Y215" s="3887">
        <f>(SUMIF($C$16:$C$32,"*cdd 1810*",J$16:J32)+(SUMIF($C36:$C52,"*cdd 1810*",J$36:J$52)+(SUMIF($C56:$C72,"*cdd 1810*",J$56:J72))))</f>
        <v>0</v>
      </c>
      <c r="Z215" s="3887">
        <f>(SUMIF($C$16:$C$32,"*cdd 1810*",K$16:K32)+(SUMIF($C36:$C52,"*cdd 1810*",K$36:K$52)+(SUMIF($C56:$C72,"*cdd 1810*",K$56:K72))))</f>
        <v>0</v>
      </c>
      <c r="AA215" s="3887">
        <f>(SUMIF($C$16:$C$32,"*cdd 1810*",L$16:L32)+(SUMIF($C36:$C52,"*cdd 1810*",L$36:L$52)+(SUMIF($C56:$C72,"*cdd 1810*",L$56:L72))))</f>
        <v>0</v>
      </c>
      <c r="AB215" s="3888">
        <f>(SUMIF($C$16:$C$32,"*cdd 1810*",M$16:M32)+(SUMIF($C36:$C52,"*cdd 1810*",M$36:M$52)+(SUMIF($C56:$C72,"*cdd 1810*",M$56:M72))))</f>
        <v>0</v>
      </c>
      <c r="AC215" s="3887">
        <f>(SUMIF($C$16:$C$32,"*cdd 1810*",N$16:N32)+(SUMIF($C36:$C52,"*cdd 1810*",N$36:N$52)+(SUMIF($C56:$C72,"*cdd 1810*",N$56:N72))))</f>
        <v>0</v>
      </c>
      <c r="AD215" s="3887">
        <f>(SUMIF($C$16:$C$32,"*cdd 1810*",O$16:O32)+(SUMIF($C36:$C52,"*cdd 1810*",O$36:O$52)+(SUMIF($C56:$C72,"*cdd 1810*",O$56:O72))))</f>
        <v>0</v>
      </c>
      <c r="AE215" s="3887">
        <f>(SUMIF($C$16:$C$32,"*cdd 1810*",P$16:P32)+(SUMIF($C36:$C52,"*cdd 1810*",P$36:P$52)+(SUMIF($C56:$C72,"*cdd 1810*",P$56:P72))))</f>
        <v>0</v>
      </c>
      <c r="AF215" s="3887">
        <f>(SUMIF($C$16:$C$32,"*cdd 1810*",Q$16:Q32)+(SUMIF($C36:$C52,"*cdd 1810*",Q$36:Q$52)+(SUMIF($C56:$C72,"*cdd 1810*",Q$56:Q72))))</f>
        <v>0</v>
      </c>
      <c r="AG215" s="3887">
        <f>(SUMIF($C$16:$C$32,"*cdd 1810*",R$16:R32)+(SUMIF($C36:$C52,"*cdd 1810*",R$36:R$52)+(SUMIF($C56:$C72,"*cdd 1810*",R$56:R72))))</f>
        <v>0</v>
      </c>
    </row>
    <row r="216" spans="1:33" ht="21" hidden="1" customHeight="1" x14ac:dyDescent="0.25">
      <c r="A216" s="3894"/>
      <c r="B216" s="3895"/>
      <c r="C216" s="3927" t="s">
        <v>92</v>
      </c>
      <c r="D216" s="3928"/>
      <c r="E216" s="3928"/>
      <c r="F216" s="3887">
        <f>(SUMIF($C$16:$C$32,"*ug 1910-3*",G$16:G$32)+(SUMIF($C36:$C$52,"*ug 1910-3*",G$36:G$52)+(SUMIF($C$56:$C$72,"*ug 1910-3*",G$56:G$72))))</f>
        <v>0</v>
      </c>
      <c r="G216" s="3887">
        <f>(SUMIF($C$16:$C$32,"*ug 1910-3*",H$16:H$32)+(SUMIF($C36:$C$52,"*ug 1910-3*",H$36:H$52)+(SUMIF($C$56:$C$72,"*ug 1910-3*",H$56:H$72))))</f>
        <v>0</v>
      </c>
      <c r="H216" s="3887">
        <f>(SUMIF($C$16:$C$32,"*ug 1910-3*",I$16:I$32)+(SUMIF($C36:$C$52,"*ug 1910-3*",I$36:I$52)+(SUMIF($C$56:$C$72,"*ug 1910-3*",I$56:I$72))))</f>
        <v>0</v>
      </c>
      <c r="I216" s="3887">
        <f>(SUMIF($C$16:$C$32,"*ug 1910-3*",J$16:J$32)+(SUMIF($C36:$C$52,"*ug 1910-3*",J$36:J$52)+(SUMIF($C$56:$C$72,"*ug 1910-3*",J$56:J$72))))</f>
        <v>0</v>
      </c>
      <c r="J216" s="3887">
        <f>(SUMIF($C$16:$C$32,"*ug 1910-3*",K$16:K$32)+(SUMIF($C36:$C$52,"*ug 1910-3*",K$36:K$52)+(SUMIF($C$56:$C$72,"*ug 1910-3*",K$56:K$72))))</f>
        <v>0</v>
      </c>
      <c r="K216" s="3887">
        <f>(SUMIF($C$16:$C$32,"*ug 1910-3*",L$16:L$32)+(SUMIF($C36:$C$52,"*ug 1910-3*",L$36:L$52)+(SUMIF($C$56:$C$72,"*ug 1910-3*",L$56:L$72))))</f>
        <v>0</v>
      </c>
      <c r="L216" s="3887">
        <f>(SUMIF($C$16:$C$32,"*ug 1910-3*",M$16:M$32)+(SUMIF($C36:$C$52,"*ug 1910-3*",M$36:M$52)+(SUMIF($C$56:$C$72,"*ug 1910-3*",M$56:M$72))))</f>
        <v>0</v>
      </c>
      <c r="M216" s="3887">
        <f>(SUMIF($C$16:$C$32,"*ug 1910-3*",N$16:N$32)+(SUMIF($C36:$C$52,"*ug 1910-3*",N$36:N$52)+(SUMIF($C$56:$C$72,"*ug 1910-3*",N$56:N$72))))</f>
        <v>0</v>
      </c>
      <c r="N216" s="3887">
        <f>(SUMIF($C$16:$C$32,"*ug 1910-3*",O$16:O$32)+(SUMIF($C36:$C$52,"*ug 1910-3*",O$36:O$52)+(SUMIF($C$56:$C$72,"*ug 1910-3*",O$56:O$72))))</f>
        <v>0</v>
      </c>
      <c r="O216" s="3887">
        <f>(SUMIF($C$16:$C$32,"*ug 1910-3*",P$16:P$32)+(SUMIF($C36:$C$52,"*ug 1910-3*",P$36:P$52)+(SUMIF($C$56:$C$72,"*ug 1910-3*",P$56:P$72))))</f>
        <v>0</v>
      </c>
      <c r="P216" s="3887">
        <f>(SUMIF($C$16:$C$32,"*ug 1910-3*",Q$16:Q$32)+(SUMIF($C36:$C$52,"*ug 1910-3*",Q$36:Q$52)+(SUMIF($C$56:$C$72,"*ug 1910-3*",Q$56:Q$72))))</f>
        <v>0</v>
      </c>
      <c r="Q216" s="3887">
        <f>(SUMIF($C$16:$C$32,"*ug 1910-3*",R$16:R$32)+(SUMIF($C36:$C$52,"*ug 1910-3*",R$36:R$52)+(SUMIF($C$56:$C$72,"*ug 1910-3*",R$56:R$72))))</f>
        <v>0</v>
      </c>
      <c r="S216" s="3927" t="s">
        <v>93</v>
      </c>
      <c r="T216" s="3928"/>
      <c r="U216" s="3928"/>
      <c r="V216" s="3887">
        <f>(SUMIF($C$16:$C$32,"*cdd 1910-3*",G$16:G32)+(SUMIF($C36:$C52,"*cdd 1910-3*",G$36:G$52)+(SUMIF($C56:$C72,"*cdd 1910-3*",G$56:G72))))</f>
        <v>0</v>
      </c>
      <c r="W216" s="3887">
        <f>(SUMIF($C$16:$C$32,"*cdd 1910-3*",H$16:H32)+(SUMIF($C36:$C52,"*cdd 1910-3*",H$36:H$52)+(SUMIF($C56:$C72,"*cdd 1910-3*",H$56:H72))))</f>
        <v>0</v>
      </c>
      <c r="X216" s="3887">
        <f>(SUMIF($C$16:$C$32,"*cdd 1910-3*",I$16:I32)+(SUMIF($C36:$C52,"*cdd 1910-3*",I$36:I$52)+(SUMIF($C56:$C72,"*cdd 1910-3*",I$56:I72))))</f>
        <v>0</v>
      </c>
      <c r="Y216" s="3887">
        <f>(SUMIF($C$16:$C$32,"*cdd 1910-3*",J$16:J32)+(SUMIF($C36:$C52,"*cdd 1910-3*",J$36:J$52)+(SUMIF($C56:$C72,"*cdd 1910-3*",J$56:J72))))</f>
        <v>0</v>
      </c>
      <c r="Z216" s="3887">
        <f>(SUMIF($C$16:$C$32,"*cdd 1910-3*",K$16:K32)+(SUMIF($C36:$C52,"*cdd 1910-3*",K$36:K$52)+(SUMIF($C56:$C72,"*cdd 1910-3*",K$56:K72))))</f>
        <v>0</v>
      </c>
      <c r="AA216" s="3887">
        <f>(SUMIF($C$16:$C$32,"*cdd 1910-3*",L$16:L32)+(SUMIF($C36:$C52,"*cdd 1910-3*",L$36:L$52)+(SUMIF($C56:$C72,"*cdd 1910-3*",L$56:L72))))</f>
        <v>0</v>
      </c>
      <c r="AB216" s="3888">
        <f>(SUMIF($C$16:$C$32,"*cdd 1910-3*",M$16:M32)+(SUMIF($C36:$C52,"*cdd 1910-3*",M$36:M$52)+(SUMIF($C56:$C72,"*cdd 1910-3*",M$56:M72))))</f>
        <v>0</v>
      </c>
      <c r="AC216" s="3887">
        <f>(SUMIF($C$16:$C$32,"*cdd 1910-3*",N$16:N32)+(SUMIF($C36:$C52,"*cdd 1910-3*",N$36:N$52)+(SUMIF($C56:$C72,"*cdd 1910-3*",N$56:N72))))</f>
        <v>0</v>
      </c>
      <c r="AD216" s="3887">
        <f>(SUMIF($C$16:$C$32,"*cdd 1910-3*",O$16:O32)+(SUMIF($C36:$C52,"*cdd 1910-3*",O$36:O$52)+(SUMIF($C56:$C72,"*cdd 1910-3*",O$56:O72))))</f>
        <v>0</v>
      </c>
      <c r="AE216" s="3887">
        <f>(SUMIF($C$16:$C$32,"*cdd 1910-3*",P$16:P32)+(SUMIF($C36:$C52,"*cdd 1910-3*",P$36:P$52)+(SUMIF($C56:$C72,"*cdd 1910-3*",P$56:P72))))</f>
        <v>0</v>
      </c>
      <c r="AF216" s="3887">
        <f>(SUMIF($C$16:$C$32,"*cdd 1910-3*",Q$16:Q32)+(SUMIF($C36:$C52,"*cdd 1910-3*",Q$36:Q$52)+(SUMIF($C56:$C72,"*cdd 1910-3*",Q$56:Q72))))</f>
        <v>0</v>
      </c>
      <c r="AG216" s="3887">
        <f>(SUMIF($C$16:$C$32,"*cdd 1910-3*",R$16:R32)+(SUMIF($C36:$C52,"*cdd 1910-3*",R$36:R$52)+(SUMIF($C56:$C72,"*cdd 1910-3*",R$56:R72))))</f>
        <v>0</v>
      </c>
    </row>
    <row r="217" spans="1:33" ht="21" hidden="1" customHeight="1" x14ac:dyDescent="0.25">
      <c r="A217" s="3894"/>
      <c r="B217" s="3895"/>
      <c r="C217" s="3927" t="s">
        <v>94</v>
      </c>
      <c r="D217" s="3928"/>
      <c r="E217" s="3928"/>
      <c r="F217" s="3887">
        <f>(SUMIF($C$16:$C$32,"*ug 1910-4*",G$16:G$32)+(SUMIF($C36:$C$52,"*ug 1910-4*",G$36:G$52)+(SUMIF($C$56:$C$72,"*ug 1910-4*",G$56:G$72))))</f>
        <v>0</v>
      </c>
      <c r="G217" s="3887">
        <f>(SUMIF($C$16:$C$32,"*ug 1910-4*",H$16:H$32)+(SUMIF($C36:$C$52,"*ug 1910-4*",H$36:H$52)+(SUMIF($C$56:$C$72,"*ug 1910-4*",H$56:H$72))))</f>
        <v>0</v>
      </c>
      <c r="H217" s="3887">
        <f>(SUMIF($C$16:$C$32,"*ug 1910-4*",I$16:I$32)+(SUMIF($C36:$C$52,"*ug 1910-4*",I$36:I$52)+(SUMIF($C$56:$C$72,"*ug 1910-4*",I$56:I$72))))</f>
        <v>0</v>
      </c>
      <c r="I217" s="3887">
        <f>(SUMIF($C$16:$C$32,"*ug 1910-4*",J$16:J$32)+(SUMIF($C36:$C$52,"*ug 1910-4*",J$36:J$52)+(SUMIF($C$56:$C$72,"*ug 1910-4*",J$56:J$72))))</f>
        <v>0</v>
      </c>
      <c r="J217" s="3887">
        <f>(SUMIF($C$16:$C$32,"*ug 1910-4*",K$16:K$32)+(SUMIF($C36:$C$52,"*ug 1910-4*",K$36:K$52)+(SUMIF($C$56:$C$72,"*ug 1910-4*",K$56:K$72))))</f>
        <v>0</v>
      </c>
      <c r="K217" s="3887">
        <f>(SUMIF($C$16:$C$32,"*ug 1910-4*",L$16:L$32)+(SUMIF($C36:$C$52,"*ug 1910-4*",L$36:L$52)+(SUMIF($C$56:$C$72,"*ug 1910-4*",L$56:L$72))))</f>
        <v>0</v>
      </c>
      <c r="L217" s="3887">
        <f>(SUMIF($C$16:$C$32,"*ug 1910-4*",M$16:M$32)+(SUMIF($C36:$C$52,"*ug 1910-4*",M$36:M$52)+(SUMIF($C$56:$C$72,"*ug 1910-4*",M$56:M$72))))</f>
        <v>0</v>
      </c>
      <c r="M217" s="3887">
        <f>(SUMIF($C$16:$C$32,"*ug 1910-4*",N$16:N$32)+(SUMIF($C36:$C$52,"*ug 1910-4*",N$36:N$52)+(SUMIF($C$56:$C$72,"*ug 1910-4*",N$56:N$72))))</f>
        <v>0</v>
      </c>
      <c r="N217" s="3887">
        <f>(SUMIF($C$16:$C$32,"*ug 1910-4*",O$16:O$32)+(SUMIF($C36:$C$52,"*ug 1910-4*",O$36:O$52)+(SUMIF($C$56:$C$72,"*ug 1910-4*",O$56:O$72))))</f>
        <v>0</v>
      </c>
      <c r="O217" s="3887">
        <f>(SUMIF($C$16:$C$32,"*ug 1910-4*",P$16:P$32)+(SUMIF($C36:$C$52,"*ug 1910-4*",P$36:P$52)+(SUMIF($C$56:$C$72,"*ug 1910-4*",P$56:P$72))))</f>
        <v>0</v>
      </c>
      <c r="P217" s="3887">
        <f>(SUMIF($C$16:$C$32,"*ug 1910-4*",Q$16:Q$32)+(SUMIF($C36:$C$52,"*ug 1910-4*",Q$36:Q$52)+(SUMIF($C$56:$C$72,"*ug 1910-4*",Q$56:Q$72))))</f>
        <v>0</v>
      </c>
      <c r="Q217" s="3887">
        <f>(SUMIF($C$16:$C$32,"*ug 1910-4*",R$16:R$32)+(SUMIF($C36:$C$52,"*ug 1910-4*",R$36:R$52)+(SUMIF($C$56:$C$72,"*ug 1910-4*",R$56:R$72))))</f>
        <v>0</v>
      </c>
      <c r="S217" s="3927" t="s">
        <v>95</v>
      </c>
      <c r="T217" s="3928"/>
      <c r="U217" s="3928"/>
      <c r="V217" s="3887">
        <f>(SUMIF($C$16:$C$32,"*cdd 1910-4*",G$16:G32)+(SUMIF($C36:$C52,"*cdd 1910-4*",G$36:G$52)+(SUMIF($C56:$C72,"*cdd 1910-4*",G$56:G72))))</f>
        <v>0</v>
      </c>
      <c r="W217" s="3887">
        <f>(SUMIF($C$16:$C$32,"*cdd 1910-4*",H$16:H32)+(SUMIF($C36:$C52,"*cdd 1910-4*",H$36:H$52)+(SUMIF($C56:$C72,"*cdd 1910-4*",H$56:H72))))</f>
        <v>0</v>
      </c>
      <c r="X217" s="3887">
        <f>(SUMIF($C$16:$C$32,"*cdd 1910-4*",I$16:I32)+(SUMIF($C36:$C52,"*cdd 1910-4*",I$36:I$52)+(SUMIF($C56:$C72,"*cdd 1910-4*",I$56:I72))))</f>
        <v>0</v>
      </c>
      <c r="Y217" s="3887">
        <f>(SUMIF($C$16:$C$32,"*cdd 1910-4*",J$16:J32)+(SUMIF($C36:$C52,"*cdd 1910-4*",J$36:J$52)+(SUMIF($C56:$C72,"*cdd 1910-4*",J$56:J72))))</f>
        <v>0</v>
      </c>
      <c r="Z217" s="3887">
        <f>(SUMIF($C$16:$C$32,"*cdd 1910-4*",K$16:K32)+(SUMIF($C36:$C52,"*cdd 1910-4*",K$36:K$52)+(SUMIF($C56:$C72,"*cdd 1910-4*",K$56:K72))))</f>
        <v>0</v>
      </c>
      <c r="AA217" s="3887">
        <f>(SUMIF($C$16:$C$32,"*cdd 1910-4*",L$16:L32)+(SUMIF($C36:$C52,"*cdd 1910-4*",L$36:L$52)+(SUMIF($C56:$C72,"*cdd 1910-4*",L$56:L72))))</f>
        <v>0</v>
      </c>
      <c r="AB217" s="3888">
        <f>(SUMIF($C$16:$C$32,"*cdd 1910-4*",M$16:M32)+(SUMIF($C36:$C52,"*cdd 1910-4*",M$36:M$52)+(SUMIF($C56:$C72,"*cdd 1910-4*",M$56:M72))))</f>
        <v>0</v>
      </c>
      <c r="AC217" s="3887">
        <f>(SUMIF($C$16:$C$32,"*cdd 1910-4*",N$16:N32)+(SUMIF($C36:$C52,"*cdd 1910-4*",N$36:N$52)+(SUMIF($C56:$C72,"*cdd 1910-4*",N$56:N72))))</f>
        <v>0</v>
      </c>
      <c r="AD217" s="3887">
        <f>(SUMIF($C$16:$C$32,"*cdd 1910-4*",O$16:O32)+(SUMIF($C36:$C52,"*cdd 1910-4*",O$36:O$52)+(SUMIF($C56:$C72,"*cdd 1910-4*",O$56:O72))))</f>
        <v>0</v>
      </c>
      <c r="AE217" s="3887">
        <f>(SUMIF($C$16:$C$32,"*cdd 1910-4*",P$16:P32)+(SUMIF($C36:$C52,"*cdd 1910-4*",P$36:P$52)+(SUMIF($C56:$C72,"*cdd 1910-4*",P$56:P72))))</f>
        <v>0</v>
      </c>
      <c r="AF217" s="3887">
        <f>(SUMIF($C$16:$C$32,"*cdd 1910-4*",Q$16:Q32)+(SUMIF($C36:$C52,"*cdd 1910-4*",Q$36:Q$52)+(SUMIF($C56:$C72,"*cdd 1910-4*",Q$56:Q72))))</f>
        <v>0</v>
      </c>
      <c r="AG217" s="3887">
        <f>(SUMIF($C$16:$C$32,"*cdd 1910-4*",R$16:R32)+(SUMIF($C36:$C52,"*cdd 1910-4*",R$36:R$52)+(SUMIF($C56:$C72,"*cdd 1910-4*",R$56:R72))))</f>
        <v>0</v>
      </c>
    </row>
    <row r="218" spans="1:33" ht="16.5" hidden="1" customHeight="1" x14ac:dyDescent="0.25">
      <c r="A218" s="3894"/>
      <c r="B218" s="3895"/>
      <c r="C218" s="3927" t="s">
        <v>96</v>
      </c>
      <c r="D218" s="3928"/>
      <c r="E218" s="3928"/>
      <c r="F218" s="3887">
        <f>(SUMIF($C$16:$C$32,"*ug 1910-5*",G16:G32)+(SUMIF($C36:$C$52,"*ug 1910-5*",G36:G52)+(SUMIF($C$56:$C$72,"*ug 1910-5*",G56:G72))))</f>
        <v>0</v>
      </c>
      <c r="G218" s="3887">
        <f>(SUMIF($C$16:$C$32,"*ug 1910-5*",H16:H32)+(SUMIF($C36:$C$52,"*ug 1910-5*",H36:H52)+(SUMIF($C$56:$C$72,"*ug 1910-5*",H56:H72))))</f>
        <v>0</v>
      </c>
      <c r="H218" s="3887">
        <f>(SUMIF($C$16:$C$32,"*ug 1910-5*",I16:I32)+(SUMIF($C36:$C$52,"*ug 1910-5*",I36:I52)+(SUMIF($C$56:$C$72,"*ug 1910-5*",I56:I72))))</f>
        <v>0</v>
      </c>
      <c r="I218" s="3887">
        <f>(SUMIF($C$16:$C$32,"*ug 1910-5*",J16:J32)+(SUMIF($C36:$C$52,"*ug 1910-5*",J36:J52)+(SUMIF($C$56:$C$72,"*ug 1910-5*",J56:J72))))</f>
        <v>0</v>
      </c>
      <c r="J218" s="3887">
        <f>(SUMIF($C$16:$C$32,"*ug 1910-5*",K16:K32)+(SUMIF($C36:$C$52,"*ug 1910-5*",K36:K52)+(SUMIF($C$56:$C$72,"*ug 1910-5*",K56:K72))))</f>
        <v>0</v>
      </c>
      <c r="K218" s="3887">
        <f>(SUMIF($C$16:$C$32,"*ug 1910-5*",L16:L32)+(SUMIF($C36:$C$52,"*ug 1910-5*",L36:L52)+(SUMIF($C$56:$C$72,"*ug 1910-5*",L56:L72))))</f>
        <v>0</v>
      </c>
      <c r="L218" s="3887">
        <f>(SUMIF($C$16:$C$32,"*ug 1910-5*",M16:M32)+(SUMIF($C36:$C$52,"*ug 1910-5*",M36:M52)+(SUMIF($C$56:$C$72,"*ug 1910-5*",M56:M72))))</f>
        <v>0</v>
      </c>
      <c r="M218" s="3887">
        <f>(SUMIF($C$16:$C$32,"*ug 1910-5*",N16:N32)+(SUMIF($C36:$C$52,"*ug 1910-5*",N36:N52)+(SUMIF($C$56:$C$72,"*ug 1910-5*",N56:N72))))</f>
        <v>0</v>
      </c>
      <c r="N218" s="3887">
        <f>(SUMIF($C$16:$C$32,"*ug 1910-5*",O16:O32)+(SUMIF($C36:$C$52,"*ug 1910-5*",O36:O52)+(SUMIF($C$56:$C$72,"*ug 1910-5*",O56:O72))))</f>
        <v>0</v>
      </c>
      <c r="O218" s="3887">
        <f>(SUMIF($C$16:$C$32,"*ug 1910-5*",P16:P32)+(SUMIF($C36:$C$52,"*ug 1910-5*",P36:P52)+(SUMIF($C$56:$C$72,"*ug 1910-5*",P56:P72))))</f>
        <v>0</v>
      </c>
      <c r="P218" s="3887">
        <f>(SUMIF($C$16:$C$32,"*ug 1910-5*",Q16:Q32)+(SUMIF($C36:$C$52,"*ug 1910-5*",Q36:Q52)+(SUMIF($C$56:$C$72,"*ug 1910-5*",Q56:Q72))))</f>
        <v>0</v>
      </c>
      <c r="Q218" s="3887">
        <f>(SUMIF($C$16:$C$32,"*ug 1910-5*",R16:R32)+(SUMIF($C36:$C$52,"*ug 1910-5*",R36:R52)+(SUMIF($C$56:$C$72,"*ug 1910-5*",R56:R72))))</f>
        <v>0</v>
      </c>
      <c r="S218" s="3927" t="s">
        <v>97</v>
      </c>
      <c r="T218" s="3928"/>
      <c r="U218" s="3928"/>
      <c r="V218" s="3887">
        <f>(SUMIF($C$16:$C$32,"*cdd 1910-5*",G16:G32)+(SUMIF($C36:$C$52,"*cdd 1910-5*",G$36:G$52)+(SUMIF($C$56:$C$72,"*cdd 1910-5*",G$56:G$72))))</f>
        <v>0</v>
      </c>
      <c r="W218" s="3887">
        <f>(SUMIF($C$16:$C$32,"*cdd 1910-5*",H16:H32)+(SUMIF($C36:$C$52,"*cdd 1910-5*",H$36:H$52)+(SUMIF($C$56:$C$72,"*cdd 1910-5*",H$56:H$72))))</f>
        <v>0</v>
      </c>
      <c r="X218" s="3887">
        <f>(SUMIF($C$16:$C$32,"*cdd 1910-5*",I16:I32)+(SUMIF($C36:$C$52,"*cdd 1910-5*",I$36:I$52)+(SUMIF($C$56:$C$72,"*cdd 1910-5*",I$56:I$72))))</f>
        <v>0</v>
      </c>
      <c r="Y218" s="3887">
        <f>(SUMIF($C$16:$C$32,"*cdd 1910-5*",J16:J32)+(SUMIF($C36:$C$52,"*cdd 1910-5*",J$36:J$52)+(SUMIF($C$56:$C$72,"*cdd 1910-5*",J$56:J$72))))</f>
        <v>0</v>
      </c>
      <c r="Z218" s="3887">
        <f>(SUMIF($C$16:$C$32,"*cdd 1910-5*",K16:K32)+(SUMIF($C36:$C$52,"*cdd 1910-5*",K$36:K$52)+(SUMIF($C$56:$C$72,"*cdd 1910-5*",K$56:K$72))))</f>
        <v>0</v>
      </c>
      <c r="AA218" s="3887">
        <f>(SUMIF($C$16:$C$32,"*cdd 1910-5*",L16:L32)+(SUMIF($C36:$C$52,"*cdd 1910-5*",L$36:L$52)+(SUMIF($C$56:$C$72,"*cdd 1910-5*",L$56:L$72))))</f>
        <v>0</v>
      </c>
      <c r="AB218" s="3888">
        <f>(SUMIF($C$16:$C$32,"*cdd 1910-5*",M16:M32)+(SUMIF($C36:$C$52,"*cdd 1910-5*",M$36:M$52)+(SUMIF($C$56:$C$72,"*cdd 1910-5*",M$56:M$72))))</f>
        <v>0</v>
      </c>
      <c r="AC218" s="3887">
        <f>(SUMIF($C$16:$C$32,"*cdd 1910-5*",N16:N32)+(SUMIF($C36:$C$52,"*cdd 1910-5*",N$36:N$52)+(SUMIF($C$56:$C$72,"*cdd 1910-5*",N$56:N$72))))</f>
        <v>0</v>
      </c>
      <c r="AD218" s="3887">
        <f>(SUMIF($C$16:$C$32,"*cdd 1910-5*",O16:O32)+(SUMIF($C36:$C$52,"*cdd 1910-5*",O$36:O$52)+(SUMIF($C$56:$C$72,"*cdd 1910-5*",O$56:O$72))))</f>
        <v>0</v>
      </c>
      <c r="AE218" s="3887">
        <f>(SUMIF($C$16:$C$32,"*cdd 1910-5*",P16:P32)+(SUMIF($C36:$C$52,"*cdd 1910-5*",P$36:P$52)+(SUMIF($C$56:$C$72,"*cdd 1910-5*",P$56:P$72))))</f>
        <v>0</v>
      </c>
      <c r="AF218" s="3887">
        <f>(SUMIF($C$16:$C$32,"*cdd 1910-5*",Q16:Q32)+(SUMIF($C36:$C$52,"*cdd 1910-5*",Q$36:Q$52)+(SUMIF($C$56:$C$72,"*cdd 1910-5*",Q$56:Q$72))))</f>
        <v>0</v>
      </c>
      <c r="AG218" s="3887">
        <f>(SUMIF($C$16:$C$32,"*cdd 1910-5*",R16:R32)+(SUMIF($C36:$C$52,"*cdd 1910-5*",R$36:R$52)+(SUMIF($C$56:$C$72,"*cdd 1910-5*",R$56:R$72))))</f>
        <v>0</v>
      </c>
    </row>
    <row r="219" spans="1:33" ht="18.75" hidden="1" customHeight="1" x14ac:dyDescent="0.25">
      <c r="A219" s="3894"/>
      <c r="B219" s="3895"/>
      <c r="C219" s="3927" t="s">
        <v>98</v>
      </c>
      <c r="D219" s="3928"/>
      <c r="E219" s="3928"/>
      <c r="F219" s="3896">
        <f>(SUMIF($C$16:$C$32,"*ug 1520*",G16:G32)+(SUMIF($C36:$C$52,"*ug1520*",G36:G52)+(SUMIF($C$56:$C$72,"*ug 1520*",G56:G72))))</f>
        <v>0</v>
      </c>
      <c r="G219" s="3896">
        <f>(SUMIF($C$16:$C$32,"*ug 1520*",H16:H32)+(SUMIF($C36:$C$52,"*ug1520*",H36:H52)+(SUMIF($C$56:$C$72,"*ug 1520*",H56:H72))))</f>
        <v>0</v>
      </c>
      <c r="H219" s="3896">
        <f>(SUMIF($C$16:$C$32,"*ug 1520*",I16:I32)+(SUMIF($C36:$C$52,"*ug1520*",I36:I52)+(SUMIF($C$56:$C$72,"*ug 1520*",I56:I72))))</f>
        <v>0</v>
      </c>
      <c r="I219" s="3896">
        <f>(SUMIF($C$16:$C$32,"*ug 1520*",J16:J32)+(SUMIF($C36:$C$52,"*ug1520*",J36:J52)+(SUMIF($C$56:$C$72,"*ug 1520*",J56:J72))))</f>
        <v>0</v>
      </c>
      <c r="J219" s="3896">
        <f>(SUMIF($C$16:$C$32,"*ug 1520*",K16:K32)+(SUMIF($C36:$C$52,"*ug1520*",K36:K52)+(SUMIF($C$56:$C$72,"*ug 1520*",K56:K72))))</f>
        <v>0</v>
      </c>
      <c r="K219" s="3896">
        <f>(SUMIF($C$16:$C$32,"*ug 1520*",L16:L32)+(SUMIF($C36:$C$52,"*ug1520*",L36:L52)+(SUMIF($C$56:$C$72,"*ug 1520*",L56:L72))))</f>
        <v>0</v>
      </c>
      <c r="L219" s="3896">
        <f>(SUMIF($C$16:$C$32,"*ug 1520*",M16:M32)+(SUMIF($C36:$C$52,"*ug1520*",M36:M52)+(SUMIF($C$56:$C$72,"*ug 1520*",M56:M72))))</f>
        <v>0</v>
      </c>
      <c r="M219" s="3896">
        <f>(SUMIF($C$16:$C$32,"*ug 1520*",N16:N32)+(SUMIF($C36:$C$52,"*ug1520*",N36:N52)+(SUMIF($C$56:$C$72,"*ug 1520*",N56:N72))))</f>
        <v>0</v>
      </c>
      <c r="N219" s="3896">
        <f>(SUMIF($C$16:$C$32,"*ug 1520*",O16:O32)+(SUMIF($C36:$C$52,"*ug1520*",O36:O52)+(SUMIF($C$56:$C$72,"*ug 1520*",O56:O72))))</f>
        <v>0</v>
      </c>
      <c r="O219" s="3896">
        <f>(SUMIF($C$16:$C$32,"*ug 1520*",P16:P32)+(SUMIF($C36:$C$52,"*ug1520*",P36:P52)+(SUMIF($C$56:$C$72,"*ug 1520*",P56:P72))))</f>
        <v>0</v>
      </c>
      <c r="P219" s="3896">
        <f>(SUMIF($C$16:$C$32,"*ug 1520*",Q16:Q32)+(SUMIF($C36:$C$52,"*ug1520*",Q36:Q52)+(SUMIF($C$56:$C$72,"*ug 1520*",Q56:Q72))))</f>
        <v>0</v>
      </c>
      <c r="Q219" s="3896">
        <f>(SUMIF($C$16:$C$32,"*ug 1520*",R16:R32)+(SUMIF($C36:$C$52,"*ug1520*",R36:R52)+(SUMIF($C$56:$C$72,"*ug 1520*",R56:R72))))</f>
        <v>0</v>
      </c>
      <c r="S219" s="3927" t="s">
        <v>99</v>
      </c>
      <c r="T219" s="3928"/>
      <c r="U219" s="3928"/>
      <c r="V219" s="3896">
        <f>(SUMIF($C$16:$C$32,"*cdd 1520*",G16:G32)+(SUMIF($C36:$C$52,"*cdd 1520*",G$36:G$52)+(SUMIF($C$56:$C$72,"*cdd 1520*",G$56:G$72))))</f>
        <v>0</v>
      </c>
      <c r="W219" s="3896">
        <f>(SUMIF($C$16:$C$32,"*cdd 1520*",H16:H32)+(SUMIF($C36:$C$52,"*cdd 1520*",H$36:H$52)+(SUMIF($C$56:$C$72,"*cdd 1520*",H$56:H$72))))</f>
        <v>0</v>
      </c>
      <c r="X219" s="3896">
        <f>(SUMIF($C$16:$C$32,"*cdd 1520*",I16:I32)+(SUMIF($C36:$C$52,"*cdd 1520*",I$36:I$52)+(SUMIF($C$56:$C$72,"*cdd 1520*",I$56:I$72))))</f>
        <v>0</v>
      </c>
      <c r="Y219" s="3896">
        <f>(SUMIF($C$16:$C$32,"*cdd 1520*",J16:J32)+(SUMIF($C36:$C$52,"*cdd 1520*",J$36:J$52)+(SUMIF($C$56:$C$72,"*cdd 1520*",J$56:J$72))))</f>
        <v>0</v>
      </c>
      <c r="Z219" s="3896">
        <f>(SUMIF($C$16:$C$32,"*cdd 1520*",K16:K32)+(SUMIF($C36:$C$52,"*cdd 1520*",K$36:K$52)+(SUMIF($C$56:$C$72,"*cdd 1520*",K$56:K$72))))</f>
        <v>0</v>
      </c>
      <c r="AA219" s="3896">
        <f>(SUMIF($C$16:$C$32,"*cdd 1520*",L16:L32)+(SUMIF($C36:$C$52,"*cdd 1520*",L$36:L$52)+(SUMIF($C$56:$C$72,"*cdd 1520*",L$56:L$72))))</f>
        <v>0</v>
      </c>
      <c r="AB219" s="3897">
        <f>(SUMIF($C$16:$C$32,"*cdd 1520*",M16:M32)+(SUMIF($C36:$C$52,"*cdd 1520*",M$36:M$52)+(SUMIF($C$56:$C$72,"*cdd 1520*",M$56:M$72))))</f>
        <v>0</v>
      </c>
      <c r="AC219" s="3896">
        <f>(SUMIF($C$16:$C$32,"*cdd 1520*",N16:N32)+(SUMIF($C36:$C$52,"*cdd 1520*",N$36:N$52)+(SUMIF($C$56:$C$72,"*cdd 1520*",N$56:N$72))))</f>
        <v>0</v>
      </c>
      <c r="AD219" s="3896">
        <f>(SUMIF($C$16:$C$32,"*cdd 1520*",O16:O32)+(SUMIF($C36:$C$52,"*cdd 1520*",O$36:O$52)+(SUMIF($C$56:$C$72,"*cdd 1520*",O$56:O$72))))</f>
        <v>0</v>
      </c>
      <c r="AE219" s="3896">
        <f>(SUMIF($C$16:$C$32,"*cdd 1520*",P16:P32)+(SUMIF($C36:$C$52,"*cdd 1520*",P$36:P$52)+(SUMIF($C$56:$C$72,"*cdd 1520*",P$56:P$72))))</f>
        <v>0</v>
      </c>
      <c r="AF219" s="3896">
        <f>(SUMIF($C$16:$C$32,"*cdd 1520*",Q16:Q32)+(SUMIF($C36:$C$52,"*cdd 1520*",Q$36:Q$52)+(SUMIF($C$56:$C$72,"*cdd 1520*",Q$56:Q$72))))</f>
        <v>0</v>
      </c>
      <c r="AG219" s="3896">
        <f>(SUMIF($C$16:$C$32,"*cdd 1520*",R16:R32)+(SUMIF($C36:$C$52,"*cdd 1520*",R$36:R$52)+(SUMIF($C$56:$C$72,"*cdd 1520*",R$56:R$72))))</f>
        <v>0</v>
      </c>
    </row>
    <row r="220" spans="1:33" ht="21" hidden="1" customHeight="1" x14ac:dyDescent="0.25">
      <c r="A220" s="3898"/>
      <c r="B220" s="3898"/>
      <c r="C220" s="3898"/>
      <c r="D220" s="3898"/>
      <c r="E220" s="3898"/>
      <c r="F220" s="3899">
        <f t="shared" ref="F220:Q220" si="21">SUM(F202:F219)</f>
        <v>2</v>
      </c>
      <c r="G220" s="3899">
        <f t="shared" si="21"/>
        <v>2</v>
      </c>
      <c r="H220" s="3899">
        <f t="shared" si="21"/>
        <v>2</v>
      </c>
      <c r="I220" s="3899">
        <f t="shared" si="21"/>
        <v>2</v>
      </c>
      <c r="J220" s="3899">
        <f t="shared" si="21"/>
        <v>2</v>
      </c>
      <c r="K220" s="3899">
        <f t="shared" si="21"/>
        <v>2</v>
      </c>
      <c r="L220" s="3899">
        <f t="shared" si="21"/>
        <v>2</v>
      </c>
      <c r="M220" s="3899">
        <f t="shared" si="21"/>
        <v>2</v>
      </c>
      <c r="N220" s="3899">
        <f t="shared" si="21"/>
        <v>2</v>
      </c>
      <c r="O220" s="3899">
        <f t="shared" si="21"/>
        <v>2</v>
      </c>
      <c r="P220" s="3899">
        <f t="shared" si="21"/>
        <v>2</v>
      </c>
      <c r="Q220" s="3899">
        <f t="shared" si="21"/>
        <v>2</v>
      </c>
      <c r="S220" s="3898"/>
      <c r="T220" s="3898"/>
      <c r="U220" s="3898"/>
      <c r="V220" s="3899">
        <f t="shared" ref="V220:AC220" si="22">SUM(V202:V219)</f>
        <v>0</v>
      </c>
      <c r="W220" s="3899">
        <f t="shared" si="22"/>
        <v>0</v>
      </c>
      <c r="X220" s="3899">
        <f t="shared" si="22"/>
        <v>0</v>
      </c>
      <c r="Y220" s="3899">
        <f t="shared" si="22"/>
        <v>0</v>
      </c>
      <c r="Z220" s="3899">
        <f t="shared" si="22"/>
        <v>0</v>
      </c>
      <c r="AA220" s="3899">
        <f t="shared" si="22"/>
        <v>0</v>
      </c>
      <c r="AB220" s="3900">
        <f t="shared" si="22"/>
        <v>0</v>
      </c>
      <c r="AC220" s="3899">
        <f t="shared" si="22"/>
        <v>0</v>
      </c>
      <c r="AD220" s="3899">
        <f>SUM(AD202:AD219)</f>
        <v>0</v>
      </c>
      <c r="AE220" s="3899">
        <f>SUM(AE202:AE219)</f>
        <v>0</v>
      </c>
      <c r="AF220" s="3899">
        <f>SUM(AF202:AF219)</f>
        <v>0</v>
      </c>
      <c r="AG220" s="3899">
        <f>SUM(AG202:AG219)</f>
        <v>0</v>
      </c>
    </row>
    <row r="221" spans="1:33" ht="21" hidden="1" customHeight="1" x14ac:dyDescent="0.25">
      <c r="A221" s="3855"/>
      <c r="B221" s="3855"/>
      <c r="C221" s="3855"/>
      <c r="D221" s="3855"/>
      <c r="E221" s="3855"/>
      <c r="F221" s="3880" t="s">
        <v>5</v>
      </c>
      <c r="G221" s="3901" t="s">
        <v>100</v>
      </c>
      <c r="H221" s="3901" t="s">
        <v>7</v>
      </c>
      <c r="I221" s="3901" t="s">
        <v>8</v>
      </c>
      <c r="J221" s="3901" t="s">
        <v>9</v>
      </c>
      <c r="K221" s="3901" t="s">
        <v>10</v>
      </c>
      <c r="L221" s="3901" t="s">
        <v>11</v>
      </c>
      <c r="M221" s="3901" t="s">
        <v>12</v>
      </c>
      <c r="N221" s="3901" t="s">
        <v>13</v>
      </c>
      <c r="O221" s="3901" t="s">
        <v>14</v>
      </c>
      <c r="P221" s="3901" t="s">
        <v>15</v>
      </c>
      <c r="Q221" s="3902" t="s">
        <v>16</v>
      </c>
      <c r="R221" s="3869"/>
      <c r="S221" s="3855"/>
      <c r="T221" s="3855"/>
      <c r="U221" s="3855"/>
      <c r="V221" s="3880" t="s">
        <v>5</v>
      </c>
      <c r="W221" s="3901" t="s">
        <v>100</v>
      </c>
      <c r="X221" s="3901" t="s">
        <v>7</v>
      </c>
      <c r="Y221" s="3901" t="s">
        <v>8</v>
      </c>
      <c r="Z221" s="3901" t="s">
        <v>9</v>
      </c>
      <c r="AA221" s="3901" t="s">
        <v>10</v>
      </c>
      <c r="AB221" s="3903" t="s">
        <v>11</v>
      </c>
      <c r="AC221" s="3901" t="s">
        <v>12</v>
      </c>
      <c r="AD221" s="3901" t="s">
        <v>13</v>
      </c>
      <c r="AE221" s="3901" t="s">
        <v>14</v>
      </c>
      <c r="AF221" s="3901" t="s">
        <v>15</v>
      </c>
      <c r="AG221" s="3902" t="s">
        <v>16</v>
      </c>
    </row>
    <row r="222" spans="1:33" ht="21" hidden="1" customHeight="1" x14ac:dyDescent="0.25">
      <c r="A222" s="3885" t="s">
        <v>101</v>
      </c>
      <c r="B222" s="3886"/>
      <c r="C222" s="3923" t="s">
        <v>63</v>
      </c>
      <c r="D222" s="3923"/>
      <c r="E222" s="3924"/>
      <c r="F222" s="3887">
        <f t="shared" ref="F222:Q222" si="23">(SUMIF($C$83:$C$106,"*ug 1010*",G83:G106)+(SUMIF($C$110:$C$133,"*ug 1010*",G110:G133)+(SUMIF($C$137:$C$160,"*ug 1010*",G137:G160))))</f>
        <v>0</v>
      </c>
      <c r="G222" s="3887">
        <f t="shared" si="23"/>
        <v>0</v>
      </c>
      <c r="H222" s="3887">
        <f t="shared" si="23"/>
        <v>0</v>
      </c>
      <c r="I222" s="3887">
        <f t="shared" si="23"/>
        <v>0</v>
      </c>
      <c r="J222" s="3887">
        <f t="shared" si="23"/>
        <v>0</v>
      </c>
      <c r="K222" s="3887">
        <f t="shared" si="23"/>
        <v>0</v>
      </c>
      <c r="L222" s="3887">
        <f t="shared" si="23"/>
        <v>0</v>
      </c>
      <c r="M222" s="3887">
        <f t="shared" si="23"/>
        <v>0</v>
      </c>
      <c r="N222" s="3887">
        <f t="shared" si="23"/>
        <v>0</v>
      </c>
      <c r="O222" s="3887">
        <f t="shared" si="23"/>
        <v>0</v>
      </c>
      <c r="P222" s="3887">
        <f t="shared" si="23"/>
        <v>0</v>
      </c>
      <c r="Q222" s="3887">
        <f t="shared" si="23"/>
        <v>0</v>
      </c>
      <c r="S222" s="3923" t="s">
        <v>64</v>
      </c>
      <c r="T222" s="3923"/>
      <c r="U222" s="3924"/>
      <c r="V222" s="3887">
        <f t="shared" ref="V222:AG222" si="24">(SUMIF($C$83:$C$106,"*cdd 1010*",G83:G106)+(SUMIF($C$110:$C$133,"*cdd 1010*",G$110:G$133)+(SUMIF($C$137:$C$160,"*cdd 1010*",G137:G160))))</f>
        <v>0</v>
      </c>
      <c r="W222" s="3887">
        <f t="shared" si="24"/>
        <v>0</v>
      </c>
      <c r="X222" s="3887">
        <f t="shared" si="24"/>
        <v>0</v>
      </c>
      <c r="Y222" s="3887">
        <f t="shared" si="24"/>
        <v>0</v>
      </c>
      <c r="Z222" s="3887">
        <f t="shared" si="24"/>
        <v>0</v>
      </c>
      <c r="AA222" s="3887">
        <f t="shared" si="24"/>
        <v>0</v>
      </c>
      <c r="AB222" s="3888">
        <f t="shared" si="24"/>
        <v>0</v>
      </c>
      <c r="AC222" s="3887">
        <f t="shared" si="24"/>
        <v>0</v>
      </c>
      <c r="AD222" s="3887">
        <f t="shared" si="24"/>
        <v>0</v>
      </c>
      <c r="AE222" s="3887">
        <f t="shared" si="24"/>
        <v>0</v>
      </c>
      <c r="AF222" s="3887">
        <f t="shared" si="24"/>
        <v>0</v>
      </c>
      <c r="AG222" s="3887">
        <f t="shared" si="24"/>
        <v>0</v>
      </c>
    </row>
    <row r="223" spans="1:33" ht="21" hidden="1" customHeight="1" x14ac:dyDescent="0.25">
      <c r="A223" s="3889" t="s">
        <v>65</v>
      </c>
      <c r="B223" s="3890"/>
      <c r="C223" s="3925" t="s">
        <v>66</v>
      </c>
      <c r="D223" s="3925"/>
      <c r="E223" s="3926"/>
      <c r="F223" s="3887">
        <f t="shared" ref="F223:Q223" si="25">(SUMIF($C$83:$C$106,"*ug 1100-4*",G$83:G$106)+(SUMIF($C$110:$C$133,"*ug 1100-4*",G$110:G$133)+(SUMIF($C$137:$C$160,"*ug 1100-4*",G$137:G$160))))</f>
        <v>0</v>
      </c>
      <c r="G223" s="3887">
        <f t="shared" si="25"/>
        <v>0</v>
      </c>
      <c r="H223" s="3887">
        <f t="shared" si="25"/>
        <v>0</v>
      </c>
      <c r="I223" s="3887">
        <f t="shared" si="25"/>
        <v>0</v>
      </c>
      <c r="J223" s="3887">
        <f t="shared" si="25"/>
        <v>0</v>
      </c>
      <c r="K223" s="3887">
        <f t="shared" si="25"/>
        <v>0</v>
      </c>
      <c r="L223" s="3887">
        <f t="shared" si="25"/>
        <v>0</v>
      </c>
      <c r="M223" s="3887">
        <f t="shared" si="25"/>
        <v>0</v>
      </c>
      <c r="N223" s="3887">
        <f t="shared" si="25"/>
        <v>0</v>
      </c>
      <c r="O223" s="3887">
        <f t="shared" si="25"/>
        <v>0</v>
      </c>
      <c r="P223" s="3887">
        <f t="shared" si="25"/>
        <v>0</v>
      </c>
      <c r="Q223" s="3887">
        <f t="shared" si="25"/>
        <v>0</v>
      </c>
      <c r="S223" s="3925" t="s">
        <v>67</v>
      </c>
      <c r="T223" s="3925"/>
      <c r="U223" s="3926"/>
      <c r="V223" s="3887">
        <f t="shared" ref="V223:AG223" si="26">(SUMIF($C$83:$C$106,"*cdd 1100-4*",G$83:G$106)+(SUMIF($C$110:$C$133,"*cdd 1100-4*",G$110:G$133)+(SUMIF($C$137:$C$160,"*cdd 1100-4*",G$137:G$160))))</f>
        <v>0</v>
      </c>
      <c r="W223" s="3887">
        <f t="shared" si="26"/>
        <v>0</v>
      </c>
      <c r="X223" s="3887">
        <f t="shared" si="26"/>
        <v>0</v>
      </c>
      <c r="Y223" s="3887">
        <f t="shared" si="26"/>
        <v>0</v>
      </c>
      <c r="Z223" s="3887">
        <f t="shared" si="26"/>
        <v>0</v>
      </c>
      <c r="AA223" s="3887">
        <f t="shared" si="26"/>
        <v>0</v>
      </c>
      <c r="AB223" s="3888">
        <f t="shared" si="26"/>
        <v>0</v>
      </c>
      <c r="AC223" s="3887">
        <f t="shared" si="26"/>
        <v>0</v>
      </c>
      <c r="AD223" s="3887">
        <f t="shared" si="26"/>
        <v>0</v>
      </c>
      <c r="AE223" s="3887">
        <f t="shared" si="26"/>
        <v>0</v>
      </c>
      <c r="AF223" s="3887">
        <f t="shared" si="26"/>
        <v>0</v>
      </c>
      <c r="AG223" s="3887">
        <f t="shared" si="26"/>
        <v>0</v>
      </c>
    </row>
    <row r="224" spans="1:33" ht="21" hidden="1" customHeight="1" x14ac:dyDescent="0.25">
      <c r="A224" s="3889"/>
      <c r="B224" s="3890"/>
      <c r="C224" s="3925" t="s">
        <v>68</v>
      </c>
      <c r="D224" s="3925"/>
      <c r="E224" s="3926"/>
      <c r="F224" s="3887">
        <f t="shared" ref="F224:Q224" si="27">(SUMIF($C$83:$C$106,"*ug 1100-5*",G$83:G$106)+(SUMIF($C$110:$C$133,"*ug 1100-5*",G$110:G$133)+(SUMIF($C$137:$C$160,"*ug 1100-5*",G$137:G$160))))</f>
        <v>0</v>
      </c>
      <c r="G224" s="3887">
        <f t="shared" si="27"/>
        <v>0</v>
      </c>
      <c r="H224" s="3887">
        <f t="shared" si="27"/>
        <v>0</v>
      </c>
      <c r="I224" s="3887">
        <f t="shared" si="27"/>
        <v>0</v>
      </c>
      <c r="J224" s="3887">
        <f t="shared" si="27"/>
        <v>0</v>
      </c>
      <c r="K224" s="3887">
        <f t="shared" si="27"/>
        <v>0</v>
      </c>
      <c r="L224" s="3887">
        <f t="shared" si="27"/>
        <v>0</v>
      </c>
      <c r="M224" s="3887">
        <f t="shared" si="27"/>
        <v>0</v>
      </c>
      <c r="N224" s="3887">
        <f t="shared" si="27"/>
        <v>0</v>
      </c>
      <c r="O224" s="3887">
        <f t="shared" si="27"/>
        <v>0</v>
      </c>
      <c r="P224" s="3887">
        <f t="shared" si="27"/>
        <v>0</v>
      </c>
      <c r="Q224" s="3887">
        <f t="shared" si="27"/>
        <v>0</v>
      </c>
      <c r="S224" s="3925" t="s">
        <v>69</v>
      </c>
      <c r="T224" s="3925"/>
      <c r="U224" s="3926"/>
      <c r="V224" s="3887">
        <f t="shared" ref="V224:AG224" si="28">(SUMIF($C$83:$C$106,"*cdd 1100-5*",G$83:G$106)+(SUMIF($C$110:$C$133,"*cdd 1100-5*",G$110:G$133)+(SUMIF($C$137:$C$160,"*cdd 1100-5*",G$137:G$160))))</f>
        <v>0</v>
      </c>
      <c r="W224" s="3887">
        <f t="shared" si="28"/>
        <v>0</v>
      </c>
      <c r="X224" s="3887">
        <f t="shared" si="28"/>
        <v>0</v>
      </c>
      <c r="Y224" s="3887">
        <f t="shared" si="28"/>
        <v>0</v>
      </c>
      <c r="Z224" s="3887">
        <f t="shared" si="28"/>
        <v>0</v>
      </c>
      <c r="AA224" s="3887">
        <f t="shared" si="28"/>
        <v>0</v>
      </c>
      <c r="AB224" s="3888">
        <f t="shared" si="28"/>
        <v>0</v>
      </c>
      <c r="AC224" s="3887">
        <f t="shared" si="28"/>
        <v>0</v>
      </c>
      <c r="AD224" s="3887">
        <f t="shared" si="28"/>
        <v>0</v>
      </c>
      <c r="AE224" s="3887">
        <f t="shared" si="28"/>
        <v>0</v>
      </c>
      <c r="AF224" s="3887">
        <f t="shared" si="28"/>
        <v>0</v>
      </c>
      <c r="AG224" s="3887">
        <f t="shared" si="28"/>
        <v>0</v>
      </c>
    </row>
    <row r="225" spans="1:33" ht="21" hidden="1" customHeight="1" x14ac:dyDescent="0.25">
      <c r="A225" s="3889"/>
      <c r="B225" s="3890"/>
      <c r="C225" s="3925" t="s">
        <v>70</v>
      </c>
      <c r="D225" s="3925"/>
      <c r="E225" s="3926"/>
      <c r="F225" s="3887">
        <f t="shared" ref="F225:Q225" si="29">(SUMIF($C$83:$C$106,"*ug 1100-6*",G$83:G$106)+(SUMIF($C$110:$C$133,"*ug 1100-6*",G$110:G$133)+(SUMIF($C$137:$C$160,"*ug 1100-6*",G$137:G$160))))</f>
        <v>0</v>
      </c>
      <c r="G225" s="3887">
        <f t="shared" si="29"/>
        <v>0</v>
      </c>
      <c r="H225" s="3887">
        <f t="shared" si="29"/>
        <v>0</v>
      </c>
      <c r="I225" s="3887">
        <f t="shared" si="29"/>
        <v>0</v>
      </c>
      <c r="J225" s="3887">
        <f t="shared" si="29"/>
        <v>0</v>
      </c>
      <c r="K225" s="3887">
        <f t="shared" si="29"/>
        <v>0</v>
      </c>
      <c r="L225" s="3887">
        <f t="shared" si="29"/>
        <v>0</v>
      </c>
      <c r="M225" s="3887">
        <f t="shared" si="29"/>
        <v>0</v>
      </c>
      <c r="N225" s="3887">
        <f t="shared" si="29"/>
        <v>0</v>
      </c>
      <c r="O225" s="3887">
        <f t="shared" si="29"/>
        <v>0</v>
      </c>
      <c r="P225" s="3887">
        <f t="shared" si="29"/>
        <v>0</v>
      </c>
      <c r="Q225" s="3887">
        <f t="shared" si="29"/>
        <v>0</v>
      </c>
      <c r="S225" s="3925" t="s">
        <v>71</v>
      </c>
      <c r="T225" s="3925"/>
      <c r="U225" s="3926"/>
      <c r="V225" s="3887">
        <f t="shared" ref="V225:AG225" si="30">(SUMIF($C$83:$C$106,"*cdd 1100-6*",G$83:G$106)+(SUMIF($C$110:$C$133,"*cdd 1100-6*",G$110:G$133)+(SUMIF($C$137:$C$160,"*cdd 1100-6*",G$137:G$160))))</f>
        <v>0</v>
      </c>
      <c r="W225" s="3887">
        <f t="shared" si="30"/>
        <v>0</v>
      </c>
      <c r="X225" s="3887">
        <f t="shared" si="30"/>
        <v>0</v>
      </c>
      <c r="Y225" s="3887">
        <f t="shared" si="30"/>
        <v>0</v>
      </c>
      <c r="Z225" s="3887">
        <f t="shared" si="30"/>
        <v>0</v>
      </c>
      <c r="AA225" s="3887">
        <f t="shared" si="30"/>
        <v>0</v>
      </c>
      <c r="AB225" s="3888">
        <f t="shared" si="30"/>
        <v>0</v>
      </c>
      <c r="AC225" s="3887">
        <f t="shared" si="30"/>
        <v>0</v>
      </c>
      <c r="AD225" s="3887">
        <f t="shared" si="30"/>
        <v>0</v>
      </c>
      <c r="AE225" s="3887">
        <f t="shared" si="30"/>
        <v>0</v>
      </c>
      <c r="AF225" s="3887">
        <f t="shared" si="30"/>
        <v>0</v>
      </c>
      <c r="AG225" s="3887">
        <f t="shared" si="30"/>
        <v>0</v>
      </c>
    </row>
    <row r="226" spans="1:33" ht="21" hidden="1" customHeight="1" x14ac:dyDescent="0.25">
      <c r="A226" s="3891"/>
      <c r="B226" s="3892"/>
      <c r="C226" s="3925" t="s">
        <v>72</v>
      </c>
      <c r="D226" s="3925"/>
      <c r="E226" s="3926"/>
      <c r="F226" s="3887">
        <f t="shared" ref="F226:Q226" si="31">(SUMIF($C$83:$C$106,"*ug 1200*",G83:G106)+(SUMIF($C$110:$C$133,"*ug 1200*",G$110:G$133)+(SUMIF($C$137:$C$160,"*ug 1200*",G137:G160))))</f>
        <v>0</v>
      </c>
      <c r="G226" s="3887">
        <f t="shared" si="31"/>
        <v>0</v>
      </c>
      <c r="H226" s="3887">
        <f t="shared" si="31"/>
        <v>0</v>
      </c>
      <c r="I226" s="3887">
        <f t="shared" si="31"/>
        <v>0</v>
      </c>
      <c r="J226" s="3887">
        <f t="shared" si="31"/>
        <v>0</v>
      </c>
      <c r="K226" s="3887">
        <f t="shared" si="31"/>
        <v>0</v>
      </c>
      <c r="L226" s="3887">
        <f t="shared" si="31"/>
        <v>0</v>
      </c>
      <c r="M226" s="3887">
        <f t="shared" si="31"/>
        <v>0</v>
      </c>
      <c r="N226" s="3887">
        <f t="shared" si="31"/>
        <v>0</v>
      </c>
      <c r="O226" s="3887">
        <f t="shared" si="31"/>
        <v>0</v>
      </c>
      <c r="P226" s="3887">
        <f t="shared" si="31"/>
        <v>0</v>
      </c>
      <c r="Q226" s="3887">
        <f t="shared" si="31"/>
        <v>0</v>
      </c>
      <c r="S226" s="3925" t="s">
        <v>73</v>
      </c>
      <c r="T226" s="3925"/>
      <c r="U226" s="3926"/>
      <c r="V226" s="3887">
        <f t="shared" ref="V226:AG226" si="32">(SUMIF($C$83:$C$106,"*cdd 1200*",G$83:G$106)+(SUMIF($C$110:$C$133,"*cdd 1200*",G$110:G$133)+(SUMIF($C$137:$C$160,"*cdd 1200*",G137:G160))))</f>
        <v>0</v>
      </c>
      <c r="W226" s="3887">
        <f t="shared" si="32"/>
        <v>0</v>
      </c>
      <c r="X226" s="3887">
        <f t="shared" si="32"/>
        <v>0</v>
      </c>
      <c r="Y226" s="3887">
        <f t="shared" si="32"/>
        <v>0</v>
      </c>
      <c r="Z226" s="3887">
        <f t="shared" si="32"/>
        <v>0</v>
      </c>
      <c r="AA226" s="3887">
        <f t="shared" si="32"/>
        <v>0</v>
      </c>
      <c r="AB226" s="3888">
        <f t="shared" si="32"/>
        <v>0</v>
      </c>
      <c r="AC226" s="3887">
        <f t="shared" si="32"/>
        <v>0</v>
      </c>
      <c r="AD226" s="3887">
        <f t="shared" si="32"/>
        <v>0</v>
      </c>
      <c r="AE226" s="3887">
        <f t="shared" si="32"/>
        <v>0</v>
      </c>
      <c r="AF226" s="3887">
        <f t="shared" si="32"/>
        <v>0</v>
      </c>
      <c r="AG226" s="3887">
        <f t="shared" si="32"/>
        <v>0</v>
      </c>
    </row>
    <row r="227" spans="1:33" ht="21" hidden="1" customHeight="1" x14ac:dyDescent="0.25">
      <c r="A227" s="3891"/>
      <c r="B227" s="3892"/>
      <c r="C227" s="3925" t="s">
        <v>74</v>
      </c>
      <c r="D227" s="3925"/>
      <c r="E227" s="3926"/>
      <c r="F227" s="3887">
        <f t="shared" ref="F227:Q227" si="33">(SUMIF($C$83:$C$106,"*ug 1250*",G83:G106)+(SUMIF($C$110:$C$133,"*ug 1250*",G$110:G$133)+(SUMIF($C$137:$C$160,"*ug 1250*",G137:G160))))</f>
        <v>0</v>
      </c>
      <c r="G227" s="3887">
        <f t="shared" si="33"/>
        <v>0</v>
      </c>
      <c r="H227" s="3887">
        <f t="shared" si="33"/>
        <v>0</v>
      </c>
      <c r="I227" s="3887">
        <f t="shared" si="33"/>
        <v>0</v>
      </c>
      <c r="J227" s="3887">
        <f t="shared" si="33"/>
        <v>0</v>
      </c>
      <c r="K227" s="3887">
        <f t="shared" si="33"/>
        <v>0</v>
      </c>
      <c r="L227" s="3887">
        <f t="shared" si="33"/>
        <v>0</v>
      </c>
      <c r="M227" s="3887">
        <f t="shared" si="33"/>
        <v>0</v>
      </c>
      <c r="N227" s="3887">
        <f t="shared" si="33"/>
        <v>0</v>
      </c>
      <c r="O227" s="3887">
        <f t="shared" si="33"/>
        <v>0</v>
      </c>
      <c r="P227" s="3887">
        <f t="shared" si="33"/>
        <v>0</v>
      </c>
      <c r="Q227" s="3887">
        <f t="shared" si="33"/>
        <v>0</v>
      </c>
      <c r="S227" s="3925" t="s">
        <v>75</v>
      </c>
      <c r="T227" s="3925"/>
      <c r="U227" s="3926"/>
      <c r="V227" s="3887">
        <f t="shared" ref="V227:AG227" si="34">(SUMIF($C$83:$C$106,"*cdd 1250*",G$83:G$106)+(SUMIF($C$110:$C$133,"*cdd 1250*",G$110:G$133)+(SUMIF($C$137:$C$160,"*cdd 1250*",G137:G160))))</f>
        <v>0</v>
      </c>
      <c r="W227" s="3887">
        <f t="shared" si="34"/>
        <v>0</v>
      </c>
      <c r="X227" s="3887">
        <f t="shared" si="34"/>
        <v>0</v>
      </c>
      <c r="Y227" s="3887">
        <f t="shared" si="34"/>
        <v>0</v>
      </c>
      <c r="Z227" s="3887">
        <f t="shared" si="34"/>
        <v>0</v>
      </c>
      <c r="AA227" s="3887">
        <f t="shared" si="34"/>
        <v>0</v>
      </c>
      <c r="AB227" s="3888">
        <f t="shared" si="34"/>
        <v>0</v>
      </c>
      <c r="AC227" s="3887">
        <f t="shared" si="34"/>
        <v>0</v>
      </c>
      <c r="AD227" s="3887">
        <f t="shared" si="34"/>
        <v>0</v>
      </c>
      <c r="AE227" s="3887">
        <f t="shared" si="34"/>
        <v>0</v>
      </c>
      <c r="AF227" s="3887">
        <f t="shared" si="34"/>
        <v>0</v>
      </c>
      <c r="AG227" s="3887">
        <f t="shared" si="34"/>
        <v>0</v>
      </c>
    </row>
    <row r="228" spans="1:33" ht="21" hidden="1" customHeight="1" x14ac:dyDescent="0.25">
      <c r="A228" s="3891"/>
      <c r="B228" s="3892"/>
      <c r="C228" s="3925" t="s">
        <v>76</v>
      </c>
      <c r="D228" s="3925"/>
      <c r="E228" s="3926"/>
      <c r="F228" s="3887">
        <f t="shared" ref="F228:Q228" si="35">(SUMIF($C$83:$C$106,"*ug 1300 Senart*",G83:G106)+(SUMIF($C$110:$C$133,"*ug 1300 Senart*",G$110:G$133)+(SUMIF($C$137:$C$160,"*ug 1300 Senart*",G137:G160))))</f>
        <v>0</v>
      </c>
      <c r="G228" s="3887">
        <f t="shared" si="35"/>
        <v>0</v>
      </c>
      <c r="H228" s="3887">
        <f t="shared" si="35"/>
        <v>0</v>
      </c>
      <c r="I228" s="3887">
        <f t="shared" si="35"/>
        <v>0</v>
      </c>
      <c r="J228" s="3887">
        <f t="shared" si="35"/>
        <v>0</v>
      </c>
      <c r="K228" s="3887">
        <f t="shared" si="35"/>
        <v>0</v>
      </c>
      <c r="L228" s="3887">
        <f t="shared" si="35"/>
        <v>0</v>
      </c>
      <c r="M228" s="3887">
        <f t="shared" si="35"/>
        <v>0</v>
      </c>
      <c r="N228" s="3887">
        <f t="shared" si="35"/>
        <v>0</v>
      </c>
      <c r="O228" s="3887">
        <f t="shared" si="35"/>
        <v>0</v>
      </c>
      <c r="P228" s="3887">
        <f t="shared" si="35"/>
        <v>0</v>
      </c>
      <c r="Q228" s="3887">
        <f t="shared" si="35"/>
        <v>0</v>
      </c>
      <c r="S228" s="3925" t="s">
        <v>76</v>
      </c>
      <c r="T228" s="3925"/>
      <c r="U228" s="3926"/>
      <c r="V228" s="3887">
        <f t="shared" ref="V228:AG228" si="36">(SUMIF($C$83:$C$106,"*cdd 1300 sénart*",G$83:G$106)+(SUMIF($C$110:$C$133,"*cdd 1300 sénart*",G$110:G$133)+(SUMIF($C$137:$C$160,"*cdd 1300 sénart*",G137:G160))))</f>
        <v>0</v>
      </c>
      <c r="W228" s="3887">
        <f t="shared" si="36"/>
        <v>0</v>
      </c>
      <c r="X228" s="3887">
        <f t="shared" si="36"/>
        <v>0</v>
      </c>
      <c r="Y228" s="3887">
        <f t="shared" si="36"/>
        <v>0</v>
      </c>
      <c r="Z228" s="3887">
        <f t="shared" si="36"/>
        <v>0</v>
      </c>
      <c r="AA228" s="3887">
        <f t="shared" si="36"/>
        <v>0</v>
      </c>
      <c r="AB228" s="3888">
        <f t="shared" si="36"/>
        <v>0</v>
      </c>
      <c r="AC228" s="3887">
        <f t="shared" si="36"/>
        <v>0</v>
      </c>
      <c r="AD228" s="3887">
        <f t="shared" si="36"/>
        <v>0</v>
      </c>
      <c r="AE228" s="3887">
        <f t="shared" si="36"/>
        <v>0</v>
      </c>
      <c r="AF228" s="3887">
        <f t="shared" si="36"/>
        <v>0</v>
      </c>
      <c r="AG228" s="3887">
        <f t="shared" si="36"/>
        <v>0</v>
      </c>
    </row>
    <row r="229" spans="1:33" ht="21" hidden="1" customHeight="1" x14ac:dyDescent="0.25">
      <c r="A229" s="3891"/>
      <c r="B229" s="3892"/>
      <c r="C229" s="3925" t="s">
        <v>78</v>
      </c>
      <c r="D229" s="3925"/>
      <c r="E229" s="3926"/>
      <c r="F229" s="3887">
        <f t="shared" ref="F229:Q229" si="37">(SUMIF($C$83:$C$106,"*ug 1510*",G83:G106)+(SUMIF($C$110:$C$133,"*ug 1510*",G$110:G$133)+(SUMIF($C$137:$C$160,"*ug 1510*",G137:G160))))</f>
        <v>0</v>
      </c>
      <c r="G229" s="3887">
        <f t="shared" si="37"/>
        <v>0</v>
      </c>
      <c r="H229" s="3887">
        <f t="shared" si="37"/>
        <v>0</v>
      </c>
      <c r="I229" s="3887">
        <f t="shared" si="37"/>
        <v>0</v>
      </c>
      <c r="J229" s="3887">
        <f t="shared" si="37"/>
        <v>0</v>
      </c>
      <c r="K229" s="3887">
        <f t="shared" si="37"/>
        <v>0</v>
      </c>
      <c r="L229" s="3887">
        <f t="shared" si="37"/>
        <v>0</v>
      </c>
      <c r="M229" s="3887">
        <f t="shared" si="37"/>
        <v>0</v>
      </c>
      <c r="N229" s="3887">
        <f t="shared" si="37"/>
        <v>0</v>
      </c>
      <c r="O229" s="3887">
        <f t="shared" si="37"/>
        <v>0</v>
      </c>
      <c r="P229" s="3887">
        <f t="shared" si="37"/>
        <v>0</v>
      </c>
      <c r="Q229" s="3887">
        <f t="shared" si="37"/>
        <v>0</v>
      </c>
      <c r="S229" s="3925" t="s">
        <v>79</v>
      </c>
      <c r="T229" s="3925"/>
      <c r="U229" s="3926"/>
      <c r="V229" s="3887">
        <f t="shared" ref="V229:AG229" si="38">(SUMIF($C$83:$C$106,"*cdd 1510*",G$83:G$106)+(SUMIF($C$110:$C$133,"*cdd 1510*",G$110:G$133)+(SUMIF($C$137:$C$160,"*cdd 1510*",G137:G160))))</f>
        <v>0</v>
      </c>
      <c r="W229" s="3887">
        <f t="shared" si="38"/>
        <v>0</v>
      </c>
      <c r="X229" s="3887">
        <f t="shared" si="38"/>
        <v>0</v>
      </c>
      <c r="Y229" s="3887">
        <f t="shared" si="38"/>
        <v>0</v>
      </c>
      <c r="Z229" s="3887">
        <f t="shared" si="38"/>
        <v>0</v>
      </c>
      <c r="AA229" s="3887">
        <f t="shared" si="38"/>
        <v>0</v>
      </c>
      <c r="AB229" s="3888">
        <f t="shared" si="38"/>
        <v>0</v>
      </c>
      <c r="AC229" s="3887">
        <f t="shared" si="38"/>
        <v>0</v>
      </c>
      <c r="AD229" s="3887">
        <f t="shared" si="38"/>
        <v>0</v>
      </c>
      <c r="AE229" s="3887">
        <f t="shared" si="38"/>
        <v>0</v>
      </c>
      <c r="AF229" s="3887">
        <f t="shared" si="38"/>
        <v>0</v>
      </c>
      <c r="AG229" s="3887">
        <f t="shared" si="38"/>
        <v>0</v>
      </c>
    </row>
    <row r="230" spans="1:33" ht="21" hidden="1" customHeight="1" x14ac:dyDescent="0.25">
      <c r="A230" s="3891"/>
      <c r="B230" s="3893"/>
      <c r="C230" s="3926" t="s">
        <v>80</v>
      </c>
      <c r="D230" s="3929"/>
      <c r="E230" s="3929"/>
      <c r="F230" s="3887">
        <f t="shared" ref="F230:Q230" si="39">(SUMIF($C$83:$C$106,"*ug 1610*",G83:G106)+(SUMIF($C$110:$C$133,"*ug 1610*",G$110:G$133)+(SUMIF($C$137:$C$160,"*ug 1610*",G137:G160))))</f>
        <v>0</v>
      </c>
      <c r="G230" s="3887">
        <f t="shared" si="39"/>
        <v>0</v>
      </c>
      <c r="H230" s="3887">
        <f t="shared" si="39"/>
        <v>0</v>
      </c>
      <c r="I230" s="3887">
        <f t="shared" si="39"/>
        <v>0</v>
      </c>
      <c r="J230" s="3887">
        <f t="shared" si="39"/>
        <v>0</v>
      </c>
      <c r="K230" s="3887">
        <f t="shared" si="39"/>
        <v>0</v>
      </c>
      <c r="L230" s="3887">
        <f t="shared" si="39"/>
        <v>0</v>
      </c>
      <c r="M230" s="3887">
        <f t="shared" si="39"/>
        <v>0</v>
      </c>
      <c r="N230" s="3887">
        <f t="shared" si="39"/>
        <v>0</v>
      </c>
      <c r="O230" s="3887">
        <f t="shared" si="39"/>
        <v>0</v>
      </c>
      <c r="P230" s="3887">
        <f t="shared" si="39"/>
        <v>0</v>
      </c>
      <c r="Q230" s="3887">
        <f t="shared" si="39"/>
        <v>0</v>
      </c>
      <c r="S230" s="3926" t="s">
        <v>81</v>
      </c>
      <c r="T230" s="3929"/>
      <c r="U230" s="3929"/>
      <c r="V230" s="3887">
        <f t="shared" ref="V230:AG230" si="40">(SUMIF($C$83:$C$106,"*cdd 1610*",G$83:G$106)+(SUMIF($C$110:$C$133,"*cdd 1610*",G$110:G$133)+(SUMIF($C$137:$C$160,"*cdd 1610*",G137:G160))))</f>
        <v>0</v>
      </c>
      <c r="W230" s="3887">
        <f t="shared" si="40"/>
        <v>0</v>
      </c>
      <c r="X230" s="3887">
        <f t="shared" si="40"/>
        <v>0</v>
      </c>
      <c r="Y230" s="3887">
        <f t="shared" si="40"/>
        <v>0</v>
      </c>
      <c r="Z230" s="3887">
        <f t="shared" si="40"/>
        <v>0</v>
      </c>
      <c r="AA230" s="3887">
        <f t="shared" si="40"/>
        <v>0</v>
      </c>
      <c r="AB230" s="3888">
        <f t="shared" si="40"/>
        <v>0</v>
      </c>
      <c r="AC230" s="3887">
        <f t="shared" si="40"/>
        <v>0</v>
      </c>
      <c r="AD230" s="3887">
        <f t="shared" si="40"/>
        <v>0</v>
      </c>
      <c r="AE230" s="3887">
        <f t="shared" si="40"/>
        <v>0</v>
      </c>
      <c r="AF230" s="3887">
        <f t="shared" si="40"/>
        <v>0</v>
      </c>
      <c r="AG230" s="3887">
        <f t="shared" si="40"/>
        <v>0</v>
      </c>
    </row>
    <row r="231" spans="1:33" ht="21" hidden="1" customHeight="1" x14ac:dyDescent="0.25">
      <c r="A231" s="3891"/>
      <c r="B231" s="3893"/>
      <c r="C231" s="3926" t="s">
        <v>82</v>
      </c>
      <c r="D231" s="3929"/>
      <c r="E231" s="3929"/>
      <c r="F231" s="3887">
        <f t="shared" ref="F231:Q231" si="41">(SUMIF($C$83:$C$106,"*ug 1710*",G83:G106)+(SUMIF($C$110:$C$133,"*ug 1710*",G$110:G$133)+(SUMIF($C$137:$C$160,"*ug 1710*",G137:G160))))</f>
        <v>0</v>
      </c>
      <c r="G231" s="3887">
        <f t="shared" si="41"/>
        <v>0</v>
      </c>
      <c r="H231" s="3887">
        <f t="shared" si="41"/>
        <v>0</v>
      </c>
      <c r="I231" s="3887">
        <f t="shared" si="41"/>
        <v>0</v>
      </c>
      <c r="J231" s="3887">
        <f t="shared" si="41"/>
        <v>0</v>
      </c>
      <c r="K231" s="3887">
        <f t="shared" si="41"/>
        <v>0</v>
      </c>
      <c r="L231" s="3887">
        <f t="shared" si="41"/>
        <v>0</v>
      </c>
      <c r="M231" s="3887">
        <f t="shared" si="41"/>
        <v>0</v>
      </c>
      <c r="N231" s="3887">
        <f t="shared" si="41"/>
        <v>0</v>
      </c>
      <c r="O231" s="3887">
        <f t="shared" si="41"/>
        <v>0</v>
      </c>
      <c r="P231" s="3887">
        <f t="shared" si="41"/>
        <v>0</v>
      </c>
      <c r="Q231" s="3887">
        <f t="shared" si="41"/>
        <v>0</v>
      </c>
      <c r="S231" s="3926" t="s">
        <v>83</v>
      </c>
      <c r="T231" s="3929"/>
      <c r="U231" s="3929"/>
      <c r="V231" s="3887">
        <f t="shared" ref="V231:AG231" si="42">(SUMIF($C$83:$C$106,"*cdd 1710*",G$83:G$106)+(SUMIF($C$110:$C$133,"*cdd 1710*",G$110:G$133)+(SUMIF($C$137:$C$160,"*cdd 1710*",G137:G160))))</f>
        <v>0</v>
      </c>
      <c r="W231" s="3887">
        <f t="shared" si="42"/>
        <v>0</v>
      </c>
      <c r="X231" s="3887">
        <f t="shared" si="42"/>
        <v>0</v>
      </c>
      <c r="Y231" s="3887">
        <f t="shared" si="42"/>
        <v>0</v>
      </c>
      <c r="Z231" s="3887">
        <f t="shared" si="42"/>
        <v>0</v>
      </c>
      <c r="AA231" s="3887">
        <f t="shared" si="42"/>
        <v>0</v>
      </c>
      <c r="AB231" s="3888">
        <f t="shared" si="42"/>
        <v>0</v>
      </c>
      <c r="AC231" s="3887">
        <f t="shared" si="42"/>
        <v>0</v>
      </c>
      <c r="AD231" s="3887">
        <f t="shared" si="42"/>
        <v>0</v>
      </c>
      <c r="AE231" s="3887">
        <f t="shared" si="42"/>
        <v>0</v>
      </c>
      <c r="AF231" s="3887">
        <f t="shared" si="42"/>
        <v>0</v>
      </c>
      <c r="AG231" s="3887">
        <f t="shared" si="42"/>
        <v>0</v>
      </c>
    </row>
    <row r="232" spans="1:33" ht="21" hidden="1" customHeight="1" x14ac:dyDescent="0.25">
      <c r="A232" s="3891"/>
      <c r="B232" s="3893"/>
      <c r="C232" s="3926" t="s">
        <v>84</v>
      </c>
      <c r="D232" s="3929"/>
      <c r="E232" s="3929"/>
      <c r="F232" s="3887">
        <f t="shared" ref="F232:Q232" si="43">(SUMIF($C$83:$C$106,"*ug 1720*",G83:G106)+(SUMIF($C$110:$C$133,"*ug 1720*",G$110:G$133)+(SUMIF($C$137:$C$160,"*ug 1720*",G137:G160))))</f>
        <v>0</v>
      </c>
      <c r="G232" s="3887">
        <f t="shared" si="43"/>
        <v>0</v>
      </c>
      <c r="H232" s="3887">
        <f t="shared" si="43"/>
        <v>0</v>
      </c>
      <c r="I232" s="3887">
        <f t="shared" si="43"/>
        <v>0</v>
      </c>
      <c r="J232" s="3887">
        <f t="shared" si="43"/>
        <v>0</v>
      </c>
      <c r="K232" s="3887">
        <f t="shared" si="43"/>
        <v>0</v>
      </c>
      <c r="L232" s="3887">
        <f t="shared" si="43"/>
        <v>0</v>
      </c>
      <c r="M232" s="3887">
        <f t="shared" si="43"/>
        <v>0</v>
      </c>
      <c r="N232" s="3887">
        <f t="shared" si="43"/>
        <v>0</v>
      </c>
      <c r="O232" s="3887">
        <f t="shared" si="43"/>
        <v>0</v>
      </c>
      <c r="P232" s="3887">
        <f t="shared" si="43"/>
        <v>0</v>
      </c>
      <c r="Q232" s="3887">
        <f t="shared" si="43"/>
        <v>0</v>
      </c>
      <c r="S232" s="3926" t="s">
        <v>85</v>
      </c>
      <c r="T232" s="3929"/>
      <c r="U232" s="3929"/>
      <c r="V232" s="3887">
        <f t="shared" ref="V232:AG232" si="44">(SUMIF($C$83:$C$106,"*cdd 1720*",G$83:G$106)+(SUMIF($C$110:$C$133,"*cdd 1720*",G$110:G$133)+(SUMIF($C$137:$C$160,"*cdd 1720*",G137:G160))))</f>
        <v>0</v>
      </c>
      <c r="W232" s="3887">
        <f t="shared" si="44"/>
        <v>0</v>
      </c>
      <c r="X232" s="3887">
        <f t="shared" si="44"/>
        <v>0</v>
      </c>
      <c r="Y232" s="3887">
        <f t="shared" si="44"/>
        <v>0</v>
      </c>
      <c r="Z232" s="3887">
        <f t="shared" si="44"/>
        <v>0</v>
      </c>
      <c r="AA232" s="3887">
        <f t="shared" si="44"/>
        <v>0</v>
      </c>
      <c r="AB232" s="3888">
        <f t="shared" si="44"/>
        <v>0</v>
      </c>
      <c r="AC232" s="3887">
        <f t="shared" si="44"/>
        <v>0</v>
      </c>
      <c r="AD232" s="3887">
        <f t="shared" si="44"/>
        <v>0</v>
      </c>
      <c r="AE232" s="3887">
        <f t="shared" si="44"/>
        <v>0</v>
      </c>
      <c r="AF232" s="3887">
        <f t="shared" si="44"/>
        <v>0</v>
      </c>
      <c r="AG232" s="3887">
        <f t="shared" si="44"/>
        <v>0</v>
      </c>
    </row>
    <row r="233" spans="1:33" ht="21" hidden="1" customHeight="1" x14ac:dyDescent="0.25">
      <c r="A233" s="3891"/>
      <c r="B233" s="3893"/>
      <c r="C233" s="3926" t="s">
        <v>86</v>
      </c>
      <c r="D233" s="3929"/>
      <c r="E233" s="3929"/>
      <c r="F233" s="3887">
        <f t="shared" ref="F233:Q233" si="45">(SUMIF($C$83:$C$106,"*ug 1740*",G$83:G$106)+(SUMIF($C$110:$C$133,"*ug 1740*",G$110:G$133)+(SUMIF($C$137:$C$160,"*ug 1740*",G$137:G$160))))</f>
        <v>0</v>
      </c>
      <c r="G233" s="3887">
        <f t="shared" si="45"/>
        <v>0</v>
      </c>
      <c r="H233" s="3887">
        <f t="shared" si="45"/>
        <v>0</v>
      </c>
      <c r="I233" s="3887">
        <f t="shared" si="45"/>
        <v>0</v>
      </c>
      <c r="J233" s="3887">
        <f t="shared" si="45"/>
        <v>0</v>
      </c>
      <c r="K233" s="3887">
        <f t="shared" si="45"/>
        <v>0</v>
      </c>
      <c r="L233" s="3887">
        <f t="shared" si="45"/>
        <v>0</v>
      </c>
      <c r="M233" s="3887">
        <f t="shared" si="45"/>
        <v>0</v>
      </c>
      <c r="N233" s="3887">
        <f t="shared" si="45"/>
        <v>0</v>
      </c>
      <c r="O233" s="3887">
        <f t="shared" si="45"/>
        <v>0</v>
      </c>
      <c r="P233" s="3887">
        <f t="shared" si="45"/>
        <v>0</v>
      </c>
      <c r="Q233" s="3887">
        <f t="shared" si="45"/>
        <v>0</v>
      </c>
      <c r="S233" s="3926" t="s">
        <v>102</v>
      </c>
      <c r="T233" s="3929"/>
      <c r="U233" s="3929"/>
      <c r="V233" s="3887">
        <f t="shared" ref="V233:AG233" si="46">(SUMIF($C$83:$C$106,"*cdd 1740*",G$83:G$106)+(SUMIF($C$110:$C$133,"*cdd 1740*",G$110:G$133)+(SUMIF($C$137:$C$160,"*cdd 1740*",G$137:G$160))))</f>
        <v>0</v>
      </c>
      <c r="W233" s="3887">
        <f t="shared" si="46"/>
        <v>0</v>
      </c>
      <c r="X233" s="3887">
        <f t="shared" si="46"/>
        <v>0</v>
      </c>
      <c r="Y233" s="3887">
        <f t="shared" si="46"/>
        <v>0</v>
      </c>
      <c r="Z233" s="3887">
        <f t="shared" si="46"/>
        <v>0</v>
      </c>
      <c r="AA233" s="3887">
        <f t="shared" si="46"/>
        <v>0</v>
      </c>
      <c r="AB233" s="3888">
        <f t="shared" si="46"/>
        <v>0</v>
      </c>
      <c r="AC233" s="3887">
        <f t="shared" si="46"/>
        <v>0</v>
      </c>
      <c r="AD233" s="3887">
        <f t="shared" si="46"/>
        <v>0</v>
      </c>
      <c r="AE233" s="3887">
        <f t="shared" si="46"/>
        <v>0</v>
      </c>
      <c r="AF233" s="3887">
        <f t="shared" si="46"/>
        <v>0</v>
      </c>
      <c r="AG233" s="3887">
        <f t="shared" si="46"/>
        <v>0</v>
      </c>
    </row>
    <row r="234" spans="1:33" ht="21" hidden="1" customHeight="1" x14ac:dyDescent="0.25">
      <c r="A234" s="3891"/>
      <c r="B234" s="3893"/>
      <c r="C234" s="3926" t="s">
        <v>88</v>
      </c>
      <c r="D234" s="3929"/>
      <c r="E234" s="3929"/>
      <c r="F234" s="3887">
        <f t="shared" ref="F234:Q234" si="47">(SUMIF($C$83:$C$106,"*ug 1760*",G$83:G$106)+(SUMIF($C$110:$C$133,"*ug 1760*",G$110:G$133)+(SUMIF($C$137:$C$160,"*ug 1760*",G$137:G$160))))</f>
        <v>0</v>
      </c>
      <c r="G234" s="3887">
        <f t="shared" si="47"/>
        <v>0</v>
      </c>
      <c r="H234" s="3887">
        <f t="shared" si="47"/>
        <v>0</v>
      </c>
      <c r="I234" s="3887">
        <f t="shared" si="47"/>
        <v>0</v>
      </c>
      <c r="J234" s="3887">
        <f t="shared" si="47"/>
        <v>0</v>
      </c>
      <c r="K234" s="3887">
        <f t="shared" si="47"/>
        <v>0</v>
      </c>
      <c r="L234" s="3887">
        <f t="shared" si="47"/>
        <v>0</v>
      </c>
      <c r="M234" s="3887">
        <f t="shared" si="47"/>
        <v>0</v>
      </c>
      <c r="N234" s="3887">
        <f t="shared" si="47"/>
        <v>0</v>
      </c>
      <c r="O234" s="3887">
        <f t="shared" si="47"/>
        <v>0</v>
      </c>
      <c r="P234" s="3887">
        <f t="shared" si="47"/>
        <v>0</v>
      </c>
      <c r="Q234" s="3887">
        <f t="shared" si="47"/>
        <v>0</v>
      </c>
      <c r="S234" s="3926" t="s">
        <v>89</v>
      </c>
      <c r="T234" s="3929"/>
      <c r="U234" s="3929"/>
      <c r="V234" s="3887">
        <f t="shared" ref="V234:AG234" si="48">(SUMIF($C$83:$C$106,"*cdd 1760*",G$83:G$106)+(SUMIF($C$110:$C$133,"*cdd 1760*",G$110:G$133)+(SUMIF($C$137:$C$160,"*cdd 1760*",G$137:G$160))))</f>
        <v>0</v>
      </c>
      <c r="W234" s="3887">
        <f t="shared" si="48"/>
        <v>0</v>
      </c>
      <c r="X234" s="3887">
        <f t="shared" si="48"/>
        <v>0</v>
      </c>
      <c r="Y234" s="3887">
        <f t="shared" si="48"/>
        <v>0</v>
      </c>
      <c r="Z234" s="3887">
        <f t="shared" si="48"/>
        <v>0</v>
      </c>
      <c r="AA234" s="3887">
        <f t="shared" si="48"/>
        <v>0</v>
      </c>
      <c r="AB234" s="3888">
        <f t="shared" si="48"/>
        <v>0</v>
      </c>
      <c r="AC234" s="3887">
        <f t="shared" si="48"/>
        <v>0</v>
      </c>
      <c r="AD234" s="3887">
        <f t="shared" si="48"/>
        <v>0</v>
      </c>
      <c r="AE234" s="3887">
        <f t="shared" si="48"/>
        <v>0</v>
      </c>
      <c r="AF234" s="3887">
        <f t="shared" si="48"/>
        <v>0</v>
      </c>
      <c r="AG234" s="3887">
        <f t="shared" si="48"/>
        <v>0</v>
      </c>
    </row>
    <row r="235" spans="1:33" ht="21" hidden="1" customHeight="1" x14ac:dyDescent="0.25">
      <c r="A235" s="3891"/>
      <c r="B235" s="3893"/>
      <c r="C235" s="3926" t="s">
        <v>90</v>
      </c>
      <c r="D235" s="3929"/>
      <c r="E235" s="3929"/>
      <c r="F235" s="3887">
        <f t="shared" ref="F235:Q235" si="49">(SUMIF($C$83:$C$106,"*ug 1810*",G83:G106)+(SUMIF($C$110:$C$133,"*ug 1810*",G$110:G$133)+(SUMIF($C$137:$C$160,"*ug 1810*",G137:G160))))</f>
        <v>0</v>
      </c>
      <c r="G235" s="3887">
        <f t="shared" si="49"/>
        <v>0</v>
      </c>
      <c r="H235" s="3887">
        <f t="shared" si="49"/>
        <v>0</v>
      </c>
      <c r="I235" s="3887">
        <f t="shared" si="49"/>
        <v>0</v>
      </c>
      <c r="J235" s="3887">
        <f t="shared" si="49"/>
        <v>0</v>
      </c>
      <c r="K235" s="3887">
        <f t="shared" si="49"/>
        <v>0</v>
      </c>
      <c r="L235" s="3887">
        <f t="shared" si="49"/>
        <v>0</v>
      </c>
      <c r="M235" s="3887">
        <f t="shared" si="49"/>
        <v>0</v>
      </c>
      <c r="N235" s="3887">
        <f t="shared" si="49"/>
        <v>0</v>
      </c>
      <c r="O235" s="3887">
        <f t="shared" si="49"/>
        <v>0</v>
      </c>
      <c r="P235" s="3887">
        <f t="shared" si="49"/>
        <v>0</v>
      </c>
      <c r="Q235" s="3887">
        <f t="shared" si="49"/>
        <v>0</v>
      </c>
      <c r="S235" s="3926" t="s">
        <v>91</v>
      </c>
      <c r="T235" s="3929"/>
      <c r="U235" s="3929"/>
      <c r="V235" s="3887">
        <f t="shared" ref="V235:AG235" si="50">(SUMIF($C$83:$C$106,"*cdd 1810*",G$83:G$106)+(SUMIF($C$110:$C$133,"*cdd 1810*",G$110:G$133)+(SUMIF($C$137:$C$160,"*cdd 1810*",G137:G160))))</f>
        <v>0</v>
      </c>
      <c r="W235" s="3887">
        <f t="shared" si="50"/>
        <v>0</v>
      </c>
      <c r="X235" s="3887">
        <f t="shared" si="50"/>
        <v>0</v>
      </c>
      <c r="Y235" s="3887">
        <f t="shared" si="50"/>
        <v>0</v>
      </c>
      <c r="Z235" s="3887">
        <f t="shared" si="50"/>
        <v>0</v>
      </c>
      <c r="AA235" s="3887">
        <f t="shared" si="50"/>
        <v>0</v>
      </c>
      <c r="AB235" s="3888">
        <f t="shared" si="50"/>
        <v>0</v>
      </c>
      <c r="AC235" s="3887">
        <f t="shared" si="50"/>
        <v>0</v>
      </c>
      <c r="AD235" s="3887">
        <f t="shared" si="50"/>
        <v>0</v>
      </c>
      <c r="AE235" s="3887">
        <f t="shared" si="50"/>
        <v>0</v>
      </c>
      <c r="AF235" s="3887">
        <f t="shared" si="50"/>
        <v>0</v>
      </c>
      <c r="AG235" s="3887">
        <f t="shared" si="50"/>
        <v>0</v>
      </c>
    </row>
    <row r="236" spans="1:33" ht="21" hidden="1" customHeight="1" x14ac:dyDescent="0.25">
      <c r="A236" s="3894"/>
      <c r="B236" s="3895"/>
      <c r="C236" s="3927" t="s">
        <v>92</v>
      </c>
      <c r="D236" s="3928"/>
      <c r="E236" s="3928"/>
      <c r="F236" s="3887">
        <f t="shared" ref="F236:Q236" si="51">(SUMIF($C$83:$C$106,"*ug 1910-3*",G$83:G$106)+(SUMIF($C$110:$C$133,"*ug 1910-3*",G$110:G$133)+(SUMIF($C$137:$C$160,"*ug 1910-3*",G$137:G$160))))</f>
        <v>0</v>
      </c>
      <c r="G236" s="3887">
        <f t="shared" si="51"/>
        <v>0</v>
      </c>
      <c r="H236" s="3887">
        <f t="shared" si="51"/>
        <v>0</v>
      </c>
      <c r="I236" s="3887">
        <f t="shared" si="51"/>
        <v>0</v>
      </c>
      <c r="J236" s="3887">
        <f t="shared" si="51"/>
        <v>0</v>
      </c>
      <c r="K236" s="3887">
        <f t="shared" si="51"/>
        <v>0</v>
      </c>
      <c r="L236" s="3887">
        <f t="shared" si="51"/>
        <v>0</v>
      </c>
      <c r="M236" s="3887">
        <f t="shared" si="51"/>
        <v>0</v>
      </c>
      <c r="N236" s="3887">
        <f t="shared" si="51"/>
        <v>0</v>
      </c>
      <c r="O236" s="3887">
        <f t="shared" si="51"/>
        <v>0</v>
      </c>
      <c r="P236" s="3887">
        <f t="shared" si="51"/>
        <v>0</v>
      </c>
      <c r="Q236" s="3887">
        <f t="shared" si="51"/>
        <v>0</v>
      </c>
      <c r="S236" s="3927" t="s">
        <v>93</v>
      </c>
      <c r="T236" s="3928"/>
      <c r="U236" s="3928"/>
      <c r="V236" s="3887">
        <f t="shared" ref="V236:AG236" si="52">(SUMIF($C$83:$C$106,"*cdd 1910-3*",G$83:G$106)+(SUMIF($C$110:$C$133,"*cdd 1910-3*",G$110:G$133)+(SUMIF($C$137:$C$160,"*cdd 1910-3*",G$137:G$160))))</f>
        <v>0</v>
      </c>
      <c r="W236" s="3887">
        <f t="shared" si="52"/>
        <v>0</v>
      </c>
      <c r="X236" s="3887">
        <f t="shared" si="52"/>
        <v>0</v>
      </c>
      <c r="Y236" s="3887">
        <f t="shared" si="52"/>
        <v>0</v>
      </c>
      <c r="Z236" s="3887">
        <f t="shared" si="52"/>
        <v>0</v>
      </c>
      <c r="AA236" s="3887">
        <f t="shared" si="52"/>
        <v>0</v>
      </c>
      <c r="AB236" s="3888">
        <f t="shared" si="52"/>
        <v>0</v>
      </c>
      <c r="AC236" s="3887">
        <f t="shared" si="52"/>
        <v>0</v>
      </c>
      <c r="AD236" s="3887">
        <f t="shared" si="52"/>
        <v>0</v>
      </c>
      <c r="AE236" s="3887">
        <f t="shared" si="52"/>
        <v>0</v>
      </c>
      <c r="AF236" s="3887">
        <f t="shared" si="52"/>
        <v>0</v>
      </c>
      <c r="AG236" s="3887">
        <f t="shared" si="52"/>
        <v>0</v>
      </c>
    </row>
    <row r="237" spans="1:33" ht="21" hidden="1" customHeight="1" x14ac:dyDescent="0.25">
      <c r="A237" s="3894"/>
      <c r="B237" s="3895"/>
      <c r="C237" s="3927" t="s">
        <v>94</v>
      </c>
      <c r="D237" s="3928"/>
      <c r="E237" s="3928"/>
      <c r="F237" s="3887">
        <f t="shared" ref="F237:Q237" si="53">(SUMIF($C$83:$C$106,"*ug 1910-4*",G$83:G$106)+(SUMIF($C$110:$C$133,"*ug 1910-4*",G$110:G$133)+(SUMIF($C$137:$C$160,"*ug 1910-4*",G$137:G$160))))</f>
        <v>0</v>
      </c>
      <c r="G237" s="3887">
        <f t="shared" si="53"/>
        <v>0</v>
      </c>
      <c r="H237" s="3887">
        <f t="shared" si="53"/>
        <v>0</v>
      </c>
      <c r="I237" s="3887">
        <f t="shared" si="53"/>
        <v>0</v>
      </c>
      <c r="J237" s="3887">
        <f t="shared" si="53"/>
        <v>0</v>
      </c>
      <c r="K237" s="3887">
        <f t="shared" si="53"/>
        <v>0</v>
      </c>
      <c r="L237" s="3887">
        <f t="shared" si="53"/>
        <v>0</v>
      </c>
      <c r="M237" s="3887">
        <f t="shared" si="53"/>
        <v>0</v>
      </c>
      <c r="N237" s="3887">
        <f t="shared" si="53"/>
        <v>0</v>
      </c>
      <c r="O237" s="3887">
        <f t="shared" si="53"/>
        <v>0</v>
      </c>
      <c r="P237" s="3887">
        <f t="shared" si="53"/>
        <v>0</v>
      </c>
      <c r="Q237" s="3887">
        <f t="shared" si="53"/>
        <v>0</v>
      </c>
      <c r="S237" s="3927" t="s">
        <v>95</v>
      </c>
      <c r="T237" s="3928"/>
      <c r="U237" s="3928"/>
      <c r="V237" s="3887">
        <f t="shared" ref="V237:AG237" si="54">(SUMIF($C$83:$C$106,"*cdd 1910-4*",G$83:G$106)+(SUMIF($C$110:$C$133,"*ugdd 1910-4*",G$110:G$133)+(SUMIF($C$137:$C$160,"*cdd 1910-4*",G$137:G$160))))</f>
        <v>0</v>
      </c>
      <c r="W237" s="3887">
        <f t="shared" si="54"/>
        <v>0</v>
      </c>
      <c r="X237" s="3887">
        <f t="shared" si="54"/>
        <v>0</v>
      </c>
      <c r="Y237" s="3887">
        <f t="shared" si="54"/>
        <v>0</v>
      </c>
      <c r="Z237" s="3887">
        <f t="shared" si="54"/>
        <v>0</v>
      </c>
      <c r="AA237" s="3887">
        <f t="shared" si="54"/>
        <v>0</v>
      </c>
      <c r="AB237" s="3888">
        <f t="shared" si="54"/>
        <v>0</v>
      </c>
      <c r="AC237" s="3887">
        <f t="shared" si="54"/>
        <v>0</v>
      </c>
      <c r="AD237" s="3887">
        <f t="shared" si="54"/>
        <v>0</v>
      </c>
      <c r="AE237" s="3887">
        <f t="shared" si="54"/>
        <v>0</v>
      </c>
      <c r="AF237" s="3887">
        <f t="shared" si="54"/>
        <v>0</v>
      </c>
      <c r="AG237" s="3887">
        <f t="shared" si="54"/>
        <v>0</v>
      </c>
    </row>
    <row r="238" spans="1:33" ht="16.5" hidden="1" customHeight="1" x14ac:dyDescent="0.25">
      <c r="A238" s="3894"/>
      <c r="B238" s="3895"/>
      <c r="C238" s="3927" t="s">
        <v>96</v>
      </c>
      <c r="D238" s="3928"/>
      <c r="E238" s="3928"/>
      <c r="F238" s="3887">
        <f t="shared" ref="F238:Q238" si="55">(SUMIF($C$83:$C$106,"*ug 1910-5*",G$83:G$106)+(SUMIF($C$110:$C$133,"*ug 1910-5*",G$110:G$133)+(SUMIF($C$137:$C$160,"*ug 1910-5*",G$137:G$160))))</f>
        <v>0</v>
      </c>
      <c r="G238" s="3887">
        <f t="shared" si="55"/>
        <v>0</v>
      </c>
      <c r="H238" s="3887">
        <f t="shared" si="55"/>
        <v>0</v>
      </c>
      <c r="I238" s="3887">
        <f t="shared" si="55"/>
        <v>0</v>
      </c>
      <c r="J238" s="3887">
        <f t="shared" si="55"/>
        <v>0</v>
      </c>
      <c r="K238" s="3887">
        <f t="shared" si="55"/>
        <v>0</v>
      </c>
      <c r="L238" s="3887">
        <f t="shared" si="55"/>
        <v>0</v>
      </c>
      <c r="M238" s="3887">
        <f t="shared" si="55"/>
        <v>0</v>
      </c>
      <c r="N238" s="3887">
        <f t="shared" si="55"/>
        <v>0</v>
      </c>
      <c r="O238" s="3887">
        <f t="shared" si="55"/>
        <v>0</v>
      </c>
      <c r="P238" s="3887">
        <f t="shared" si="55"/>
        <v>0</v>
      </c>
      <c r="Q238" s="3887">
        <f t="shared" si="55"/>
        <v>0</v>
      </c>
      <c r="S238" s="3927" t="s">
        <v>97</v>
      </c>
      <c r="T238" s="3928"/>
      <c r="U238" s="3928"/>
      <c r="V238" s="3887">
        <f t="shared" ref="V238:AG238" si="56">(SUMIF($C$83:$C$106,"*cdd 1910-5*",G$83:G$106)+(SUMIF($C$110:$C$133,"*cdd 1910-5*",G$110:G$133)+(SUMIF($C$137:$C$160,"*cdd 1910-5*",G$137:G$160))))</f>
        <v>0</v>
      </c>
      <c r="W238" s="3887">
        <f t="shared" si="56"/>
        <v>0</v>
      </c>
      <c r="X238" s="3887">
        <f t="shared" si="56"/>
        <v>0</v>
      </c>
      <c r="Y238" s="3887">
        <f t="shared" si="56"/>
        <v>0</v>
      </c>
      <c r="Z238" s="3887">
        <f t="shared" si="56"/>
        <v>0</v>
      </c>
      <c r="AA238" s="3887">
        <f t="shared" si="56"/>
        <v>0</v>
      </c>
      <c r="AB238" s="3888">
        <f t="shared" si="56"/>
        <v>0</v>
      </c>
      <c r="AC238" s="3887">
        <f t="shared" si="56"/>
        <v>0</v>
      </c>
      <c r="AD238" s="3887">
        <f t="shared" si="56"/>
        <v>0</v>
      </c>
      <c r="AE238" s="3887">
        <f t="shared" si="56"/>
        <v>0</v>
      </c>
      <c r="AF238" s="3887">
        <f t="shared" si="56"/>
        <v>0</v>
      </c>
      <c r="AG238" s="3887">
        <f t="shared" si="56"/>
        <v>0</v>
      </c>
    </row>
    <row r="239" spans="1:33" ht="21.75" hidden="1" customHeight="1" x14ac:dyDescent="0.25">
      <c r="A239" s="3894"/>
      <c r="B239" s="3895"/>
      <c r="C239" s="3927" t="s">
        <v>98</v>
      </c>
      <c r="D239" s="3928"/>
      <c r="E239" s="3928"/>
      <c r="F239" s="3887">
        <f t="shared" ref="F239:Q239" si="57">(SUMIF($C$83:$C$106,"*ug 1520*",G83:G106)+(SUMIF($C$110:$C$133,"*ug 1520*",G$110:G$133)+(SUMIF($C$137:$C$160,"*ug 1520*",G137:G160))))</f>
        <v>0</v>
      </c>
      <c r="G239" s="3887">
        <f t="shared" si="57"/>
        <v>0</v>
      </c>
      <c r="H239" s="3887">
        <f t="shared" si="57"/>
        <v>0</v>
      </c>
      <c r="I239" s="3887">
        <f t="shared" si="57"/>
        <v>0</v>
      </c>
      <c r="J239" s="3887">
        <f t="shared" si="57"/>
        <v>0</v>
      </c>
      <c r="K239" s="3887">
        <f t="shared" si="57"/>
        <v>0</v>
      </c>
      <c r="L239" s="3887">
        <f t="shared" si="57"/>
        <v>0</v>
      </c>
      <c r="M239" s="3887">
        <f t="shared" si="57"/>
        <v>0</v>
      </c>
      <c r="N239" s="3887">
        <f t="shared" si="57"/>
        <v>0</v>
      </c>
      <c r="O239" s="3887">
        <f t="shared" si="57"/>
        <v>0</v>
      </c>
      <c r="P239" s="3887">
        <f t="shared" si="57"/>
        <v>0</v>
      </c>
      <c r="Q239" s="3887">
        <f t="shared" si="57"/>
        <v>0</v>
      </c>
      <c r="S239" s="3927" t="s">
        <v>99</v>
      </c>
      <c r="T239" s="3928"/>
      <c r="U239" s="3928"/>
      <c r="V239" s="3887">
        <f t="shared" ref="V239:AG239" si="58">(SUMIF($C$83:$C$106,"*cdd 1520*",G$83:G$106)+(SUMIF($C$110:$C$133,"*cdd 1520*",G$110:G$133)+(SUMIF($C$137:$C$160,"*cdd 1520*",G137:G160))))</f>
        <v>0</v>
      </c>
      <c r="W239" s="3887">
        <f t="shared" si="58"/>
        <v>0</v>
      </c>
      <c r="X239" s="3887">
        <f t="shared" si="58"/>
        <v>0</v>
      </c>
      <c r="Y239" s="3887">
        <f t="shared" si="58"/>
        <v>0</v>
      </c>
      <c r="Z239" s="3887">
        <f t="shared" si="58"/>
        <v>0</v>
      </c>
      <c r="AA239" s="3887">
        <f t="shared" si="58"/>
        <v>0</v>
      </c>
      <c r="AB239" s="3888">
        <f t="shared" si="58"/>
        <v>0</v>
      </c>
      <c r="AC239" s="3887">
        <f t="shared" si="58"/>
        <v>0</v>
      </c>
      <c r="AD239" s="3887">
        <f t="shared" si="58"/>
        <v>0</v>
      </c>
      <c r="AE239" s="3887">
        <f t="shared" si="58"/>
        <v>0</v>
      </c>
      <c r="AF239" s="3887">
        <f t="shared" si="58"/>
        <v>0</v>
      </c>
      <c r="AG239" s="3887">
        <f t="shared" si="58"/>
        <v>0</v>
      </c>
    </row>
    <row r="240" spans="1:33" ht="21" hidden="1" customHeight="1" x14ac:dyDescent="0.25">
      <c r="A240" s="3904"/>
      <c r="B240" s="3905"/>
      <c r="C240" s="3898"/>
      <c r="D240" s="3898"/>
      <c r="E240" s="3898"/>
      <c r="F240" s="3906">
        <f t="shared" ref="F240:Q240" si="59">SUM(F222:F239)</f>
        <v>0</v>
      </c>
      <c r="G240" s="3906">
        <f t="shared" si="59"/>
        <v>0</v>
      </c>
      <c r="H240" s="3906">
        <f t="shared" si="59"/>
        <v>0</v>
      </c>
      <c r="I240" s="3906">
        <f t="shared" si="59"/>
        <v>0</v>
      </c>
      <c r="J240" s="3906">
        <f t="shared" si="59"/>
        <v>0</v>
      </c>
      <c r="K240" s="3906">
        <f t="shared" si="59"/>
        <v>0</v>
      </c>
      <c r="L240" s="3906">
        <f t="shared" si="59"/>
        <v>0</v>
      </c>
      <c r="M240" s="3906">
        <f t="shared" si="59"/>
        <v>0</v>
      </c>
      <c r="N240" s="3906">
        <f t="shared" si="59"/>
        <v>0</v>
      </c>
      <c r="O240" s="3906">
        <f t="shared" si="59"/>
        <v>0</v>
      </c>
      <c r="P240" s="3906">
        <f t="shared" si="59"/>
        <v>0</v>
      </c>
      <c r="Q240" s="3906">
        <f t="shared" si="59"/>
        <v>0</v>
      </c>
      <c r="S240" s="3898"/>
      <c r="T240" s="3898"/>
      <c r="U240" s="3898"/>
      <c r="V240" s="3906">
        <f t="shared" ref="V240:AG240" si="60">SUM(V222:V239)</f>
        <v>0</v>
      </c>
      <c r="W240" s="3906">
        <f t="shared" si="60"/>
        <v>0</v>
      </c>
      <c r="X240" s="3906">
        <f t="shared" si="60"/>
        <v>0</v>
      </c>
      <c r="Y240" s="3906">
        <f t="shared" si="60"/>
        <v>0</v>
      </c>
      <c r="Z240" s="3906">
        <f t="shared" si="60"/>
        <v>0</v>
      </c>
      <c r="AA240" s="3906">
        <f t="shared" si="60"/>
        <v>0</v>
      </c>
      <c r="AB240" s="3907">
        <f t="shared" si="60"/>
        <v>0</v>
      </c>
      <c r="AC240" s="3906">
        <f t="shared" si="60"/>
        <v>0</v>
      </c>
      <c r="AD240" s="3906">
        <f t="shared" si="60"/>
        <v>0</v>
      </c>
      <c r="AE240" s="3906">
        <f t="shared" si="60"/>
        <v>0</v>
      </c>
      <c r="AF240" s="3906">
        <f t="shared" si="60"/>
        <v>0</v>
      </c>
      <c r="AG240" s="3906">
        <f t="shared" si="60"/>
        <v>0</v>
      </c>
    </row>
    <row r="241" spans="1:30" ht="21" hidden="1" customHeight="1" x14ac:dyDescent="0.25">
      <c r="G241" s="3846"/>
    </row>
    <row r="242" spans="1:30" ht="21" hidden="1" customHeight="1" x14ac:dyDescent="0.25">
      <c r="A242" s="3855"/>
      <c r="B242" s="3855"/>
      <c r="C242" s="3855"/>
      <c r="D242" s="3855"/>
      <c r="E242" s="3855"/>
      <c r="F242" s="3880" t="s">
        <v>5</v>
      </c>
      <c r="G242" s="3881" t="s">
        <v>6</v>
      </c>
      <c r="H242" s="3901" t="s">
        <v>7</v>
      </c>
      <c r="I242" s="3901" t="s">
        <v>8</v>
      </c>
      <c r="J242" s="3901" t="s">
        <v>9</v>
      </c>
      <c r="K242" s="3901" t="s">
        <v>10</v>
      </c>
      <c r="L242" s="3901" t="s">
        <v>11</v>
      </c>
      <c r="M242" s="3901" t="s">
        <v>12</v>
      </c>
      <c r="N242" s="3901" t="s">
        <v>13</v>
      </c>
      <c r="O242" s="3901" t="s">
        <v>14</v>
      </c>
      <c r="P242" s="3901" t="s">
        <v>15</v>
      </c>
      <c r="Q242" s="3902" t="s">
        <v>16</v>
      </c>
      <c r="R242" s="3869"/>
      <c r="S242" s="3869"/>
      <c r="U242" s="3855"/>
      <c r="V242" s="3855"/>
      <c r="W242" s="3855"/>
      <c r="X242" s="3855"/>
      <c r="Y242" s="3855"/>
      <c r="Z242" s="3855"/>
      <c r="AA242" s="3855"/>
      <c r="AB242" s="3855"/>
      <c r="AC242" s="3855"/>
      <c r="AD242" s="3855"/>
    </row>
    <row r="243" spans="1:30" ht="24" hidden="1" customHeight="1" x14ac:dyDescent="0.25">
      <c r="A243" s="3885" t="s">
        <v>103</v>
      </c>
      <c r="B243" s="3886"/>
      <c r="C243" s="3923" t="s">
        <v>104</v>
      </c>
      <c r="D243" s="3923"/>
      <c r="E243" s="3924"/>
      <c r="F243" s="3887"/>
      <c r="G243" s="3887"/>
      <c r="H243" s="3887"/>
      <c r="I243" s="3887"/>
      <c r="J243" s="3887"/>
      <c r="K243" s="3887"/>
      <c r="L243" s="3887"/>
      <c r="M243" s="3887"/>
      <c r="N243" s="3887"/>
      <c r="O243" s="3887"/>
      <c r="P243" s="3887"/>
      <c r="Q243" s="3887"/>
    </row>
    <row r="244" spans="1:30" ht="20.25" hidden="1" customHeight="1" x14ac:dyDescent="0.25">
      <c r="A244" s="3889" t="s">
        <v>65</v>
      </c>
      <c r="B244" s="3890"/>
      <c r="C244" s="3925" t="s">
        <v>105</v>
      </c>
      <c r="D244" s="3925"/>
      <c r="E244" s="3926"/>
      <c r="F244" s="3887"/>
      <c r="G244" s="3908"/>
      <c r="H244" s="3908"/>
      <c r="I244" s="3908"/>
      <c r="J244" s="3908"/>
      <c r="K244" s="3908"/>
      <c r="L244" s="3908"/>
      <c r="M244" s="3908"/>
      <c r="N244" s="3908"/>
      <c r="O244" s="3908"/>
      <c r="P244" s="3909"/>
      <c r="Q244" s="3910"/>
    </row>
    <row r="245" spans="1:30" ht="12.75" hidden="1" customHeight="1" x14ac:dyDescent="0.25"/>
    <row r="246" spans="1:30" ht="12.75" hidden="1" customHeight="1" x14ac:dyDescent="0.25"/>
    <row r="247" spans="1:30" hidden="1" x14ac:dyDescent="0.25"/>
    <row r="359" spans="1:20" hidden="1" x14ac:dyDescent="0.25">
      <c r="A359" s="3835" t="s">
        <v>106</v>
      </c>
      <c r="F359" s="3835"/>
      <c r="G359" s="3835"/>
      <c r="H359" s="3835"/>
      <c r="I359" s="3835"/>
      <c r="J359" s="3835"/>
      <c r="K359" s="3835"/>
      <c r="L359" s="3835"/>
      <c r="M359" s="3835"/>
      <c r="N359" s="3835"/>
      <c r="O359" s="3835"/>
      <c r="P359" s="3835"/>
      <c r="Q359" s="3835"/>
      <c r="R359" s="3835"/>
      <c r="S359" s="3835"/>
      <c r="T359" s="3835"/>
    </row>
  </sheetData>
  <sheetProtection selectLockedCells="1"/>
  <mergeCells count="154">
    <mergeCell ref="A1:AE2"/>
    <mergeCell ref="A3:A4"/>
    <mergeCell ref="C3:C4"/>
    <mergeCell ref="D3:D4"/>
    <mergeCell ref="E3:E4"/>
    <mergeCell ref="F3:F4"/>
    <mergeCell ref="G3:G4"/>
    <mergeCell ref="H3:H4"/>
    <mergeCell ref="I3:I4"/>
    <mergeCell ref="J3:J4"/>
    <mergeCell ref="AF3:AH3"/>
    <mergeCell ref="AI3:AL3"/>
    <mergeCell ref="B76:C76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80:AE81"/>
    <mergeCell ref="A107:C107"/>
    <mergeCell ref="A134:C134"/>
    <mergeCell ref="A161:C161"/>
    <mergeCell ref="B164:C164"/>
    <mergeCell ref="B165:C165"/>
    <mergeCell ref="AC3:AC4"/>
    <mergeCell ref="AD3:AD4"/>
    <mergeCell ref="AE3:AE4"/>
    <mergeCell ref="B166:C166"/>
    <mergeCell ref="B167:C167"/>
    <mergeCell ref="B168:C168"/>
    <mergeCell ref="A177:AC178"/>
    <mergeCell ref="G180:G181"/>
    <mergeCell ref="H180:H181"/>
    <mergeCell ref="I180:I181"/>
    <mergeCell ref="J180:J181"/>
    <mergeCell ref="K180:K181"/>
    <mergeCell ref="L180:L181"/>
    <mergeCell ref="S180:S181"/>
    <mergeCell ref="Q180:Q181"/>
    <mergeCell ref="R180:R181"/>
    <mergeCell ref="C182:F182"/>
    <mergeCell ref="C183:F183"/>
    <mergeCell ref="C185:F185"/>
    <mergeCell ref="C186:F186"/>
    <mergeCell ref="C188:F188"/>
    <mergeCell ref="M180:M181"/>
    <mergeCell ref="N180:N181"/>
    <mergeCell ref="O180:O181"/>
    <mergeCell ref="P180:P181"/>
    <mergeCell ref="S191:S192"/>
    <mergeCell ref="C193:F193"/>
    <mergeCell ref="C194:F194"/>
    <mergeCell ref="C196:F196"/>
    <mergeCell ref="C197:F197"/>
    <mergeCell ref="C199:F199"/>
    <mergeCell ref="M191:M192"/>
    <mergeCell ref="N191:N192"/>
    <mergeCell ref="O191:O192"/>
    <mergeCell ref="P191:P192"/>
    <mergeCell ref="Q191:Q192"/>
    <mergeCell ref="R191:R192"/>
    <mergeCell ref="G191:G192"/>
    <mergeCell ref="H191:H192"/>
    <mergeCell ref="I191:I192"/>
    <mergeCell ref="J191:J192"/>
    <mergeCell ref="K191:K192"/>
    <mergeCell ref="L191:L192"/>
    <mergeCell ref="C205:E205"/>
    <mergeCell ref="S205:U205"/>
    <mergeCell ref="C206:E206"/>
    <mergeCell ref="S206:U206"/>
    <mergeCell ref="C207:E207"/>
    <mergeCell ref="S207:U207"/>
    <mergeCell ref="C202:E202"/>
    <mergeCell ref="S202:U202"/>
    <mergeCell ref="C203:E203"/>
    <mergeCell ref="S203:U203"/>
    <mergeCell ref="C204:E204"/>
    <mergeCell ref="S204:U204"/>
    <mergeCell ref="C211:E211"/>
    <mergeCell ref="S211:U211"/>
    <mergeCell ref="C212:E212"/>
    <mergeCell ref="S212:U212"/>
    <mergeCell ref="C213:E213"/>
    <mergeCell ref="S213:U213"/>
    <mergeCell ref="C208:E208"/>
    <mergeCell ref="S208:U208"/>
    <mergeCell ref="C209:E209"/>
    <mergeCell ref="S209:U209"/>
    <mergeCell ref="C210:E210"/>
    <mergeCell ref="S210:U210"/>
    <mergeCell ref="C217:E217"/>
    <mergeCell ref="S217:U217"/>
    <mergeCell ref="C218:E218"/>
    <mergeCell ref="S218:U218"/>
    <mergeCell ref="C219:E219"/>
    <mergeCell ref="S219:U219"/>
    <mergeCell ref="C214:E214"/>
    <mergeCell ref="S214:U214"/>
    <mergeCell ref="C215:E215"/>
    <mergeCell ref="S215:U215"/>
    <mergeCell ref="C216:E216"/>
    <mergeCell ref="S216:U216"/>
    <mergeCell ref="C225:E225"/>
    <mergeCell ref="S225:U225"/>
    <mergeCell ref="C226:E226"/>
    <mergeCell ref="S226:U226"/>
    <mergeCell ref="C227:E227"/>
    <mergeCell ref="S227:U227"/>
    <mergeCell ref="C222:E222"/>
    <mergeCell ref="S222:U222"/>
    <mergeCell ref="C223:E223"/>
    <mergeCell ref="S223:U223"/>
    <mergeCell ref="C224:E224"/>
    <mergeCell ref="S224:U224"/>
    <mergeCell ref="C231:E231"/>
    <mergeCell ref="S231:U231"/>
    <mergeCell ref="C232:E232"/>
    <mergeCell ref="S232:U232"/>
    <mergeCell ref="C233:E233"/>
    <mergeCell ref="S233:U233"/>
    <mergeCell ref="C228:E228"/>
    <mergeCell ref="S228:U228"/>
    <mergeCell ref="C229:E229"/>
    <mergeCell ref="S229:U229"/>
    <mergeCell ref="C230:E230"/>
    <mergeCell ref="S230:U230"/>
    <mergeCell ref="C243:E243"/>
    <mergeCell ref="C244:E244"/>
    <mergeCell ref="C237:E237"/>
    <mergeCell ref="S237:U237"/>
    <mergeCell ref="C238:E238"/>
    <mergeCell ref="S238:U238"/>
    <mergeCell ref="C239:E239"/>
    <mergeCell ref="S239:U239"/>
    <mergeCell ref="C234:E234"/>
    <mergeCell ref="S234:U234"/>
    <mergeCell ref="C235:E235"/>
    <mergeCell ref="S235:U235"/>
    <mergeCell ref="C236:E236"/>
    <mergeCell ref="S236:U236"/>
  </mergeCells>
  <conditionalFormatting sqref="G78:R78 G186:R186 G183:R183 G197:R197">
    <cfRule type="cellIs" dxfId="2464" priority="726" operator="lessThan">
      <formula>0</formula>
    </cfRule>
  </conditionalFormatting>
  <conditionalFormatting sqref="G194:R194">
    <cfRule type="cellIs" dxfId="2463" priority="725" operator="lessThan">
      <formula>0</formula>
    </cfRule>
  </conditionalFormatting>
  <conditionalFormatting sqref="F243:F244 H243:Q244 G243 F215:Q219 F202:Q212 F222:Q232 F235:Q239 V235:AG239">
    <cfRule type="cellIs" dxfId="2462" priority="724" operator="greaterThan">
      <formula>0</formula>
    </cfRule>
  </conditionalFormatting>
  <conditionalFormatting sqref="G220:Q220">
    <cfRule type="cellIs" dxfId="2461" priority="723" operator="notEqual">
      <formula>H76</formula>
    </cfRule>
  </conditionalFormatting>
  <conditionalFormatting sqref="S78 S186 S183 S197">
    <cfRule type="cellIs" dxfId="2460" priority="722" operator="lessThan">
      <formula>0</formula>
    </cfRule>
  </conditionalFormatting>
  <conditionalFormatting sqref="S194">
    <cfRule type="cellIs" dxfId="2459" priority="721" operator="lessThan">
      <formula>0</formula>
    </cfRule>
  </conditionalFormatting>
  <conditionalFormatting sqref="A127:B127 A105 AC127:XFD127 U102:AA105 AC103:XFD105 AD48 AD50 AD52 AC153:XFD153 AE45:XFD52 AM60:XFD60 B104:B105 AC16:XFD17 D104:F105 D127:F127 AM26:XFD26 F102:F103 AM29:XFD29 E29 D31 AM23:XFD23 G32:S32 AC62:AH71 AM62:XFD71 AM31:XFD32 AM18:XFD21 AC36:AC52 AD36:AD37 AD39:AD41 AD43:AD46 AD56:AH59 AD102:XFD102 AC155:XFD155 AI154:XFD154 AD61:AH61 AF60:AH60 E62 D63:E71 D131:F132 AC129:XFD132 AF128:XFD128 A131:B132 AC18:AL32 AE36:AL44 T157:AL160 C155:C160">
    <cfRule type="expression" dxfId="2458" priority="720">
      <formula>MOD(ROW(),2)=1</formula>
    </cfRule>
  </conditionalFormatting>
  <conditionalFormatting sqref="U155:AA155 U127:AA127 U129:AA132">
    <cfRule type="expression" dxfId="2457" priority="719">
      <formula>MOD(ROW(),2)=1</formula>
    </cfRule>
  </conditionalFormatting>
  <conditionalFormatting sqref="U45:AA52 A45:B52 U29:AA29 D45:E52 E26 D32:E32 E31 A31:B32 U31:AA32 U62:AA71 A62:B71 B26:B29">
    <cfRule type="expression" dxfId="2456" priority="718">
      <formula>MOD(ROW(),2)=1</formula>
    </cfRule>
  </conditionalFormatting>
  <conditionalFormatting sqref="B53 B33 A134 A107 C9:C15 C155:C160">
    <cfRule type="containsText" dxfId="2455" priority="717" operator="containsText" text="UG">
      <formula>NOT(ISERROR(SEARCH("UG",A9)))</formula>
    </cfRule>
  </conditionalFormatting>
  <conditionalFormatting sqref="F29 F45:F52 F31:F32 F62:F72">
    <cfRule type="expression" dxfId="2454" priority="716">
      <formula>MOD(ROW(),2)=1</formula>
    </cfRule>
  </conditionalFormatting>
  <conditionalFormatting sqref="F3:F4 F9:F15 F45:F53 F29 F62:F72 F31:F33">
    <cfRule type="containsBlanks" dxfId="2453" priority="714">
      <formula>LEN(TRIM(F3))=0</formula>
    </cfRule>
  </conditionalFormatting>
  <conditionalFormatting sqref="F9:F15 F45:F53 F29 F62:F73 F31:F33">
    <cfRule type="notContainsBlanks" dxfId="2452" priority="715">
      <formula>LEN(TRIM(F9))&gt;0</formula>
    </cfRule>
  </conditionalFormatting>
  <conditionalFormatting sqref="F82 F102:F105 F127 F107 F161 F131:F134">
    <cfRule type="notContainsBlanks" dxfId="2451" priority="712">
      <formula>LEN(TRIM(F82))&gt;0</formula>
    </cfRule>
    <cfRule type="containsBlanks" dxfId="2450" priority="713">
      <formula>LEN(TRIM(F82))=0</formula>
    </cfRule>
  </conditionalFormatting>
  <conditionalFormatting sqref="U35:AA35 AD47 AD49 AD51 AD38 AD42 AC35:AF35">
    <cfRule type="expression" dxfId="2449" priority="711">
      <formula>MOD(ROW(),2)=1</formula>
    </cfRule>
  </conditionalFormatting>
  <conditionalFormatting sqref="T45:T52 T29 T31:T32 T62:T71">
    <cfRule type="expression" dxfId="2448" priority="706">
      <formula>MOD(ROW(),2)=1</formula>
    </cfRule>
  </conditionalFormatting>
  <conditionalFormatting sqref="G244">
    <cfRule type="cellIs" dxfId="2447" priority="710" operator="greaterThan">
      <formula>0</formula>
    </cfRule>
  </conditionalFormatting>
  <conditionalFormatting sqref="G244">
    <cfRule type="cellIs" dxfId="2446" priority="709" operator="greaterThan">
      <formula>0</formula>
    </cfRule>
  </conditionalFormatting>
  <conditionalFormatting sqref="T102:T105">
    <cfRule type="expression" dxfId="2445" priority="708">
      <formula>MOD(ROW(),2)=1</formula>
    </cfRule>
  </conditionalFormatting>
  <conditionalFormatting sqref="T127 T155 T130:T132">
    <cfRule type="expression" dxfId="2444" priority="707">
      <formula>MOD(ROW(),2)=1</formula>
    </cfRule>
  </conditionalFormatting>
  <conditionalFormatting sqref="T35">
    <cfRule type="expression" dxfId="2443" priority="705">
      <formula>MOD(ROW(),2)=1</formula>
    </cfRule>
  </conditionalFormatting>
  <conditionalFormatting sqref="F220">
    <cfRule type="cellIs" dxfId="2442" priority="727" operator="notEqual">
      <formula>G76</formula>
    </cfRule>
  </conditionalFormatting>
  <conditionalFormatting sqref="F240:Q240">
    <cfRule type="cellIs" dxfId="2441" priority="728" operator="notEqual">
      <formula>G166</formula>
    </cfRule>
  </conditionalFormatting>
  <conditionalFormatting sqref="AB102:AB105">
    <cfRule type="expression" dxfId="2440" priority="704">
      <formula>MOD(ROW(),2)=1</formula>
    </cfRule>
  </conditionalFormatting>
  <conditionalFormatting sqref="AB127 AB155 AB129:AB132">
    <cfRule type="expression" dxfId="2439" priority="703">
      <formula>MOD(ROW(),2)=1</formula>
    </cfRule>
  </conditionalFormatting>
  <conditionalFormatting sqref="AB62:AB71 AB43:AB52">
    <cfRule type="expression" dxfId="2438" priority="702">
      <formula>MOD(ROW(),2)=1</formula>
    </cfRule>
  </conditionalFormatting>
  <conditionalFormatting sqref="AB35">
    <cfRule type="expression" dxfId="2437" priority="701">
      <formula>MOD(ROW(),2)=1</formula>
    </cfRule>
  </conditionalFormatting>
  <conditionalFormatting sqref="A104">
    <cfRule type="expression" dxfId="2436" priority="700">
      <formula>MOD(ROW(),2)=1</formula>
    </cfRule>
  </conditionalFormatting>
  <conditionalFormatting sqref="F213:Q214">
    <cfRule type="cellIs" dxfId="2435" priority="699" operator="greaterThan">
      <formula>0</formula>
    </cfRule>
  </conditionalFormatting>
  <conditionalFormatting sqref="F233:Q234">
    <cfRule type="cellIs" dxfId="2434" priority="698" operator="greaterThan">
      <formula>0</formula>
    </cfRule>
  </conditionalFormatting>
  <conditionalFormatting sqref="V215:AG219 V202:AG212 V222:AG232">
    <cfRule type="cellIs" dxfId="2433" priority="695" operator="greaterThan">
      <formula>0</formula>
    </cfRule>
  </conditionalFormatting>
  <conditionalFormatting sqref="W220:AG220">
    <cfRule type="cellIs" dxfId="2432" priority="694" operator="notEqual">
      <formula>X76</formula>
    </cfRule>
  </conditionalFormatting>
  <conditionalFormatting sqref="V220">
    <cfRule type="cellIs" dxfId="2431" priority="696" operator="notEqual">
      <formula>W76</formula>
    </cfRule>
  </conditionalFormatting>
  <conditionalFormatting sqref="V240:AG240">
    <cfRule type="cellIs" dxfId="2430" priority="697" operator="notEqual">
      <formula>W166</formula>
    </cfRule>
  </conditionalFormatting>
  <conditionalFormatting sqref="V213:AG214">
    <cfRule type="cellIs" dxfId="2429" priority="693" operator="greaterThan">
      <formula>0</formula>
    </cfRule>
  </conditionalFormatting>
  <conditionalFormatting sqref="V233:AG234">
    <cfRule type="cellIs" dxfId="2428" priority="692" operator="greaterThan">
      <formula>0</formula>
    </cfRule>
  </conditionalFormatting>
  <conditionalFormatting sqref="G35:S35">
    <cfRule type="cellIs" dxfId="2427" priority="594" operator="lessThan">
      <formula>0</formula>
    </cfRule>
    <cfRule type="expression" dxfId="2426" priority="691">
      <formula>MOD(ROW(),2)=1</formula>
    </cfRule>
  </conditionalFormatting>
  <conditionalFormatting sqref="F35">
    <cfRule type="expression" dxfId="2425" priority="688">
      <formula>MOD(ROW(),2)=1</formula>
    </cfRule>
  </conditionalFormatting>
  <conditionalFormatting sqref="F35">
    <cfRule type="containsBlanks" dxfId="2424" priority="686">
      <formula>LEN(TRIM(F35))=0</formula>
    </cfRule>
  </conditionalFormatting>
  <conditionalFormatting sqref="F35">
    <cfRule type="notContainsBlanks" dxfId="2423" priority="687">
      <formula>LEN(TRIM(F35))&gt;0</formula>
    </cfRule>
  </conditionalFormatting>
  <conditionalFormatting sqref="AC106:XFD106">
    <cfRule type="expression" dxfId="2422" priority="684">
      <formula>MOD(ROW(),2)=1</formula>
    </cfRule>
  </conditionalFormatting>
  <conditionalFormatting sqref="F55">
    <cfRule type="expression" dxfId="2421" priority="664">
      <formula>MOD(ROW(),2)=1</formula>
    </cfRule>
  </conditionalFormatting>
  <conditionalFormatting sqref="F55">
    <cfRule type="containsBlanks" dxfId="2420" priority="662">
      <formula>LEN(TRIM(F55))=0</formula>
    </cfRule>
  </conditionalFormatting>
  <conditionalFormatting sqref="F55">
    <cfRule type="notContainsBlanks" dxfId="2419" priority="663">
      <formula>LEN(TRIM(F55))&gt;0</formula>
    </cfRule>
  </conditionalFormatting>
  <conditionalFormatting sqref="C34">
    <cfRule type="containsText" dxfId="2418" priority="673" operator="containsText" text="UG">
      <formula>NOT(ISERROR(SEARCH("UG",C34)))</formula>
    </cfRule>
  </conditionalFormatting>
  <conditionalFormatting sqref="AI56:AL71">
    <cfRule type="expression" dxfId="2417" priority="685">
      <formula>MOD(ROW(),2)=1</formula>
    </cfRule>
  </conditionalFormatting>
  <conditionalFormatting sqref="U106:AA106">
    <cfRule type="expression" dxfId="2416" priority="683">
      <formula>MOD(ROW(),2)=1</formula>
    </cfRule>
  </conditionalFormatting>
  <conditionalFormatting sqref="T106">
    <cfRule type="expression" dxfId="2415" priority="682">
      <formula>MOD(ROW(),2)=1</formula>
    </cfRule>
  </conditionalFormatting>
  <conditionalFormatting sqref="AB106">
    <cfRule type="expression" dxfId="2414" priority="681">
      <formula>MOD(ROW(),2)=1</formula>
    </cfRule>
  </conditionalFormatting>
  <conditionalFormatting sqref="A106:B106 D106:E106">
    <cfRule type="expression" dxfId="2413" priority="680">
      <formula>MOD(ROW(),2)=1</formula>
    </cfRule>
  </conditionalFormatting>
  <conditionalFormatting sqref="F106">
    <cfRule type="expression" dxfId="2412" priority="679">
      <formula>MOD(ROW(),2)=1</formula>
    </cfRule>
  </conditionalFormatting>
  <conditionalFormatting sqref="F106">
    <cfRule type="containsBlanks" dxfId="2411" priority="677">
      <formula>LEN(TRIM(F106))=0</formula>
    </cfRule>
  </conditionalFormatting>
  <conditionalFormatting sqref="F106">
    <cfRule type="notContainsBlanks" dxfId="2410" priority="678">
      <formula>LEN(TRIM(F106))&gt;0</formula>
    </cfRule>
  </conditionalFormatting>
  <conditionalFormatting sqref="AM159:XFD159">
    <cfRule type="expression" dxfId="2409" priority="676">
      <formula>MOD(ROW(),2)=1</formula>
    </cfRule>
  </conditionalFormatting>
  <conditionalFormatting sqref="F34">
    <cfRule type="containsBlanks" dxfId="2408" priority="671">
      <formula>LEN(TRIM(F34))=0</formula>
    </cfRule>
  </conditionalFormatting>
  <conditionalFormatting sqref="F34">
    <cfRule type="notContainsBlanks" dxfId="2407" priority="672">
      <formula>LEN(TRIM(F34))&gt;0</formula>
    </cfRule>
  </conditionalFormatting>
  <conditionalFormatting sqref="AH55:AL55">
    <cfRule type="expression" dxfId="2406" priority="670">
      <formula>MOD(ROW(),2)=1</formula>
    </cfRule>
  </conditionalFormatting>
  <conditionalFormatting sqref="U55:AA55 AC55:AD55">
    <cfRule type="expression" dxfId="2405" priority="669">
      <formula>MOD(ROW(),2)=1</formula>
    </cfRule>
  </conditionalFormatting>
  <conditionalFormatting sqref="T55">
    <cfRule type="expression" dxfId="2404" priority="668">
      <formula>MOD(ROW(),2)=1</formula>
    </cfRule>
  </conditionalFormatting>
  <conditionalFormatting sqref="AB55">
    <cfRule type="expression" dxfId="2403" priority="667">
      <formula>MOD(ROW(),2)=1</formula>
    </cfRule>
  </conditionalFormatting>
  <conditionalFormatting sqref="C54">
    <cfRule type="containsText" dxfId="2402" priority="661" operator="containsText" text="UG">
      <formula>NOT(ISERROR(SEARCH("UG",C54)))</formula>
    </cfRule>
  </conditionalFormatting>
  <conditionalFormatting sqref="F54">
    <cfRule type="containsBlanks" dxfId="2401" priority="659">
      <formula>LEN(TRIM(F54))=0</formula>
    </cfRule>
  </conditionalFormatting>
  <conditionalFormatting sqref="F54">
    <cfRule type="notContainsBlanks" dxfId="2400" priority="660">
      <formula>LEN(TRIM(F54))&gt;0</formula>
    </cfRule>
  </conditionalFormatting>
  <conditionalFormatting sqref="AH75:AL75">
    <cfRule type="expression" dxfId="2399" priority="658">
      <formula>MOD(ROW(),2)=1</formula>
    </cfRule>
  </conditionalFormatting>
  <conditionalFormatting sqref="U75:AA75 AC75:AD75">
    <cfRule type="expression" dxfId="2398" priority="657">
      <formula>MOD(ROW(),2)=1</formula>
    </cfRule>
  </conditionalFormatting>
  <conditionalFormatting sqref="T75">
    <cfRule type="expression" dxfId="2397" priority="656">
      <formula>MOD(ROW(),2)=1</formula>
    </cfRule>
  </conditionalFormatting>
  <conditionalFormatting sqref="AB75">
    <cfRule type="expression" dxfId="2396" priority="655">
      <formula>MOD(ROW(),2)=1</formula>
    </cfRule>
  </conditionalFormatting>
  <conditionalFormatting sqref="A75:E75">
    <cfRule type="expression" dxfId="2395" priority="654">
      <formula>MOD(ROW(),2)=1</formula>
    </cfRule>
  </conditionalFormatting>
  <conditionalFormatting sqref="C75">
    <cfRule type="containsText" dxfId="2394" priority="653" operator="containsText" text="UG">
      <formula>NOT(ISERROR(SEARCH("UG",C75)))</formula>
    </cfRule>
  </conditionalFormatting>
  <conditionalFormatting sqref="F75">
    <cfRule type="expression" dxfId="2393" priority="652">
      <formula>MOD(ROW(),2)=1</formula>
    </cfRule>
  </conditionalFormatting>
  <conditionalFormatting sqref="F75">
    <cfRule type="containsBlanks" dxfId="2392" priority="650">
      <formula>LEN(TRIM(F75))=0</formula>
    </cfRule>
  </conditionalFormatting>
  <conditionalFormatting sqref="F75">
    <cfRule type="notContainsBlanks" dxfId="2391" priority="651">
      <formula>LEN(TRIM(F75))&gt;0</formula>
    </cfRule>
  </conditionalFormatting>
  <conditionalFormatting sqref="C74">
    <cfRule type="containsText" dxfId="2390" priority="649" operator="containsText" text="UG">
      <formula>NOT(ISERROR(SEARCH("UG",C74)))</formula>
    </cfRule>
  </conditionalFormatting>
  <conditionalFormatting sqref="F74">
    <cfRule type="containsBlanks" dxfId="2389" priority="647">
      <formula>LEN(TRIM(F74))=0</formula>
    </cfRule>
  </conditionalFormatting>
  <conditionalFormatting sqref="F74">
    <cfRule type="notContainsBlanks" dxfId="2388" priority="648">
      <formula>LEN(TRIM(F74))&gt;0</formula>
    </cfRule>
  </conditionalFormatting>
  <conditionalFormatting sqref="AH109:AL109">
    <cfRule type="expression" dxfId="2387" priority="646">
      <formula>MOD(ROW(),2)=1</formula>
    </cfRule>
  </conditionalFormatting>
  <conditionalFormatting sqref="U109:AA109 AC109:AD109">
    <cfRule type="expression" dxfId="2386" priority="645">
      <formula>MOD(ROW(),2)=1</formula>
    </cfRule>
  </conditionalFormatting>
  <conditionalFormatting sqref="T109">
    <cfRule type="expression" dxfId="2385" priority="644">
      <formula>MOD(ROW(),2)=1</formula>
    </cfRule>
  </conditionalFormatting>
  <conditionalFormatting sqref="AB109">
    <cfRule type="expression" dxfId="2384" priority="643">
      <formula>MOD(ROW(),2)=1</formula>
    </cfRule>
  </conditionalFormatting>
  <conditionalFormatting sqref="G109:S109">
    <cfRule type="cellIs" dxfId="2383" priority="283" operator="lessThan">
      <formula>0</formula>
    </cfRule>
    <cfRule type="expression" dxfId="2382" priority="642">
      <formula>MOD(ROW(),2)=1</formula>
    </cfRule>
  </conditionalFormatting>
  <conditionalFormatting sqref="F109">
    <cfRule type="expression" dxfId="2381" priority="639">
      <formula>MOD(ROW(),2)=1</formula>
    </cfRule>
  </conditionalFormatting>
  <conditionalFormatting sqref="F109">
    <cfRule type="containsBlanks" dxfId="2380" priority="637">
      <formula>LEN(TRIM(F109))=0</formula>
    </cfRule>
  </conditionalFormatting>
  <conditionalFormatting sqref="F109">
    <cfRule type="notContainsBlanks" dxfId="2379" priority="638">
      <formula>LEN(TRIM(F109))&gt;0</formula>
    </cfRule>
  </conditionalFormatting>
  <conditionalFormatting sqref="C108">
    <cfRule type="containsText" dxfId="2378" priority="636" operator="containsText" text="UG">
      <formula>NOT(ISERROR(SEARCH("UG",C108)))</formula>
    </cfRule>
  </conditionalFormatting>
  <conditionalFormatting sqref="F108">
    <cfRule type="containsBlanks" dxfId="2377" priority="634">
      <formula>LEN(TRIM(F108))=0</formula>
    </cfRule>
  </conditionalFormatting>
  <conditionalFormatting sqref="F108">
    <cfRule type="notContainsBlanks" dxfId="2376" priority="635">
      <formula>LEN(TRIM(F108))&gt;0</formula>
    </cfRule>
  </conditionalFormatting>
  <conditionalFormatting sqref="AC135:XFD135 G135:S135">
    <cfRule type="expression" dxfId="2375" priority="633">
      <formula>MOD(ROW(),2)=1</formula>
    </cfRule>
  </conditionalFormatting>
  <conditionalFormatting sqref="U135:AA135">
    <cfRule type="expression" dxfId="2374" priority="632">
      <formula>MOD(ROW(),2)=1</formula>
    </cfRule>
  </conditionalFormatting>
  <conditionalFormatting sqref="F135">
    <cfRule type="containsBlanks" dxfId="2373" priority="629">
      <formula>LEN(TRIM(F135))=0</formula>
    </cfRule>
  </conditionalFormatting>
  <conditionalFormatting sqref="F135">
    <cfRule type="notContainsBlanks" dxfId="2372" priority="630">
      <formula>LEN(TRIM(F135))&gt;0</formula>
    </cfRule>
  </conditionalFormatting>
  <conditionalFormatting sqref="T135">
    <cfRule type="expression" dxfId="2371" priority="628">
      <formula>MOD(ROW(),2)=1</formula>
    </cfRule>
  </conditionalFormatting>
  <conditionalFormatting sqref="AB135">
    <cfRule type="expression" dxfId="2370" priority="627">
      <formula>MOD(ROW(),2)=1</formula>
    </cfRule>
  </conditionalFormatting>
  <conditionalFormatting sqref="AH163:AL163">
    <cfRule type="expression" dxfId="2369" priority="626">
      <formula>MOD(ROW(),2)=1</formula>
    </cfRule>
  </conditionalFormatting>
  <conditionalFormatting sqref="U163:AA163 AC163:AD163">
    <cfRule type="expression" dxfId="2368" priority="625">
      <formula>MOD(ROW(),2)=1</formula>
    </cfRule>
  </conditionalFormatting>
  <conditionalFormatting sqref="T163">
    <cfRule type="expression" dxfId="2367" priority="624">
      <formula>MOD(ROW(),2)=1</formula>
    </cfRule>
  </conditionalFormatting>
  <conditionalFormatting sqref="AB163">
    <cfRule type="expression" dxfId="2366" priority="623">
      <formula>MOD(ROW(),2)=1</formula>
    </cfRule>
  </conditionalFormatting>
  <conditionalFormatting sqref="G163:S163">
    <cfRule type="expression" dxfId="2365" priority="622">
      <formula>MOD(ROW(),2)=1</formula>
    </cfRule>
  </conditionalFormatting>
  <conditionalFormatting sqref="A163:E163">
    <cfRule type="expression" dxfId="2364" priority="621">
      <formula>MOD(ROW(),2)=1</formula>
    </cfRule>
  </conditionalFormatting>
  <conditionalFormatting sqref="C163">
    <cfRule type="containsText" dxfId="2363" priority="620" operator="containsText" text="UG">
      <formula>NOT(ISERROR(SEARCH("UG",C163)))</formula>
    </cfRule>
  </conditionalFormatting>
  <conditionalFormatting sqref="F163">
    <cfRule type="expression" dxfId="2362" priority="619">
      <formula>MOD(ROW(),2)=1</formula>
    </cfRule>
  </conditionalFormatting>
  <conditionalFormatting sqref="F163">
    <cfRule type="containsBlanks" dxfId="2361" priority="617">
      <formula>LEN(TRIM(F163))=0</formula>
    </cfRule>
  </conditionalFormatting>
  <conditionalFormatting sqref="F163">
    <cfRule type="notContainsBlanks" dxfId="2360" priority="618">
      <formula>LEN(TRIM(F163))&gt;0</formula>
    </cfRule>
  </conditionalFormatting>
  <conditionalFormatting sqref="C162">
    <cfRule type="containsText" dxfId="2359" priority="616" operator="containsText" text="UG">
      <formula>NOT(ISERROR(SEARCH("UG",C162)))</formula>
    </cfRule>
  </conditionalFormatting>
  <conditionalFormatting sqref="F162">
    <cfRule type="containsBlanks" dxfId="2358" priority="614">
      <formula>LEN(TRIM(F162))=0</formula>
    </cfRule>
  </conditionalFormatting>
  <conditionalFormatting sqref="F162">
    <cfRule type="notContainsBlanks" dxfId="2357" priority="615">
      <formula>LEN(TRIM(F162))&gt;0</formula>
    </cfRule>
  </conditionalFormatting>
  <conditionalFormatting sqref="G107:S107 G33:S33 G53:S53 G73:S73 G134:S134 G161:S161">
    <cfRule type="cellIs" dxfId="2356" priority="613" operator="equal">
      <formula>0</formula>
    </cfRule>
  </conditionalFormatting>
  <conditionalFormatting sqref="F136">
    <cfRule type="containsBlanks" dxfId="2355" priority="610">
      <formula>LEN(TRIM(F136))=0</formula>
    </cfRule>
  </conditionalFormatting>
  <conditionalFormatting sqref="F136">
    <cfRule type="notContainsBlanks" dxfId="2354" priority="611">
      <formula>LEN(TRIM(F136))&gt;0</formula>
    </cfRule>
  </conditionalFormatting>
  <conditionalFormatting sqref="F7">
    <cfRule type="containsBlanks" dxfId="2353" priority="608">
      <formula>LEN(TRIM(F7))=0</formula>
    </cfRule>
  </conditionalFormatting>
  <conditionalFormatting sqref="F7">
    <cfRule type="notContainsBlanks" dxfId="2352" priority="609">
      <formula>LEN(TRIM(F7))&gt;0</formula>
    </cfRule>
  </conditionalFormatting>
  <conditionalFormatting sqref="C7">
    <cfRule type="containsText" dxfId="2351" priority="607" operator="containsText" text="UG">
      <formula>NOT(ISERROR(SEARCH("UG",C7)))</formula>
    </cfRule>
  </conditionalFormatting>
  <conditionalFormatting sqref="C7">
    <cfRule type="containsText" dxfId="2350" priority="606" operator="containsText" text="UG">
      <formula>NOT(ISERROR(SEARCH("UG",C7)))</formula>
    </cfRule>
  </conditionalFormatting>
  <conditionalFormatting sqref="AM23:XFD25">
    <cfRule type="expression" dxfId="2349" priority="605">
      <formula>MOD(ROW(),2)=1</formula>
    </cfRule>
  </conditionalFormatting>
  <conditionalFormatting sqref="U16:AA21 AM23:XFD24 U23:AA23 V24:AA24 U24:U26 D26:D29">
    <cfRule type="expression" dxfId="2348" priority="604">
      <formula>MOD(ROW(),2)=1</formula>
    </cfRule>
  </conditionalFormatting>
  <conditionalFormatting sqref="V24:AA24">
    <cfRule type="expression" dxfId="2347" priority="603">
      <formula>MOD(ROW(),2)=1</formula>
    </cfRule>
  </conditionalFormatting>
  <conditionalFormatting sqref="AB16:AB24 AB26:AB32">
    <cfRule type="expression" dxfId="2346" priority="602">
      <formula>MOD(ROW(),2)=1</formula>
    </cfRule>
  </conditionalFormatting>
  <conditionalFormatting sqref="AM26:XFD26">
    <cfRule type="expression" dxfId="2345" priority="601">
      <formula>MOD(ROW(),2)=1</formula>
    </cfRule>
  </conditionalFormatting>
  <conditionalFormatting sqref="V26:AA26">
    <cfRule type="expression" dxfId="2344" priority="600">
      <formula>MOD(ROW(),2)=1</formula>
    </cfRule>
  </conditionalFormatting>
  <conditionalFormatting sqref="F26">
    <cfRule type="expression" dxfId="2343" priority="598">
      <formula>MOD(ROW(),2)=1</formula>
    </cfRule>
  </conditionalFormatting>
  <conditionalFormatting sqref="F26">
    <cfRule type="containsBlanks" dxfId="2342" priority="597">
      <formula>LEN(TRIM(F26))=0</formula>
    </cfRule>
  </conditionalFormatting>
  <conditionalFormatting sqref="F26">
    <cfRule type="notContainsBlanks" dxfId="2341" priority="599">
      <formula>LEN(TRIM(F26))&gt;0</formula>
    </cfRule>
  </conditionalFormatting>
  <conditionalFormatting sqref="G55:S55">
    <cfRule type="cellIs" dxfId="2340" priority="592" operator="lessThan">
      <formula>0</formula>
    </cfRule>
    <cfRule type="expression" dxfId="2339" priority="593">
      <formula>MOD(ROW(),2)=1</formula>
    </cfRule>
  </conditionalFormatting>
  <conditionalFormatting sqref="G75:S75">
    <cfRule type="cellIs" dxfId="2338" priority="590" operator="lessThan">
      <formula>0</formula>
    </cfRule>
    <cfRule type="expression" dxfId="2337" priority="591">
      <formula>MOD(ROW(),2)=1</formula>
    </cfRule>
  </conditionalFormatting>
  <conditionalFormatting sqref="C44:C52">
    <cfRule type="expression" dxfId="2336" priority="589">
      <formula>MOD(ROW(),2)=1</formula>
    </cfRule>
  </conditionalFormatting>
  <conditionalFormatting sqref="C44:C52">
    <cfRule type="containsText" dxfId="2335" priority="588" operator="containsText" text="UG">
      <formula>NOT(ISERROR(SEARCH("UG",C44)))</formula>
    </cfRule>
  </conditionalFormatting>
  <conditionalFormatting sqref="C44:C52 C155:C160">
    <cfRule type="containsText" dxfId="2334" priority="587" operator="containsText" text="CDD">
      <formula>NOT(ISERROR(SEARCH("CDD",C44)))</formula>
    </cfRule>
  </conditionalFormatting>
  <conditionalFormatting sqref="C62:C71">
    <cfRule type="expression" dxfId="2333" priority="586">
      <formula>MOD(ROW(),2)=1</formula>
    </cfRule>
  </conditionalFormatting>
  <conditionalFormatting sqref="C62:C71">
    <cfRule type="containsText" dxfId="2332" priority="585" operator="containsText" text="UG">
      <formula>NOT(ISERROR(SEARCH("UG",C62)))</formula>
    </cfRule>
  </conditionalFormatting>
  <conditionalFormatting sqref="C62:C71">
    <cfRule type="containsText" dxfId="2331" priority="584" operator="containsText" text="CDD">
      <formula>NOT(ISERROR(SEARCH("CDD",C62)))</formula>
    </cfRule>
  </conditionalFormatting>
  <conditionalFormatting sqref="AM37:XFD40">
    <cfRule type="expression" dxfId="2330" priority="583">
      <formula>MOD(ROW(),2)=1</formula>
    </cfRule>
  </conditionalFormatting>
  <conditionalFormatting sqref="AM41:XFD41">
    <cfRule type="expression" dxfId="2329" priority="582">
      <formula>MOD(ROW(),2)=1</formula>
    </cfRule>
  </conditionalFormatting>
  <conditionalFormatting sqref="AC57:AC59 AM57:XFD59">
    <cfRule type="expression" dxfId="2328" priority="581">
      <formula>MOD(ROW(),2)=1</formula>
    </cfRule>
  </conditionalFormatting>
  <conditionalFormatting sqref="AC56">
    <cfRule type="expression" dxfId="2327" priority="580">
      <formula>MOD(ROW(),2)=1</formula>
    </cfRule>
  </conditionalFormatting>
  <conditionalFormatting sqref="A26:A29">
    <cfRule type="expression" dxfId="2326" priority="579">
      <formula>MOD(ROW(),2)=1</formula>
    </cfRule>
  </conditionalFormatting>
  <conditionalFormatting sqref="C31:C32 C26:C29">
    <cfRule type="expression" dxfId="2325" priority="578">
      <formula>MOD(ROW(),2)=1</formula>
    </cfRule>
  </conditionalFormatting>
  <conditionalFormatting sqref="C31:C32 C26:C29">
    <cfRule type="containsText" dxfId="2324" priority="577" operator="containsText" text="UG">
      <formula>NOT(ISERROR(SEARCH("UG",C26)))</formula>
    </cfRule>
  </conditionalFormatting>
  <conditionalFormatting sqref="C31:C32 C26:C29">
    <cfRule type="containsText" dxfId="2323" priority="576" operator="containsText" text="CDD">
      <formula>NOT(ISERROR(SEARCH("CDD",C26)))</formula>
    </cfRule>
  </conditionalFormatting>
  <conditionalFormatting sqref="AM42:XFD42">
    <cfRule type="expression" dxfId="2322" priority="575">
      <formula>MOD(ROW(),2)=1</formula>
    </cfRule>
  </conditionalFormatting>
  <conditionalFormatting sqref="V26:AA26 A26:A29">
    <cfRule type="expression" dxfId="2321" priority="574">
      <formula>MOD(ROW(),2)=1</formula>
    </cfRule>
  </conditionalFormatting>
  <conditionalFormatting sqref="F26">
    <cfRule type="expression" dxfId="2320" priority="573">
      <formula>MOD(ROW(),2)=1</formula>
    </cfRule>
  </conditionalFormatting>
  <conditionalFormatting sqref="F26">
    <cfRule type="containsBlanks" dxfId="2319" priority="571">
      <formula>LEN(TRIM(F26))=0</formula>
    </cfRule>
  </conditionalFormatting>
  <conditionalFormatting sqref="F26">
    <cfRule type="notContainsBlanks" dxfId="2318" priority="572">
      <formula>LEN(TRIM(F26))&gt;0</formula>
    </cfRule>
  </conditionalFormatting>
  <conditionalFormatting sqref="U23:AA23 U24:U26">
    <cfRule type="expression" dxfId="2317" priority="570">
      <formula>MOD(ROW(),2)=1</formula>
    </cfRule>
  </conditionalFormatting>
  <conditionalFormatting sqref="AM25:XFD25">
    <cfRule type="expression" dxfId="2316" priority="569">
      <formula>MOD(ROW(),2)=1</formula>
    </cfRule>
  </conditionalFormatting>
  <conditionalFormatting sqref="U98:AA99 AD98 AD99:XFD99 AC84:XFD86 AC96:XFD96 AC95:AD95 AF95:XFD95 AF97:XFD98 AC97:AC102 AC89:XFD94">
    <cfRule type="expression" dxfId="2315" priority="568">
      <formula>MOD(ROW(),2)=1</formula>
    </cfRule>
  </conditionalFormatting>
  <conditionalFormatting sqref="T98:T99">
    <cfRule type="expression" dxfId="2314" priority="567">
      <formula>MOD(ROW(),2)=1</formula>
    </cfRule>
  </conditionalFormatting>
  <conditionalFormatting sqref="AE98">
    <cfRule type="expression" dxfId="2313" priority="566">
      <formula>MOD(ROW(),2)=1</formula>
    </cfRule>
  </conditionalFormatting>
  <conditionalFormatting sqref="AB98:AB99">
    <cfRule type="expression" dxfId="2312" priority="565">
      <formula>MOD(ROW(),2)=1</formula>
    </cfRule>
  </conditionalFormatting>
  <conditionalFormatting sqref="A101:B101 AD101:XFD101 D101:F101">
    <cfRule type="expression" dxfId="2311" priority="564">
      <formula>MOD(ROW(),2)=1</formula>
    </cfRule>
  </conditionalFormatting>
  <conditionalFormatting sqref="U101:AA101">
    <cfRule type="expression" dxfId="2310" priority="563">
      <formula>MOD(ROW(),2)=1</formula>
    </cfRule>
  </conditionalFormatting>
  <conditionalFormatting sqref="F101">
    <cfRule type="notContainsBlanks" dxfId="2309" priority="561">
      <formula>LEN(TRIM(F101))&gt;0</formula>
    </cfRule>
    <cfRule type="containsBlanks" dxfId="2308" priority="562">
      <formula>LEN(TRIM(F101))=0</formula>
    </cfRule>
  </conditionalFormatting>
  <conditionalFormatting sqref="T101">
    <cfRule type="expression" dxfId="2307" priority="560">
      <formula>MOD(ROW(),2)=1</formula>
    </cfRule>
  </conditionalFormatting>
  <conditionalFormatting sqref="AB101">
    <cfRule type="expression" dxfId="2306" priority="559">
      <formula>MOD(ROW(),2)=1</formula>
    </cfRule>
  </conditionalFormatting>
  <conditionalFormatting sqref="A102:B103 D102:D103">
    <cfRule type="expression" dxfId="2305" priority="558">
      <formula>MOD(ROW(),2)=1</formula>
    </cfRule>
  </conditionalFormatting>
  <conditionalFormatting sqref="E102:E103">
    <cfRule type="expression" dxfId="2304" priority="557">
      <formula>MOD(ROW(),2)=1</formula>
    </cfRule>
  </conditionalFormatting>
  <conditionalFormatting sqref="C106 C97">
    <cfRule type="expression" dxfId="2303" priority="556">
      <formula>MOD(ROW(),2)=1</formula>
    </cfRule>
  </conditionalFormatting>
  <conditionalFormatting sqref="C106 C97">
    <cfRule type="containsText" dxfId="2302" priority="555" operator="containsText" text="UG">
      <formula>NOT(ISERROR(SEARCH("UG",C97)))</formula>
    </cfRule>
  </conditionalFormatting>
  <conditionalFormatting sqref="C106 C97">
    <cfRule type="containsText" dxfId="2301" priority="554" operator="containsText" text="CDD">
      <formula>NOT(ISERROR(SEARCH("CDD",C97)))</formula>
    </cfRule>
  </conditionalFormatting>
  <conditionalFormatting sqref="C101">
    <cfRule type="expression" dxfId="2300" priority="553">
      <formula>MOD(ROW(),2)=1</formula>
    </cfRule>
  </conditionalFormatting>
  <conditionalFormatting sqref="C101">
    <cfRule type="containsText" dxfId="2299" priority="552" operator="containsText" text="UG">
      <formula>NOT(ISERROR(SEARCH("UG",C101)))</formula>
    </cfRule>
  </conditionalFormatting>
  <conditionalFormatting sqref="C102:C103">
    <cfRule type="expression" dxfId="2298" priority="551">
      <formula>MOD(ROW(),2)=1</formula>
    </cfRule>
  </conditionalFormatting>
  <conditionalFormatting sqref="C102:C103">
    <cfRule type="containsText" dxfId="2297" priority="550" operator="containsText" text="UG">
      <formula>NOT(ISERROR(SEARCH("UG",C102)))</formula>
    </cfRule>
  </conditionalFormatting>
  <conditionalFormatting sqref="C104">
    <cfRule type="expression" dxfId="2296" priority="549">
      <formula>MOD(ROW(),2)=1</formula>
    </cfRule>
  </conditionalFormatting>
  <conditionalFormatting sqref="C104">
    <cfRule type="containsText" dxfId="2295" priority="548" operator="containsText" text="UG">
      <formula>NOT(ISERROR(SEARCH("UG",C104)))</formula>
    </cfRule>
  </conditionalFormatting>
  <conditionalFormatting sqref="C105">
    <cfRule type="expression" dxfId="2294" priority="547">
      <formula>MOD(ROW(),2)=1</formula>
    </cfRule>
  </conditionalFormatting>
  <conditionalFormatting sqref="C105">
    <cfRule type="containsText" dxfId="2293" priority="546" operator="containsText" text="UG">
      <formula>NOT(ISERROR(SEARCH("UG",C105)))</formula>
    </cfRule>
  </conditionalFormatting>
  <conditionalFormatting sqref="C105">
    <cfRule type="containsText" dxfId="2292" priority="545" operator="containsText" text="CDD">
      <formula>NOT(ISERROR(SEARCH("CDD",C105)))</formula>
    </cfRule>
  </conditionalFormatting>
  <conditionalFormatting sqref="C133">
    <cfRule type="expression" dxfId="2291" priority="544">
      <formula>MOD(ROW(),2)=1</formula>
    </cfRule>
  </conditionalFormatting>
  <conditionalFormatting sqref="C133">
    <cfRule type="containsText" dxfId="2290" priority="543" operator="containsText" text="UG">
      <formula>NOT(ISERROR(SEARCH("UG",C133)))</formula>
    </cfRule>
  </conditionalFormatting>
  <conditionalFormatting sqref="C133">
    <cfRule type="containsText" dxfId="2289" priority="542" operator="containsText" text="CDD">
      <formula>NOT(ISERROR(SEARCH("CDD",C133)))</formula>
    </cfRule>
  </conditionalFormatting>
  <conditionalFormatting sqref="AC110:XFD125 A125:B125 D125:F125">
    <cfRule type="expression" dxfId="2288" priority="541">
      <formula>MOD(ROW(),2)=1</formula>
    </cfRule>
  </conditionalFormatting>
  <conditionalFormatting sqref="U123:AA125">
    <cfRule type="expression" dxfId="2287" priority="540">
      <formula>MOD(ROW(),2)=1</formula>
    </cfRule>
  </conditionalFormatting>
  <conditionalFormatting sqref="F125">
    <cfRule type="notContainsBlanks" dxfId="2286" priority="538">
      <formula>LEN(TRIM(F125))&gt;0</formula>
    </cfRule>
    <cfRule type="containsBlanks" dxfId="2285" priority="539">
      <formula>LEN(TRIM(F125))=0</formula>
    </cfRule>
  </conditionalFormatting>
  <conditionalFormatting sqref="T123:T125">
    <cfRule type="expression" dxfId="2284" priority="537">
      <formula>MOD(ROW(),2)=1</formula>
    </cfRule>
  </conditionalFormatting>
  <conditionalFormatting sqref="AB123:AB125">
    <cfRule type="expression" dxfId="2283" priority="536">
      <formula>MOD(ROW(),2)=1</formula>
    </cfRule>
  </conditionalFormatting>
  <conditionalFormatting sqref="A126:B126 U126:AA126 AC126:XFD126 D126:F126">
    <cfRule type="expression" dxfId="2282" priority="535">
      <formula>MOD(ROW(),2)=1</formula>
    </cfRule>
  </conditionalFormatting>
  <conditionalFormatting sqref="F126">
    <cfRule type="notContainsBlanks" dxfId="2281" priority="533">
      <formula>LEN(TRIM(F126))&gt;0</formula>
    </cfRule>
    <cfRule type="containsBlanks" dxfId="2280" priority="534">
      <formula>LEN(TRIM(F126))=0</formula>
    </cfRule>
  </conditionalFormatting>
  <conditionalFormatting sqref="T126">
    <cfRule type="expression" dxfId="2279" priority="532">
      <formula>MOD(ROW(),2)=1</formula>
    </cfRule>
  </conditionalFormatting>
  <conditionalFormatting sqref="AB126">
    <cfRule type="expression" dxfId="2278" priority="531">
      <formula>MOD(ROW(),2)=1</formula>
    </cfRule>
  </conditionalFormatting>
  <conditionalFormatting sqref="AC137:XFD152">
    <cfRule type="expression" dxfId="2277" priority="530">
      <formula>MOD(ROW(),2)=1</formula>
    </cfRule>
  </conditionalFormatting>
  <conditionalFormatting sqref="U100:AA100 AD100:XFD100 A100:F100 C99">
    <cfRule type="expression" dxfId="2276" priority="529">
      <formula>MOD(ROW(),2)=1</formula>
    </cfRule>
  </conditionalFormatting>
  <conditionalFormatting sqref="C99:C100">
    <cfRule type="containsText" dxfId="2275" priority="528" operator="containsText" text="UG">
      <formula>NOT(ISERROR(SEARCH("UG",C99)))</formula>
    </cfRule>
  </conditionalFormatting>
  <conditionalFormatting sqref="F100">
    <cfRule type="notContainsBlanks" dxfId="2274" priority="526">
      <formula>LEN(TRIM(F100))&gt;0</formula>
    </cfRule>
    <cfRule type="containsBlanks" dxfId="2273" priority="527">
      <formula>LEN(TRIM(F100))=0</formula>
    </cfRule>
  </conditionalFormatting>
  <conditionalFormatting sqref="T100">
    <cfRule type="expression" dxfId="2272" priority="525">
      <formula>MOD(ROW(),2)=1</formula>
    </cfRule>
  </conditionalFormatting>
  <conditionalFormatting sqref="AB100">
    <cfRule type="expression" dxfId="2271" priority="524">
      <formula>MOD(ROW(),2)=1</formula>
    </cfRule>
  </conditionalFormatting>
  <conditionalFormatting sqref="G32:S32">
    <cfRule type="beginsWith" dxfId="2270" priority="523" operator="beginsWith" text=",">
      <formula>LEFT(G32,LEN(","))=","</formula>
    </cfRule>
  </conditionalFormatting>
  <conditionalFormatting sqref="G45:S52">
    <cfRule type="expression" dxfId="2269" priority="522">
      <formula>MOD(ROW(),2)=1</formula>
    </cfRule>
  </conditionalFormatting>
  <conditionalFormatting sqref="G45:S52">
    <cfRule type="endsWith" dxfId="2268" priority="521" operator="endsWith" text="0">
      <formula>RIGHT(G45,LEN("0"))="0"</formula>
    </cfRule>
  </conditionalFormatting>
  <conditionalFormatting sqref="G45:S52">
    <cfRule type="beginsWith" dxfId="2267" priority="520" operator="beginsWith" text=",">
      <formula>LEFT(G45,LEN(","))=","</formula>
    </cfRule>
  </conditionalFormatting>
  <conditionalFormatting sqref="G62:S71">
    <cfRule type="expression" dxfId="2266" priority="519">
      <formula>MOD(ROW(),2)=1</formula>
    </cfRule>
  </conditionalFormatting>
  <conditionalFormatting sqref="G62:S71">
    <cfRule type="endsWith" dxfId="2265" priority="518" operator="endsWith" text="0">
      <formula>RIGHT(G62,LEN("0"))="0"</formula>
    </cfRule>
  </conditionalFormatting>
  <conditionalFormatting sqref="G62:S71">
    <cfRule type="beginsWith" dxfId="2264" priority="517" operator="beginsWith" text=",">
      <formula>LEFT(G62,LEN(","))=","</formula>
    </cfRule>
  </conditionalFormatting>
  <conditionalFormatting sqref="G100:S106">
    <cfRule type="expression" dxfId="2263" priority="516">
      <formula>MOD(ROW(),2)=1</formula>
    </cfRule>
  </conditionalFormatting>
  <conditionalFormatting sqref="G100:S106">
    <cfRule type="endsWith" dxfId="2262" priority="515" operator="endsWith" text="0">
      <formula>RIGHT(G100,LEN("0"))="0"</formula>
    </cfRule>
  </conditionalFormatting>
  <conditionalFormatting sqref="G100:S106">
    <cfRule type="beginsWith" dxfId="2261" priority="514" operator="beginsWith" text=",">
      <formula>LEFT(G100,LEN(","))=","</formula>
    </cfRule>
  </conditionalFormatting>
  <conditionalFormatting sqref="G125:S127 G131:S132">
    <cfRule type="expression" dxfId="2260" priority="513">
      <formula>MOD(ROW(),2)=1</formula>
    </cfRule>
  </conditionalFormatting>
  <conditionalFormatting sqref="G125:S127 G131:S132">
    <cfRule type="endsWith" dxfId="2259" priority="512" operator="endsWith" text="0">
      <formula>RIGHT(G125,LEN("0"))="0"</formula>
    </cfRule>
  </conditionalFormatting>
  <conditionalFormatting sqref="G125:S127 G131:S132">
    <cfRule type="beginsWith" dxfId="2258" priority="511" operator="beginsWith" text=",">
      <formula>LEFT(G125,LEN(","))=","</formula>
    </cfRule>
  </conditionalFormatting>
  <conditionalFormatting sqref="U27:AA27 E27">
    <cfRule type="expression" dxfId="2257" priority="504">
      <formula>MOD(ROW(),2)=1</formula>
    </cfRule>
  </conditionalFormatting>
  <conditionalFormatting sqref="F27">
    <cfRule type="expression" dxfId="2256" priority="503">
      <formula>MOD(ROW(),2)=1</formula>
    </cfRule>
  </conditionalFormatting>
  <conditionalFormatting sqref="AM27:XFD27">
    <cfRule type="expression" dxfId="2255" priority="505">
      <formula>MOD(ROW(),2)=1</formula>
    </cfRule>
  </conditionalFormatting>
  <conditionalFormatting sqref="F27">
    <cfRule type="containsBlanks" dxfId="2254" priority="501">
      <formula>LEN(TRIM(F27))=0</formula>
    </cfRule>
  </conditionalFormatting>
  <conditionalFormatting sqref="F27">
    <cfRule type="notContainsBlanks" dxfId="2253" priority="502">
      <formula>LEN(TRIM(F27))&gt;0</formula>
    </cfRule>
  </conditionalFormatting>
  <conditionalFormatting sqref="T27">
    <cfRule type="expression" dxfId="2252" priority="500">
      <formula>MOD(ROW(),2)=1</formula>
    </cfRule>
  </conditionalFormatting>
  <conditionalFormatting sqref="AM44:XFD44">
    <cfRule type="expression" dxfId="2251" priority="495">
      <formula>MOD(ROW(),2)=1</formula>
    </cfRule>
  </conditionalFormatting>
  <conditionalFormatting sqref="U44:AA44">
    <cfRule type="expression" dxfId="2250" priority="494">
      <formula>MOD(ROW(),2)=1</formula>
    </cfRule>
  </conditionalFormatting>
  <conditionalFormatting sqref="T44">
    <cfRule type="expression" dxfId="2249" priority="493">
      <formula>MOD(ROW(),2)=1</formula>
    </cfRule>
  </conditionalFormatting>
  <conditionalFormatting sqref="AM28:XFD28">
    <cfRule type="expression" dxfId="2248" priority="492">
      <formula>MOD(ROW(),2)=1</formula>
    </cfRule>
  </conditionalFormatting>
  <conditionalFormatting sqref="E28 U28:AA28">
    <cfRule type="expression" dxfId="2247" priority="491">
      <formula>MOD(ROW(),2)=1</formula>
    </cfRule>
  </conditionalFormatting>
  <conditionalFormatting sqref="F28">
    <cfRule type="expression" dxfId="2246" priority="489">
      <formula>MOD(ROW(),2)=1</formula>
    </cfRule>
  </conditionalFormatting>
  <conditionalFormatting sqref="F28">
    <cfRule type="containsBlanks" dxfId="2245" priority="487">
      <formula>LEN(TRIM(F28))=0</formula>
    </cfRule>
  </conditionalFormatting>
  <conditionalFormatting sqref="F28">
    <cfRule type="notContainsBlanks" dxfId="2244" priority="488">
      <formula>LEN(TRIM(F28))&gt;0</formula>
    </cfRule>
  </conditionalFormatting>
  <conditionalFormatting sqref="T28">
    <cfRule type="expression" dxfId="2243" priority="486">
      <formula>MOD(ROW(),2)=1</formula>
    </cfRule>
  </conditionalFormatting>
  <conditionalFormatting sqref="U22:AA22 AM22:XFD22">
    <cfRule type="expression" dxfId="2242" priority="481">
      <formula>MOD(ROW(),2)=1</formula>
    </cfRule>
  </conditionalFormatting>
  <conditionalFormatting sqref="AF156:XFD156 A159:B160 D159:F160">
    <cfRule type="expression" dxfId="2241" priority="480">
      <formula>MOD(ROW(),2)=1</formula>
    </cfRule>
  </conditionalFormatting>
  <conditionalFormatting sqref="F159:F160">
    <cfRule type="notContainsBlanks" dxfId="2240" priority="478">
      <formula>LEN(TRIM(F159))&gt;0</formula>
    </cfRule>
    <cfRule type="containsBlanks" dxfId="2239" priority="479">
      <formula>LEN(TRIM(F159))=0</formula>
    </cfRule>
  </conditionalFormatting>
  <conditionalFormatting sqref="G159:S160">
    <cfRule type="expression" dxfId="2238" priority="472">
      <formula>MOD(ROW(),2)=1</formula>
    </cfRule>
  </conditionalFormatting>
  <conditionalFormatting sqref="G159:S160">
    <cfRule type="endsWith" dxfId="2237" priority="471" operator="endsWith" text="0">
      <formula>RIGHT(G159,LEN("0"))="0"</formula>
    </cfRule>
  </conditionalFormatting>
  <conditionalFormatting sqref="G159:S160">
    <cfRule type="beginsWith" dxfId="2236" priority="470" operator="beginsWith" text=",">
      <formula>LEFT(G159,LEN(","))=","</formula>
    </cfRule>
  </conditionalFormatting>
  <conditionalFormatting sqref="AM158:XFD158">
    <cfRule type="expression" dxfId="2235" priority="469">
      <formula>MOD(ROW(),2)=1</formula>
    </cfRule>
  </conditionalFormatting>
  <conditionalFormatting sqref="AC83:XFD83">
    <cfRule type="expression" dxfId="2234" priority="468">
      <formula>MOD(ROW(),2)=1</formula>
    </cfRule>
  </conditionalFormatting>
  <conditionalFormatting sqref="AM157:XFD157">
    <cfRule type="expression" dxfId="2233" priority="467">
      <formula>MOD(ROW(),2)=1</formula>
    </cfRule>
  </conditionalFormatting>
  <conditionalFormatting sqref="AM43:XFD43">
    <cfRule type="expression" dxfId="2232" priority="466">
      <formula>MOD(ROW(),2)=1</formula>
    </cfRule>
  </conditionalFormatting>
  <conditionalFormatting sqref="U43:AA43">
    <cfRule type="expression" dxfId="2231" priority="465">
      <formula>MOD(ROW(),2)=1</formula>
    </cfRule>
  </conditionalFormatting>
  <conditionalFormatting sqref="T43">
    <cfRule type="expression" dxfId="2230" priority="464">
      <formula>MOD(ROW(),2)=1</formula>
    </cfRule>
  </conditionalFormatting>
  <conditionalFormatting sqref="AM160:XFD160">
    <cfRule type="expression" dxfId="2229" priority="463">
      <formula>MOD(ROW(),2)=1</formula>
    </cfRule>
  </conditionalFormatting>
  <conditionalFormatting sqref="G31">
    <cfRule type="expression" dxfId="2228" priority="462">
      <formula>MOD(ROW(),2)=1</formula>
    </cfRule>
  </conditionalFormatting>
  <conditionalFormatting sqref="G31">
    <cfRule type="endsWith" dxfId="2227" priority="461" operator="endsWith" text="0">
      <formula>RIGHT(G31,LEN("0"))="0"</formula>
    </cfRule>
  </conditionalFormatting>
  <conditionalFormatting sqref="G31">
    <cfRule type="beginsWith" dxfId="2226" priority="460" operator="beginsWith" text=",">
      <formula>LEFT(G31,LEN(","))=","</formula>
    </cfRule>
  </conditionalFormatting>
  <conditionalFormatting sqref="H31:S31">
    <cfRule type="expression" dxfId="2225" priority="459">
      <formula>MOD(ROW(),2)=1</formula>
    </cfRule>
  </conditionalFormatting>
  <conditionalFormatting sqref="H31:S31">
    <cfRule type="endsWith" dxfId="2224" priority="458" operator="endsWith" text="0">
      <formula>RIGHT(H31,LEN("0"))="0"</formula>
    </cfRule>
  </conditionalFormatting>
  <conditionalFormatting sqref="H31:S31">
    <cfRule type="beginsWith" dxfId="2223" priority="457" operator="beginsWith" text=",">
      <formula>LEFT(H31,LEN(","))=","</formula>
    </cfRule>
  </conditionalFormatting>
  <conditionalFormatting sqref="AC61 AM61:XFD61">
    <cfRule type="expression" dxfId="2222" priority="456">
      <formula>MOD(ROW(),2)=1</formula>
    </cfRule>
  </conditionalFormatting>
  <conditionalFormatting sqref="U61:AA61">
    <cfRule type="expression" dxfId="2221" priority="455">
      <formula>MOD(ROW(),2)=1</formula>
    </cfRule>
  </conditionalFormatting>
  <conditionalFormatting sqref="T61">
    <cfRule type="expression" dxfId="2220" priority="454">
      <formula>MOD(ROW(),2)=1</formula>
    </cfRule>
  </conditionalFormatting>
  <conditionalFormatting sqref="AB61">
    <cfRule type="expression" dxfId="2219" priority="453">
      <formula>MOD(ROW(),2)=1</formula>
    </cfRule>
  </conditionalFormatting>
  <conditionalFormatting sqref="A30:F30">
    <cfRule type="expression" dxfId="2218" priority="452">
      <formula>MOD(ROW(),2)=1</formula>
    </cfRule>
  </conditionalFormatting>
  <conditionalFormatting sqref="U30:AA30">
    <cfRule type="expression" dxfId="2217" priority="451">
      <formula>MOD(ROW(),2)=1</formula>
    </cfRule>
  </conditionalFormatting>
  <conditionalFormatting sqref="C30">
    <cfRule type="containsText" dxfId="2216" priority="450" operator="containsText" text="UG">
      <formula>NOT(ISERROR(SEARCH("UG",C30)))</formula>
    </cfRule>
  </conditionalFormatting>
  <conditionalFormatting sqref="F30">
    <cfRule type="notContainsBlanks" dxfId="2215" priority="448">
      <formula>LEN(TRIM(F30))&gt;0</formula>
    </cfRule>
    <cfRule type="containsBlanks" dxfId="2214" priority="449">
      <formula>LEN(TRIM(F30))=0</formula>
    </cfRule>
  </conditionalFormatting>
  <conditionalFormatting sqref="T30">
    <cfRule type="expression" dxfId="2213" priority="447">
      <formula>MOD(ROW(),2)=1</formula>
    </cfRule>
  </conditionalFormatting>
  <conditionalFormatting sqref="G30:S30">
    <cfRule type="expression" dxfId="2212" priority="446">
      <formula>MOD(ROW(),2)=1</formula>
    </cfRule>
  </conditionalFormatting>
  <conditionalFormatting sqref="G30:S30">
    <cfRule type="endsWith" dxfId="2211" priority="445" operator="endsWith" text="0">
      <formula>RIGHT(G30,LEN("0"))="0"</formula>
    </cfRule>
  </conditionalFormatting>
  <conditionalFormatting sqref="G30:S30">
    <cfRule type="beginsWith" dxfId="2210" priority="444" operator="beginsWith" text=",">
      <formula>LEFT(G30,LEN(","))=","</formula>
    </cfRule>
  </conditionalFormatting>
  <conditionalFormatting sqref="C6">
    <cfRule type="containsText" dxfId="2209" priority="431" operator="containsText" text="UG">
      <formula>NOT(ISERROR(SEARCH("UG",C6)))</formula>
    </cfRule>
  </conditionalFormatting>
  <conditionalFormatting sqref="C6">
    <cfRule type="containsText" dxfId="2208" priority="430" operator="containsText" text="UG">
      <formula>NOT(ISERROR(SEARCH("UG",C6)))</formula>
    </cfRule>
  </conditionalFormatting>
  <conditionalFormatting sqref="F6">
    <cfRule type="containsBlanks" dxfId="2207" priority="428">
      <formula>LEN(TRIM(F6))=0</formula>
    </cfRule>
  </conditionalFormatting>
  <conditionalFormatting sqref="F6">
    <cfRule type="notContainsBlanks" dxfId="2206" priority="429">
      <formula>LEN(TRIM(F6))&gt;0</formula>
    </cfRule>
  </conditionalFormatting>
  <conditionalFormatting sqref="G16:S19 G23:S24 G20:T21">
    <cfRule type="expression" dxfId="2205" priority="427">
      <formula>MOD(ROW(),2)=1</formula>
    </cfRule>
  </conditionalFormatting>
  <conditionalFormatting sqref="A16:E20 A23:E24 E21 A21:D22">
    <cfRule type="expression" dxfId="2204" priority="426">
      <formula>MOD(ROW(),2)=1</formula>
    </cfRule>
  </conditionalFormatting>
  <conditionalFormatting sqref="C16:C23">
    <cfRule type="containsText" dxfId="2203" priority="425" operator="containsText" text="UG">
      <formula>NOT(ISERROR(SEARCH("UG",C16)))</formula>
    </cfRule>
  </conditionalFormatting>
  <conditionalFormatting sqref="F16:F21 F23">
    <cfRule type="expression" dxfId="2202" priority="424">
      <formula>MOD(ROW(),2)=1</formula>
    </cfRule>
  </conditionalFormatting>
  <conditionalFormatting sqref="F16:F21 F23">
    <cfRule type="containsBlanks" dxfId="2201" priority="422">
      <formula>LEN(TRIM(F16))=0</formula>
    </cfRule>
  </conditionalFormatting>
  <conditionalFormatting sqref="F16:F21 F23">
    <cfRule type="notContainsBlanks" dxfId="2200" priority="423">
      <formula>LEN(TRIM(F16))&gt;0</formula>
    </cfRule>
  </conditionalFormatting>
  <conditionalFormatting sqref="G16:S19 G23:S23 G20:T21">
    <cfRule type="endsWith" dxfId="2199" priority="421" operator="endsWith" text="0">
      <formula>RIGHT(G16,LEN("0"))="0"</formula>
    </cfRule>
  </conditionalFormatting>
  <conditionalFormatting sqref="T16:T19 T23:T26">
    <cfRule type="expression" dxfId="2198" priority="420">
      <formula>MOD(ROW(),2)=1</formula>
    </cfRule>
  </conditionalFormatting>
  <conditionalFormatting sqref="G24:S24">
    <cfRule type="expression" dxfId="2197" priority="419">
      <formula>MOD(ROW(),2)=1</formula>
    </cfRule>
  </conditionalFormatting>
  <conditionalFormatting sqref="A24:B24 E24">
    <cfRule type="expression" dxfId="2196" priority="418">
      <formula>MOD(ROW(),2)=1</formula>
    </cfRule>
  </conditionalFormatting>
  <conditionalFormatting sqref="F24">
    <cfRule type="expression" dxfId="2195" priority="417">
      <formula>MOD(ROW(),2)=1</formula>
    </cfRule>
  </conditionalFormatting>
  <conditionalFormatting sqref="F24">
    <cfRule type="containsBlanks" dxfId="2194" priority="415">
      <formula>LEN(TRIM(F24))=0</formula>
    </cfRule>
  </conditionalFormatting>
  <conditionalFormatting sqref="F24">
    <cfRule type="notContainsBlanks" dxfId="2193" priority="416">
      <formula>LEN(TRIM(F24))&gt;0</formula>
    </cfRule>
  </conditionalFormatting>
  <conditionalFormatting sqref="G24:S24">
    <cfRule type="endsWith" dxfId="2192" priority="414" operator="endsWith" text="0">
      <formula>RIGHT(G24,LEN("0"))="0"</formula>
    </cfRule>
  </conditionalFormatting>
  <conditionalFormatting sqref="C24">
    <cfRule type="expression" dxfId="2191" priority="413">
      <formula>MOD(ROW(),2)=1</formula>
    </cfRule>
  </conditionalFormatting>
  <conditionalFormatting sqref="C24">
    <cfRule type="containsText" dxfId="2190" priority="412" operator="containsText" text="UG">
      <formula>NOT(ISERROR(SEARCH("UG",C24)))</formula>
    </cfRule>
  </conditionalFormatting>
  <conditionalFormatting sqref="C16:C24">
    <cfRule type="containsText" dxfId="2189" priority="411" operator="containsText" text="CDD">
      <formula>NOT(ISERROR(SEARCH("CDD",C16)))</formula>
    </cfRule>
  </conditionalFormatting>
  <conditionalFormatting sqref="C24">
    <cfRule type="expression" dxfId="2188" priority="410">
      <formula>MOD(ROW(),2)=1</formula>
    </cfRule>
  </conditionalFormatting>
  <conditionalFormatting sqref="C24">
    <cfRule type="containsText" dxfId="2187" priority="409" operator="containsText" text="UG">
      <formula>NOT(ISERROR(SEARCH("UG",C24)))</formula>
    </cfRule>
  </conditionalFormatting>
  <conditionalFormatting sqref="F24">
    <cfRule type="expression" dxfId="2186" priority="408">
      <formula>MOD(ROW(),2)=1</formula>
    </cfRule>
  </conditionalFormatting>
  <conditionalFormatting sqref="F24">
    <cfRule type="containsBlanks" dxfId="2185" priority="406">
      <formula>LEN(TRIM(F24))=0</formula>
    </cfRule>
  </conditionalFormatting>
  <conditionalFormatting sqref="F24">
    <cfRule type="notContainsBlanks" dxfId="2184" priority="407">
      <formula>LEN(TRIM(F24))&gt;0</formula>
    </cfRule>
  </conditionalFormatting>
  <conditionalFormatting sqref="G24:S24">
    <cfRule type="endsWith" dxfId="2183" priority="405" operator="endsWith" text="0">
      <formula>RIGHT(G24,LEN("0"))="0"</formula>
    </cfRule>
  </conditionalFormatting>
  <conditionalFormatting sqref="G23:S23">
    <cfRule type="expression" dxfId="2182" priority="404">
      <formula>MOD(ROW(),2)=1</formula>
    </cfRule>
  </conditionalFormatting>
  <conditionalFormatting sqref="A23:B23 E23">
    <cfRule type="expression" dxfId="2181" priority="403">
      <formula>MOD(ROW(),2)=1</formula>
    </cfRule>
  </conditionalFormatting>
  <conditionalFormatting sqref="F23">
    <cfRule type="expression" dxfId="2180" priority="402">
      <formula>MOD(ROW(),2)=1</formula>
    </cfRule>
  </conditionalFormatting>
  <conditionalFormatting sqref="F23">
    <cfRule type="containsBlanks" dxfId="2179" priority="400">
      <formula>LEN(TRIM(F23))=0</formula>
    </cfRule>
  </conditionalFormatting>
  <conditionalFormatting sqref="F23">
    <cfRule type="notContainsBlanks" dxfId="2178" priority="401">
      <formula>LEN(TRIM(F23))&gt;0</formula>
    </cfRule>
  </conditionalFormatting>
  <conditionalFormatting sqref="G23:S23">
    <cfRule type="endsWith" dxfId="2177" priority="399" operator="endsWith" text="0">
      <formula>RIGHT(G23,LEN("0"))="0"</formula>
    </cfRule>
  </conditionalFormatting>
  <conditionalFormatting sqref="T23:T26">
    <cfRule type="expression" dxfId="2176" priority="398">
      <formula>MOD(ROW(),2)=1</formula>
    </cfRule>
  </conditionalFormatting>
  <conditionalFormatting sqref="C23">
    <cfRule type="expression" dxfId="2175" priority="397">
      <formula>MOD(ROW(),2)=1</formula>
    </cfRule>
  </conditionalFormatting>
  <conditionalFormatting sqref="C23">
    <cfRule type="containsText" dxfId="2174" priority="396" operator="containsText" text="UG">
      <formula>NOT(ISERROR(SEARCH("UG",C23)))</formula>
    </cfRule>
  </conditionalFormatting>
  <conditionalFormatting sqref="G16:S19 G23:S24 G20:T21">
    <cfRule type="beginsWith" dxfId="2173" priority="395" operator="beginsWith" text=",">
      <formula>LEFT(G16,LEN(","))=","</formula>
    </cfRule>
  </conditionalFormatting>
  <conditionalFormatting sqref="E22">
    <cfRule type="expression" dxfId="2172" priority="391">
      <formula>MOD(ROW(),2)=1</formula>
    </cfRule>
  </conditionalFormatting>
  <conditionalFormatting sqref="F22">
    <cfRule type="notContainsBlanks" dxfId="2171" priority="388">
      <formula>LEN(TRIM(F22))&gt;0</formula>
    </cfRule>
    <cfRule type="containsBlanks" dxfId="2170" priority="389">
      <formula>LEN(TRIM(F22))=0</formula>
    </cfRule>
  </conditionalFormatting>
  <conditionalFormatting sqref="F22">
    <cfRule type="expression" dxfId="2169" priority="390">
      <formula>MOD(ROW(),2)=1</formula>
    </cfRule>
  </conditionalFormatting>
  <conditionalFormatting sqref="G22:T22">
    <cfRule type="expression" dxfId="2168" priority="386">
      <formula>MOD(ROW(),2)=1</formula>
    </cfRule>
  </conditionalFormatting>
  <conditionalFormatting sqref="G22:T22">
    <cfRule type="endsWith" dxfId="2167" priority="385" operator="endsWith" text="0">
      <formula>RIGHT(G22,LEN("0"))="0"</formula>
    </cfRule>
  </conditionalFormatting>
  <conditionalFormatting sqref="G22:T22">
    <cfRule type="beginsWith" dxfId="2166" priority="384" operator="beginsWith" text=",">
      <formula>LEFT(G22,LEN(","))=","</formula>
    </cfRule>
  </conditionalFormatting>
  <conditionalFormatting sqref="A36:F36 D37:D43">
    <cfRule type="expression" dxfId="2165" priority="383">
      <formula>MOD(ROW(),2)=1</formula>
    </cfRule>
  </conditionalFormatting>
  <conditionalFormatting sqref="U36:AA36">
    <cfRule type="expression" dxfId="2164" priority="382">
      <formula>MOD(ROW(),2)=1</formula>
    </cfRule>
  </conditionalFormatting>
  <conditionalFormatting sqref="C36">
    <cfRule type="containsText" dxfId="2163" priority="381" operator="containsText" text="UG">
      <formula>NOT(ISERROR(SEARCH("UG",C36)))</formula>
    </cfRule>
  </conditionalFormatting>
  <conditionalFormatting sqref="F36">
    <cfRule type="notContainsBlanks" dxfId="2162" priority="379">
      <formula>LEN(TRIM(F36))&gt;0</formula>
    </cfRule>
    <cfRule type="containsBlanks" dxfId="2161" priority="380">
      <formula>LEN(TRIM(F36))=0</formula>
    </cfRule>
  </conditionalFormatting>
  <conditionalFormatting sqref="T36">
    <cfRule type="expression" dxfId="2160" priority="378">
      <formula>MOD(ROW(),2)=1</formula>
    </cfRule>
  </conditionalFormatting>
  <conditionalFormatting sqref="AB36">
    <cfRule type="expression" dxfId="2159" priority="377">
      <formula>MOD(ROW(),2)=1</formula>
    </cfRule>
  </conditionalFormatting>
  <conditionalFormatting sqref="U37:AA38 E37:E38 A37:B38">
    <cfRule type="expression" dxfId="2158" priority="376">
      <formula>MOD(ROW(),2)=1</formula>
    </cfRule>
  </conditionalFormatting>
  <conditionalFormatting sqref="F37:F38">
    <cfRule type="expression" dxfId="2157" priority="375">
      <formula>MOD(ROW(),2)=1</formula>
    </cfRule>
  </conditionalFormatting>
  <conditionalFormatting sqref="F37:F38">
    <cfRule type="containsBlanks" dxfId="2156" priority="373">
      <formula>LEN(TRIM(F37))=0</formula>
    </cfRule>
  </conditionalFormatting>
  <conditionalFormatting sqref="F37:F38">
    <cfRule type="notContainsBlanks" dxfId="2155" priority="374">
      <formula>LEN(TRIM(F37))&gt;0</formula>
    </cfRule>
  </conditionalFormatting>
  <conditionalFormatting sqref="T37:T38">
    <cfRule type="expression" dxfId="2154" priority="372">
      <formula>MOD(ROW(),2)=1</formula>
    </cfRule>
  </conditionalFormatting>
  <conditionalFormatting sqref="AB37:AB38">
    <cfRule type="expression" dxfId="2153" priority="371">
      <formula>MOD(ROW(),2)=1</formula>
    </cfRule>
  </conditionalFormatting>
  <conditionalFormatting sqref="U39:AA39 E39 A39:C43">
    <cfRule type="expression" dxfId="2152" priority="370">
      <formula>MOD(ROW(),2)=1</formula>
    </cfRule>
  </conditionalFormatting>
  <conditionalFormatting sqref="C39:C43">
    <cfRule type="containsText" dxfId="2151" priority="369" operator="containsText" text="UG">
      <formula>NOT(ISERROR(SEARCH("UG",C39)))</formula>
    </cfRule>
  </conditionalFormatting>
  <conditionalFormatting sqref="F39">
    <cfRule type="expression" dxfId="2150" priority="368">
      <formula>MOD(ROW(),2)=1</formula>
    </cfRule>
  </conditionalFormatting>
  <conditionalFormatting sqref="F39">
    <cfRule type="containsBlanks" dxfId="2149" priority="366">
      <formula>LEN(TRIM(F39))=0</formula>
    </cfRule>
  </conditionalFormatting>
  <conditionalFormatting sqref="F39">
    <cfRule type="notContainsBlanks" dxfId="2148" priority="367">
      <formula>LEN(TRIM(F39))&gt;0</formula>
    </cfRule>
  </conditionalFormatting>
  <conditionalFormatting sqref="T39">
    <cfRule type="expression" dxfId="2147" priority="365">
      <formula>MOD(ROW(),2)=1</formula>
    </cfRule>
  </conditionalFormatting>
  <conditionalFormatting sqref="AB39">
    <cfRule type="expression" dxfId="2146" priority="364">
      <formula>MOD(ROW(),2)=1</formula>
    </cfRule>
  </conditionalFormatting>
  <conditionalFormatting sqref="U40:AA40 E40">
    <cfRule type="expression" dxfId="2145" priority="363">
      <formula>MOD(ROW(),2)=1</formula>
    </cfRule>
  </conditionalFormatting>
  <conditionalFormatting sqref="F40">
    <cfRule type="expression" dxfId="2144" priority="362">
      <formula>MOD(ROW(),2)=1</formula>
    </cfRule>
  </conditionalFormatting>
  <conditionalFormatting sqref="F40">
    <cfRule type="containsBlanks" dxfId="2143" priority="360">
      <formula>LEN(TRIM(F40))=0</formula>
    </cfRule>
  </conditionalFormatting>
  <conditionalFormatting sqref="F40">
    <cfRule type="notContainsBlanks" dxfId="2142" priority="361">
      <formula>LEN(TRIM(F40))&gt;0</formula>
    </cfRule>
  </conditionalFormatting>
  <conditionalFormatting sqref="T40">
    <cfRule type="expression" dxfId="2141" priority="359">
      <formula>MOD(ROW(),2)=1</formula>
    </cfRule>
  </conditionalFormatting>
  <conditionalFormatting sqref="AB40">
    <cfRule type="expression" dxfId="2140" priority="358">
      <formula>MOD(ROW(),2)=1</formula>
    </cfRule>
  </conditionalFormatting>
  <conditionalFormatting sqref="E41 U41:AA41">
    <cfRule type="expression" dxfId="2139" priority="357">
      <formula>MOD(ROW(),2)=1</formula>
    </cfRule>
  </conditionalFormatting>
  <conditionalFormatting sqref="F41">
    <cfRule type="notContainsBlanks" dxfId="2138" priority="353">
      <formula>LEN(TRIM(F41))&gt;0</formula>
    </cfRule>
    <cfRule type="containsBlanks" dxfId="2137" priority="354">
      <formula>LEN(TRIM(F41))=0</formula>
    </cfRule>
  </conditionalFormatting>
  <conditionalFormatting sqref="F41">
    <cfRule type="expression" dxfId="2136" priority="355">
      <formula>MOD(ROW(),2)=1</formula>
    </cfRule>
  </conditionalFormatting>
  <conditionalFormatting sqref="F41">
    <cfRule type="containsBlanks" dxfId="2135" priority="352">
      <formula>LEN(TRIM(F41))=0</formula>
    </cfRule>
  </conditionalFormatting>
  <conditionalFormatting sqref="T41">
    <cfRule type="expression" dxfId="2134" priority="351">
      <formula>MOD(ROW(),2)=1</formula>
    </cfRule>
  </conditionalFormatting>
  <conditionalFormatting sqref="AB41">
    <cfRule type="expression" dxfId="2133" priority="350">
      <formula>MOD(ROW(),2)=1</formula>
    </cfRule>
  </conditionalFormatting>
  <conditionalFormatting sqref="E42 U42:AA42">
    <cfRule type="expression" dxfId="2132" priority="349">
      <formula>MOD(ROW(),2)=1</formula>
    </cfRule>
  </conditionalFormatting>
  <conditionalFormatting sqref="F42">
    <cfRule type="expression" dxfId="2131" priority="347">
      <formula>MOD(ROW(),2)=1</formula>
    </cfRule>
  </conditionalFormatting>
  <conditionalFormatting sqref="F42">
    <cfRule type="containsBlanks" dxfId="2130" priority="345">
      <formula>LEN(TRIM(F42))=0</formula>
    </cfRule>
  </conditionalFormatting>
  <conditionalFormatting sqref="F42">
    <cfRule type="notContainsBlanks" dxfId="2129" priority="346">
      <formula>LEN(TRIM(F42))&gt;0</formula>
    </cfRule>
  </conditionalFormatting>
  <conditionalFormatting sqref="T42">
    <cfRule type="expression" dxfId="2128" priority="344">
      <formula>MOD(ROW(),2)=1</formula>
    </cfRule>
  </conditionalFormatting>
  <conditionalFormatting sqref="AB42">
    <cfRule type="expression" dxfId="2127" priority="343">
      <formula>MOD(ROW(),2)=1</formula>
    </cfRule>
  </conditionalFormatting>
  <conditionalFormatting sqref="G36:S38">
    <cfRule type="expression" dxfId="2126" priority="341">
      <formula>MOD(ROW(),2)=1</formula>
    </cfRule>
  </conditionalFormatting>
  <conditionalFormatting sqref="G36:S38">
    <cfRule type="endsWith" dxfId="2125" priority="340" operator="endsWith" text="0">
      <formula>RIGHT(G36,LEN("0"))="0"</formula>
    </cfRule>
  </conditionalFormatting>
  <conditionalFormatting sqref="G36:S38">
    <cfRule type="beginsWith" dxfId="2124" priority="339" operator="beginsWith" text=",">
      <formula>LEFT(G36,LEN(","))=","</formula>
    </cfRule>
  </conditionalFormatting>
  <conditionalFormatting sqref="C37:C38">
    <cfRule type="expression" dxfId="2123" priority="338">
      <formula>MOD(ROW(),2)=1</formula>
    </cfRule>
  </conditionalFormatting>
  <conditionalFormatting sqref="C37:C38">
    <cfRule type="containsText" dxfId="2122" priority="337" operator="containsText" text="UG">
      <formula>NOT(ISERROR(SEARCH("UG",C37)))</formula>
    </cfRule>
  </conditionalFormatting>
  <conditionalFormatting sqref="C37:C38">
    <cfRule type="expression" dxfId="2121" priority="336">
      <formula>MOD(ROW(),2)=1</formula>
    </cfRule>
  </conditionalFormatting>
  <conditionalFormatting sqref="C37:C38">
    <cfRule type="containsText" dxfId="2120" priority="335" operator="containsText" text="UG">
      <formula>NOT(ISERROR(SEARCH("UG",C37)))</formula>
    </cfRule>
  </conditionalFormatting>
  <conditionalFormatting sqref="C37:C38">
    <cfRule type="containsText" dxfId="2119" priority="334" operator="containsText" text="CDD">
      <formula>NOT(ISERROR(SEARCH("CDD",C37)))</formula>
    </cfRule>
  </conditionalFormatting>
  <conditionalFormatting sqref="A56:F56">
    <cfRule type="expression" dxfId="2118" priority="333">
      <formula>MOD(ROW(),2)=1</formula>
    </cfRule>
  </conditionalFormatting>
  <conditionalFormatting sqref="U57:AA59 A57:E59 C60:C61">
    <cfRule type="expression" dxfId="2117" priority="332">
      <formula>MOD(ROW(),2)=1</formula>
    </cfRule>
  </conditionalFormatting>
  <conditionalFormatting sqref="C57:C61">
    <cfRule type="containsText" dxfId="2116" priority="331" operator="containsText" text="UG">
      <formula>NOT(ISERROR(SEARCH("UG",C57)))</formula>
    </cfRule>
  </conditionalFormatting>
  <conditionalFormatting sqref="C57:C61">
    <cfRule type="containsText" dxfId="2115" priority="330" operator="containsText" text="UG">
      <formula>NOT(ISERROR(SEARCH("UG",C57)))</formula>
    </cfRule>
  </conditionalFormatting>
  <conditionalFormatting sqref="F58:F59">
    <cfRule type="expression" dxfId="2114" priority="329">
      <formula>MOD(ROW(),2)=1</formula>
    </cfRule>
  </conditionalFormatting>
  <conditionalFormatting sqref="F57:F59">
    <cfRule type="containsBlanks" dxfId="2113" priority="327">
      <formula>LEN(TRIM(F57))=0</formula>
    </cfRule>
  </conditionalFormatting>
  <conditionalFormatting sqref="F57:F59">
    <cfRule type="notContainsBlanks" dxfId="2112" priority="328">
      <formula>LEN(TRIM(F57))&gt;0</formula>
    </cfRule>
  </conditionalFormatting>
  <conditionalFormatting sqref="U56:AA56">
    <cfRule type="expression" dxfId="2111" priority="326">
      <formula>MOD(ROW(),2)=1</formula>
    </cfRule>
  </conditionalFormatting>
  <conditionalFormatting sqref="C56">
    <cfRule type="containsText" dxfId="2110" priority="325" operator="containsText" text="UG">
      <formula>NOT(ISERROR(SEARCH("UG",C56)))</formula>
    </cfRule>
  </conditionalFormatting>
  <conditionalFormatting sqref="F56">
    <cfRule type="notContainsBlanks" dxfId="2109" priority="323">
      <formula>LEN(TRIM(F56))&gt;0</formula>
    </cfRule>
    <cfRule type="containsBlanks" dxfId="2108" priority="324">
      <formula>LEN(TRIM(F56))=0</formula>
    </cfRule>
  </conditionalFormatting>
  <conditionalFormatting sqref="T57:T59">
    <cfRule type="expression" dxfId="2107" priority="322">
      <formula>MOD(ROW(),2)=1</formula>
    </cfRule>
  </conditionalFormatting>
  <conditionalFormatting sqref="T56">
    <cfRule type="expression" dxfId="2106" priority="321">
      <formula>MOD(ROW(),2)=1</formula>
    </cfRule>
  </conditionalFormatting>
  <conditionalFormatting sqref="AB57:AB59">
    <cfRule type="expression" dxfId="2105" priority="320">
      <formula>MOD(ROW(),2)=1</formula>
    </cfRule>
  </conditionalFormatting>
  <conditionalFormatting sqref="AB56">
    <cfRule type="expression" dxfId="2104" priority="319">
      <formula>MOD(ROW(),2)=1</formula>
    </cfRule>
  </conditionalFormatting>
  <conditionalFormatting sqref="G56:S59">
    <cfRule type="expression" dxfId="2103" priority="318">
      <formula>MOD(ROW(),2)=1</formula>
    </cfRule>
  </conditionalFormatting>
  <conditionalFormatting sqref="G56:S59">
    <cfRule type="endsWith" dxfId="2102" priority="317" operator="endsWith" text="0">
      <formula>RIGHT(G56,LEN("0"))="0"</formula>
    </cfRule>
  </conditionalFormatting>
  <conditionalFormatting sqref="G56:S59">
    <cfRule type="beginsWith" dxfId="2101" priority="316" operator="beginsWith" text=",">
      <formula>LEFT(G56,LEN(","))=","</formula>
    </cfRule>
  </conditionalFormatting>
  <conditionalFormatting sqref="U84:AA86 D84:F86 A84:B86 A89:B96 D89:F96 U89:AA96">
    <cfRule type="expression" dxfId="2100" priority="315">
      <formula>MOD(ROW(),2)=1</formula>
    </cfRule>
  </conditionalFormatting>
  <conditionalFormatting sqref="F84:F86 F89:F96">
    <cfRule type="notContainsBlanks" dxfId="2099" priority="313">
      <formula>LEN(TRIM(F84))&gt;0</formula>
    </cfRule>
    <cfRule type="containsBlanks" dxfId="2098" priority="314">
      <formula>LEN(TRIM(F84))=0</formula>
    </cfRule>
  </conditionalFormatting>
  <conditionalFormatting sqref="T84:T86 T89:T96">
    <cfRule type="expression" dxfId="2097" priority="312">
      <formula>MOD(ROW(),2)=1</formula>
    </cfRule>
  </conditionalFormatting>
  <conditionalFormatting sqref="AB84:AB86 AB89:AB96">
    <cfRule type="expression" dxfId="2096" priority="311">
      <formula>MOD(ROW(),2)=1</formula>
    </cfRule>
  </conditionalFormatting>
  <conditionalFormatting sqref="C90">
    <cfRule type="expression" dxfId="2095" priority="310">
      <formula>MOD(ROW(),2)=1</formula>
    </cfRule>
  </conditionalFormatting>
  <conditionalFormatting sqref="C90">
    <cfRule type="containsText" dxfId="2094" priority="309" operator="containsText" text="UG">
      <formula>NOT(ISERROR(SEARCH("UG",C90)))</formula>
    </cfRule>
  </conditionalFormatting>
  <conditionalFormatting sqref="C90">
    <cfRule type="containsText" dxfId="2093" priority="308" operator="containsText" text="CDD">
      <formula>NOT(ISERROR(SEARCH("CDD",C90)))</formula>
    </cfRule>
  </conditionalFormatting>
  <conditionalFormatting sqref="C91">
    <cfRule type="expression" dxfId="2092" priority="307">
      <formula>MOD(ROW(),2)=1</formula>
    </cfRule>
  </conditionalFormatting>
  <conditionalFormatting sqref="C91">
    <cfRule type="containsText" dxfId="2091" priority="306" operator="containsText" text="UG">
      <formula>NOT(ISERROR(SEARCH("UG",C91)))</formula>
    </cfRule>
  </conditionalFormatting>
  <conditionalFormatting sqref="C84 C92:C93">
    <cfRule type="expression" dxfId="2090" priority="305">
      <formula>MOD(ROW(),2)=1</formula>
    </cfRule>
  </conditionalFormatting>
  <conditionalFormatting sqref="C84 C92:C93">
    <cfRule type="containsText" dxfId="2089" priority="304" operator="containsText" text="UG">
      <formula>NOT(ISERROR(SEARCH("UG",C84)))</formula>
    </cfRule>
  </conditionalFormatting>
  <conditionalFormatting sqref="C86 C94:C95">
    <cfRule type="expression" dxfId="2088" priority="303">
      <formula>MOD(ROW(),2)=1</formula>
    </cfRule>
  </conditionalFormatting>
  <conditionalFormatting sqref="C86 C94:C95">
    <cfRule type="containsText" dxfId="2087" priority="302" operator="containsText" text="UG">
      <formula>NOT(ISERROR(SEARCH("UG",C86)))</formula>
    </cfRule>
  </conditionalFormatting>
  <conditionalFormatting sqref="C96">
    <cfRule type="expression" dxfId="2086" priority="301">
      <formula>MOD(ROW(),2)=1</formula>
    </cfRule>
  </conditionalFormatting>
  <conditionalFormatting sqref="C96">
    <cfRule type="containsText" dxfId="2085" priority="300" operator="containsText" text="UG">
      <formula>NOT(ISERROR(SEARCH("UG",C96)))</formula>
    </cfRule>
  </conditionalFormatting>
  <conditionalFormatting sqref="C89">
    <cfRule type="expression" dxfId="2084" priority="299">
      <formula>MOD(ROW(),2)=1</formula>
    </cfRule>
  </conditionalFormatting>
  <conditionalFormatting sqref="C89">
    <cfRule type="containsText" dxfId="2083" priority="298" operator="containsText" text="UG">
      <formula>NOT(ISERROR(SEARCH("UG",C89)))</formula>
    </cfRule>
  </conditionalFormatting>
  <conditionalFormatting sqref="C89">
    <cfRule type="containsText" dxfId="2082" priority="297" operator="containsText" text="CDD">
      <formula>NOT(ISERROR(SEARCH("CDD",C89)))</formula>
    </cfRule>
  </conditionalFormatting>
  <conditionalFormatting sqref="G84:S86 G89:S96">
    <cfRule type="expression" dxfId="2081" priority="296">
      <formula>MOD(ROW(),2)=1</formula>
    </cfRule>
  </conditionalFormatting>
  <conditionalFormatting sqref="G84:S86 G89:S96">
    <cfRule type="endsWith" dxfId="2080" priority="295" operator="endsWith" text="0">
      <formula>RIGHT(G84,LEN("0"))="0"</formula>
    </cfRule>
  </conditionalFormatting>
  <conditionalFormatting sqref="G84:S86 G89:S96">
    <cfRule type="beginsWith" dxfId="2079" priority="294" operator="beginsWith" text=",">
      <formula>LEFT(G84,LEN(","))=","</formula>
    </cfRule>
  </conditionalFormatting>
  <conditionalFormatting sqref="A83:B83 U83:AA83 D83:F83">
    <cfRule type="expression" dxfId="2078" priority="293">
      <formula>MOD(ROW(),2)=1</formula>
    </cfRule>
  </conditionalFormatting>
  <conditionalFormatting sqref="F83">
    <cfRule type="notContainsBlanks" dxfId="2077" priority="291">
      <formula>LEN(TRIM(F83))&gt;0</formula>
    </cfRule>
    <cfRule type="containsBlanks" dxfId="2076" priority="292">
      <formula>LEN(TRIM(F83))=0</formula>
    </cfRule>
  </conditionalFormatting>
  <conditionalFormatting sqref="T83">
    <cfRule type="expression" dxfId="2075" priority="290">
      <formula>MOD(ROW(),2)=1</formula>
    </cfRule>
  </conditionalFormatting>
  <conditionalFormatting sqref="AB83">
    <cfRule type="expression" dxfId="2074" priority="289">
      <formula>MOD(ROW(),2)=1</formula>
    </cfRule>
  </conditionalFormatting>
  <conditionalFormatting sqref="C83">
    <cfRule type="expression" dxfId="2073" priority="288">
      <formula>MOD(ROW(),2)=1</formula>
    </cfRule>
  </conditionalFormatting>
  <conditionalFormatting sqref="C83">
    <cfRule type="containsText" dxfId="2072" priority="287" operator="containsText" text="UG">
      <formula>NOT(ISERROR(SEARCH("UG",C83)))</formula>
    </cfRule>
  </conditionalFormatting>
  <conditionalFormatting sqref="G83:S83">
    <cfRule type="expression" dxfId="2071" priority="286">
      <formula>MOD(ROW(),2)=1</formula>
    </cfRule>
  </conditionalFormatting>
  <conditionalFormatting sqref="G83:S83">
    <cfRule type="endsWith" dxfId="2070" priority="285" operator="endsWith" text="0">
      <formula>RIGHT(G83,LEN("0"))="0"</formula>
    </cfRule>
  </conditionalFormatting>
  <conditionalFormatting sqref="G83:S83">
    <cfRule type="beginsWith" dxfId="2069" priority="284" operator="beginsWith" text=",">
      <formula>LEFT(G83,LEN(","))=","</formula>
    </cfRule>
  </conditionalFormatting>
  <conditionalFormatting sqref="A110:B122 D110:F122">
    <cfRule type="expression" dxfId="2068" priority="282">
      <formula>MOD(ROW(),2)=1</formula>
    </cfRule>
  </conditionalFormatting>
  <conditionalFormatting sqref="U110:AA122">
    <cfRule type="expression" dxfId="2067" priority="281">
      <formula>MOD(ROW(),2)=1</formula>
    </cfRule>
  </conditionalFormatting>
  <conditionalFormatting sqref="F110:F122">
    <cfRule type="notContainsBlanks" dxfId="2066" priority="279">
      <formula>LEN(TRIM(F110))&gt;0</formula>
    </cfRule>
    <cfRule type="containsBlanks" dxfId="2065" priority="280">
      <formula>LEN(TRIM(F110))=0</formula>
    </cfRule>
  </conditionalFormatting>
  <conditionalFormatting sqref="T110:T122">
    <cfRule type="expression" dxfId="2064" priority="278">
      <formula>MOD(ROW(),2)=1</formula>
    </cfRule>
  </conditionalFormatting>
  <conditionalFormatting sqref="AB110:AB122">
    <cfRule type="expression" dxfId="2063" priority="277">
      <formula>MOD(ROW(),2)=1</formula>
    </cfRule>
  </conditionalFormatting>
  <conditionalFormatting sqref="G110:S122">
    <cfRule type="expression" dxfId="2062" priority="276">
      <formula>MOD(ROW(),2)=1</formula>
    </cfRule>
  </conditionalFormatting>
  <conditionalFormatting sqref="G110:S122">
    <cfRule type="endsWith" dxfId="2061" priority="275" operator="endsWith" text="0">
      <formula>RIGHT(G110,LEN("0"))="0"</formula>
    </cfRule>
  </conditionalFormatting>
  <conditionalFormatting sqref="G110:S122">
    <cfRule type="beginsWith" dxfId="2060" priority="274" operator="beginsWith" text=",">
      <formula>LEFT(G110,LEN(","))=","</formula>
    </cfRule>
  </conditionalFormatting>
  <conditionalFormatting sqref="U153:AA153">
    <cfRule type="expression" dxfId="2059" priority="273">
      <formula>MOD(ROW(),2)=1</formula>
    </cfRule>
  </conditionalFormatting>
  <conditionalFormatting sqref="AB153">
    <cfRule type="expression" dxfId="2058" priority="272">
      <formula>MOD(ROW(),2)=1</formula>
    </cfRule>
  </conditionalFormatting>
  <conditionalFormatting sqref="A137:B151 D137:F144 D147:F151 E145:F146">
    <cfRule type="expression" dxfId="2057" priority="271">
      <formula>MOD(ROW(),2)=1</formula>
    </cfRule>
  </conditionalFormatting>
  <conditionalFormatting sqref="U137:AA152">
    <cfRule type="expression" dxfId="2056" priority="270">
      <formula>MOD(ROW(),2)=1</formula>
    </cfRule>
  </conditionalFormatting>
  <conditionalFormatting sqref="F137:F151">
    <cfRule type="notContainsBlanks" dxfId="2055" priority="268">
      <formula>LEN(TRIM(F137))&gt;0</formula>
    </cfRule>
    <cfRule type="containsBlanks" dxfId="2054" priority="269">
      <formula>LEN(TRIM(F137))=0</formula>
    </cfRule>
  </conditionalFormatting>
  <conditionalFormatting sqref="T137:T152">
    <cfRule type="expression" dxfId="2053" priority="267">
      <formula>MOD(ROW(),2)=1</formula>
    </cfRule>
  </conditionalFormatting>
  <conditionalFormatting sqref="AB137:AB152">
    <cfRule type="expression" dxfId="2052" priority="266">
      <formula>MOD(ROW(),2)=1</formula>
    </cfRule>
  </conditionalFormatting>
  <conditionalFormatting sqref="C139 C141 C145 C147 C149 C151:C153">
    <cfRule type="expression" dxfId="2051" priority="265">
      <formula>MOD(ROW(),2)=1</formula>
    </cfRule>
  </conditionalFormatting>
  <conditionalFormatting sqref="C139 C141 C145 C147 C149 C151:C153">
    <cfRule type="containsText" dxfId="2050" priority="264" operator="containsText" text="UG">
      <formula>NOT(ISERROR(SEARCH("UG",C139)))</formula>
    </cfRule>
  </conditionalFormatting>
  <conditionalFormatting sqref="C138 C140 C142 C144 C146 C148 C150">
    <cfRule type="expression" dxfId="2049" priority="263">
      <formula>MOD(ROW(),2)=1</formula>
    </cfRule>
  </conditionalFormatting>
  <conditionalFormatting sqref="C138 C140 C142 C144 C146 C148 C150">
    <cfRule type="containsText" dxfId="2048" priority="262" operator="containsText" text="UG">
      <formula>NOT(ISERROR(SEARCH("UG",C138)))</formula>
    </cfRule>
  </conditionalFormatting>
  <conditionalFormatting sqref="C138 C140 C142 C144 C146 C148 C150">
    <cfRule type="containsText" dxfId="2047" priority="261" operator="containsText" text="CDD">
      <formula>NOT(ISERROR(SEARCH("CDD",C138)))</formula>
    </cfRule>
  </conditionalFormatting>
  <conditionalFormatting sqref="C137">
    <cfRule type="expression" dxfId="2046" priority="260">
      <formula>MOD(ROW(),2)=1</formula>
    </cfRule>
  </conditionalFormatting>
  <conditionalFormatting sqref="C137">
    <cfRule type="containsText" dxfId="2045" priority="259" operator="containsText" text="UG">
      <formula>NOT(ISERROR(SEARCH("UG",C137)))</formula>
    </cfRule>
  </conditionalFormatting>
  <conditionalFormatting sqref="C137">
    <cfRule type="containsText" dxfId="2044" priority="258" operator="containsText" text="CDD">
      <formula>NOT(ISERROR(SEARCH("CDD",C137)))</formula>
    </cfRule>
  </conditionalFormatting>
  <conditionalFormatting sqref="G137:S151">
    <cfRule type="expression" dxfId="2043" priority="257">
      <formula>MOD(ROW(),2)=1</formula>
    </cfRule>
  </conditionalFormatting>
  <conditionalFormatting sqref="G137:S151">
    <cfRule type="endsWith" dxfId="2042" priority="256" operator="endsWith" text="0">
      <formula>RIGHT(G137,LEN("0"))="0"</formula>
    </cfRule>
  </conditionalFormatting>
  <conditionalFormatting sqref="G137:S151">
    <cfRule type="beginsWith" dxfId="2041" priority="255" operator="beginsWith" text=",">
      <formula>LEFT(G137,LEN(","))=","</formula>
    </cfRule>
  </conditionalFormatting>
  <conditionalFormatting sqref="C143">
    <cfRule type="expression" dxfId="2040" priority="254">
      <formula>MOD(ROW(),2)=1</formula>
    </cfRule>
  </conditionalFormatting>
  <conditionalFormatting sqref="C143">
    <cfRule type="containsText" dxfId="2039" priority="253" operator="containsText" text="UG">
      <formula>NOT(ISERROR(SEARCH("UG",C143)))</formula>
    </cfRule>
  </conditionalFormatting>
  <conditionalFormatting sqref="C143">
    <cfRule type="containsText" dxfId="2038" priority="252" operator="containsText" text="CDD">
      <formula>NOT(ISERROR(SEARCH("CDD",C143)))</formula>
    </cfRule>
  </conditionalFormatting>
  <conditionalFormatting sqref="D145:D146">
    <cfRule type="expression" dxfId="2037" priority="251">
      <formula>MOD(ROW(),2)=1</formula>
    </cfRule>
  </conditionalFormatting>
  <conditionalFormatting sqref="D145:D146">
    <cfRule type="containsText" dxfId="2036" priority="250" operator="containsText" text="UG">
      <formula>NOT(ISERROR(SEARCH("UG",D145)))</formula>
    </cfRule>
  </conditionalFormatting>
  <conditionalFormatting sqref="D145:D146">
    <cfRule type="expression" dxfId="2035" priority="249">
      <formula>MOD(ROW(),2)=1</formula>
    </cfRule>
  </conditionalFormatting>
  <conditionalFormatting sqref="D145:D146">
    <cfRule type="containsText" dxfId="2034" priority="248" operator="containsText" text="UG">
      <formula>NOT(ISERROR(SEARCH("UG",D145)))</formula>
    </cfRule>
  </conditionalFormatting>
  <conditionalFormatting sqref="D145:D146">
    <cfRule type="containsText" dxfId="2033" priority="247" operator="containsText" text="CDD">
      <formula>NOT(ISERROR(SEARCH("CDD",D145)))</formula>
    </cfRule>
  </conditionalFormatting>
  <conditionalFormatting sqref="A123:B123 D123:F123">
    <cfRule type="expression" dxfId="2032" priority="246">
      <formula>MOD(ROW(),2)=1</formula>
    </cfRule>
  </conditionalFormatting>
  <conditionalFormatting sqref="F123">
    <cfRule type="notContainsBlanks" dxfId="2031" priority="244">
      <formula>LEN(TRIM(F123))&gt;0</formula>
    </cfRule>
    <cfRule type="containsBlanks" dxfId="2030" priority="245">
      <formula>LEN(TRIM(F123))=0</formula>
    </cfRule>
  </conditionalFormatting>
  <conditionalFormatting sqref="G123:S123">
    <cfRule type="expression" dxfId="2029" priority="243">
      <formula>MOD(ROW(),2)=1</formula>
    </cfRule>
  </conditionalFormatting>
  <conditionalFormatting sqref="G123:S123">
    <cfRule type="endsWith" dxfId="2028" priority="242" operator="endsWith" text="0">
      <formula>RIGHT(G123,LEN("0"))="0"</formula>
    </cfRule>
  </conditionalFormatting>
  <conditionalFormatting sqref="G123:S123">
    <cfRule type="beginsWith" dxfId="2027" priority="241" operator="beginsWith" text=",">
      <formula>LEFT(G123,LEN(","))=","</formula>
    </cfRule>
  </conditionalFormatting>
  <conditionalFormatting sqref="G136:S136 G163:S163">
    <cfRule type="cellIs" dxfId="2026" priority="240" operator="lessThan">
      <formula>0</formula>
    </cfRule>
  </conditionalFormatting>
  <conditionalFormatting sqref="D25">
    <cfRule type="expression" dxfId="2025" priority="239">
      <formula>MOD(ROW(),2)=1</formula>
    </cfRule>
  </conditionalFormatting>
  <conditionalFormatting sqref="V25:AA25 E25 A25:B25">
    <cfRule type="expression" dxfId="2024" priority="238">
      <formula>MOD(ROW(),2)=1</formula>
    </cfRule>
  </conditionalFormatting>
  <conditionalFormatting sqref="F25">
    <cfRule type="expression" dxfId="2023" priority="237">
      <formula>MOD(ROW(),2)=1</formula>
    </cfRule>
  </conditionalFormatting>
  <conditionalFormatting sqref="F25">
    <cfRule type="containsBlanks" dxfId="2022" priority="235">
      <formula>LEN(TRIM(F25))=0</formula>
    </cfRule>
  </conditionalFormatting>
  <conditionalFormatting sqref="F25">
    <cfRule type="notContainsBlanks" dxfId="2021" priority="236">
      <formula>LEN(TRIM(F25))&gt;0</formula>
    </cfRule>
  </conditionalFormatting>
  <conditionalFormatting sqref="AB25">
    <cfRule type="expression" dxfId="2020" priority="234">
      <formula>MOD(ROW(),2)=1</formula>
    </cfRule>
  </conditionalFormatting>
  <conditionalFormatting sqref="G25:S25">
    <cfRule type="expression" dxfId="2019" priority="233">
      <formula>MOD(ROW(),2)=1</formula>
    </cfRule>
  </conditionalFormatting>
  <conditionalFormatting sqref="G25:S25">
    <cfRule type="endsWith" dxfId="2018" priority="232" operator="endsWith" text="0">
      <formula>RIGHT(G25,LEN("0"))="0"</formula>
    </cfRule>
  </conditionalFormatting>
  <conditionalFormatting sqref="G25:S25">
    <cfRule type="beginsWith" dxfId="2017" priority="231" operator="beginsWith" text=",">
      <formula>LEFT(G25,LEN(","))=","</formula>
    </cfRule>
  </conditionalFormatting>
  <conditionalFormatting sqref="C25">
    <cfRule type="expression" dxfId="2016" priority="230">
      <formula>MOD(ROW(),2)=1</formula>
    </cfRule>
  </conditionalFormatting>
  <conditionalFormatting sqref="C25">
    <cfRule type="containsText" dxfId="2015" priority="229" operator="containsText" text="UG">
      <formula>NOT(ISERROR(SEARCH("UG",C25)))</formula>
    </cfRule>
  </conditionalFormatting>
  <conditionalFormatting sqref="C25">
    <cfRule type="expression" dxfId="2014" priority="228">
      <formula>MOD(ROW(),2)=1</formula>
    </cfRule>
  </conditionalFormatting>
  <conditionalFormatting sqref="C25">
    <cfRule type="containsText" dxfId="2013" priority="227" operator="containsText" text="UG">
      <formula>NOT(ISERROR(SEARCH("UG",C25)))</formula>
    </cfRule>
  </conditionalFormatting>
  <conditionalFormatting sqref="C25">
    <cfRule type="containsText" dxfId="2012" priority="226" operator="containsText" text="CDD">
      <formula>NOT(ISERROR(SEARCH("CDD",C25)))</formula>
    </cfRule>
  </conditionalFormatting>
  <conditionalFormatting sqref="F152">
    <cfRule type="containsBlanks" dxfId="2011" priority="224">
      <formula>LEN(TRIM(F152))=0</formula>
    </cfRule>
  </conditionalFormatting>
  <conditionalFormatting sqref="F152">
    <cfRule type="notContainsBlanks" dxfId="2010" priority="225">
      <formula>LEN(TRIM(F152))&gt;0</formula>
    </cfRule>
  </conditionalFormatting>
  <conditionalFormatting sqref="A152:B152 D152">
    <cfRule type="expression" dxfId="2009" priority="223">
      <formula>MOD(ROW(),2)=1</formula>
    </cfRule>
  </conditionalFormatting>
  <conditionalFormatting sqref="A152:B152">
    <cfRule type="containsText" dxfId="2008" priority="222" operator="containsText" text="UG">
      <formula>NOT(ISERROR(SEARCH("UG",A152)))</formula>
    </cfRule>
  </conditionalFormatting>
  <conditionalFormatting sqref="E152">
    <cfRule type="expression" dxfId="2007" priority="221">
      <formula>MOD(ROW(),2)=1</formula>
    </cfRule>
  </conditionalFormatting>
  <conditionalFormatting sqref="G152:S152">
    <cfRule type="expression" dxfId="2006" priority="220">
      <formula>MOD(ROW(),2)=1</formula>
    </cfRule>
  </conditionalFormatting>
  <conditionalFormatting sqref="G152:S152">
    <cfRule type="endsWith" dxfId="2005" priority="219" operator="endsWith" text="0">
      <formula>RIGHT(G152,LEN("0"))="0"</formula>
    </cfRule>
  </conditionalFormatting>
  <conditionalFormatting sqref="G152:S152">
    <cfRule type="beginsWith" dxfId="2004" priority="218" operator="beginsWith" text=",">
      <formula>LEFT(G152,LEN(","))=","</formula>
    </cfRule>
  </conditionalFormatting>
  <conditionalFormatting sqref="AD97">
    <cfRule type="expression" dxfId="2003" priority="217">
      <formula>MOD(ROW(),2)=1</formula>
    </cfRule>
  </conditionalFormatting>
  <conditionalFormatting sqref="U97:AA97 A97:B97 D97:S97">
    <cfRule type="expression" dxfId="2002" priority="216">
      <formula>MOD(ROW(),2)=1</formula>
    </cfRule>
  </conditionalFormatting>
  <conditionalFormatting sqref="F97">
    <cfRule type="notContainsBlanks" dxfId="2001" priority="214">
      <formula>LEN(TRIM(F97))&gt;0</formula>
    </cfRule>
    <cfRule type="containsBlanks" dxfId="2000" priority="215">
      <formula>LEN(TRIM(F97))=0</formula>
    </cfRule>
  </conditionalFormatting>
  <conditionalFormatting sqref="G97:S97">
    <cfRule type="endsWith" dxfId="1999" priority="213" operator="endsWith" text="0">
      <formula>RIGHT(G97,LEN("0"))="0"</formula>
    </cfRule>
  </conditionalFormatting>
  <conditionalFormatting sqref="T97">
    <cfRule type="expression" dxfId="1998" priority="212">
      <formula>MOD(ROW(),2)=1</formula>
    </cfRule>
  </conditionalFormatting>
  <conditionalFormatting sqref="AB97">
    <cfRule type="expression" dxfId="1997" priority="211">
      <formula>MOD(ROW(),2)=1</formula>
    </cfRule>
  </conditionalFormatting>
  <conditionalFormatting sqref="G97:S97">
    <cfRule type="beginsWith" dxfId="1996" priority="210" operator="beginsWith" text=".">
      <formula>LEFT(G97,LEN("."))="."</formula>
    </cfRule>
  </conditionalFormatting>
  <conditionalFormatting sqref="AE97">
    <cfRule type="expression" dxfId="1995" priority="209">
      <formula>MOD(ROW(),2)=1</formula>
    </cfRule>
  </conditionalFormatting>
  <conditionalFormatting sqref="D153:F153 A153:B153 J153:S153">
    <cfRule type="expression" dxfId="1994" priority="208">
      <formula>MOD(ROW(),2)=1</formula>
    </cfRule>
  </conditionalFormatting>
  <conditionalFormatting sqref="F153">
    <cfRule type="notContainsBlanks" dxfId="1993" priority="206">
      <formula>LEN(TRIM(F153))&gt;0</formula>
    </cfRule>
    <cfRule type="containsBlanks" dxfId="1992" priority="207">
      <formula>LEN(TRIM(F153))=0</formula>
    </cfRule>
  </conditionalFormatting>
  <conditionalFormatting sqref="J153:S153">
    <cfRule type="endsWith" dxfId="1991" priority="205" operator="endsWith" text="0">
      <formula>RIGHT(J153,LEN("0"))="0"</formula>
    </cfRule>
  </conditionalFormatting>
  <conditionalFormatting sqref="T153">
    <cfRule type="expression" dxfId="1990" priority="204">
      <formula>MOD(ROW(),2)=1</formula>
    </cfRule>
  </conditionalFormatting>
  <conditionalFormatting sqref="G153:I153">
    <cfRule type="expression" dxfId="1989" priority="203">
      <formula>MOD(ROW(),2)=1</formula>
    </cfRule>
  </conditionalFormatting>
  <conditionalFormatting sqref="G153:I153">
    <cfRule type="endsWith" dxfId="1988" priority="202" operator="endsWith" text="0">
      <formula>RIGHT(G153,LEN("0"))="0"</formula>
    </cfRule>
  </conditionalFormatting>
  <conditionalFormatting sqref="G153:I153">
    <cfRule type="beginsWith" dxfId="1987" priority="201" operator="beginsWith" text=",">
      <formula>LEFT(G153,LEN(","))=","</formula>
    </cfRule>
  </conditionalFormatting>
  <conditionalFormatting sqref="F155">
    <cfRule type="expression" dxfId="1986" priority="200">
      <formula>MOD(ROW(),2)=1</formula>
    </cfRule>
  </conditionalFormatting>
  <conditionalFormatting sqref="F155">
    <cfRule type="notContainsBlanks" dxfId="1985" priority="198">
      <formula>LEN(TRIM(F155))&gt;0</formula>
    </cfRule>
    <cfRule type="containsBlanks" dxfId="1984" priority="199">
      <formula>LEN(TRIM(F155))=0</formula>
    </cfRule>
  </conditionalFormatting>
  <conditionalFormatting sqref="A155:B155 D155">
    <cfRule type="expression" dxfId="1983" priority="197">
      <formula>MOD(ROW(),2)=1</formula>
    </cfRule>
  </conditionalFormatting>
  <conditionalFormatting sqref="E155">
    <cfRule type="expression" dxfId="1982" priority="196">
      <formula>MOD(ROW(),2)=1</formula>
    </cfRule>
  </conditionalFormatting>
  <conditionalFormatting sqref="J155:S155">
    <cfRule type="expression" dxfId="1981" priority="195">
      <formula>MOD(ROW(),2)=1</formula>
    </cfRule>
  </conditionalFormatting>
  <conditionalFormatting sqref="J155:S155">
    <cfRule type="endsWith" dxfId="1980" priority="194" operator="endsWith" text="0">
      <formula>RIGHT(J155,LEN("0"))="0"</formula>
    </cfRule>
  </conditionalFormatting>
  <conditionalFormatting sqref="J155:S155">
    <cfRule type="beginsWith" dxfId="1979" priority="193" operator="beginsWith" text=",">
      <formula>LEFT(J155,LEN(","))=","</formula>
    </cfRule>
  </conditionalFormatting>
  <conditionalFormatting sqref="U154:AA154 AC154:AH154">
    <cfRule type="expression" dxfId="1978" priority="192">
      <formula>MOD(ROW(),2)=1</formula>
    </cfRule>
  </conditionalFormatting>
  <conditionalFormatting sqref="T154">
    <cfRule type="expression" dxfId="1977" priority="191">
      <formula>MOD(ROW(),2)=1</formula>
    </cfRule>
  </conditionalFormatting>
  <conditionalFormatting sqref="AB154">
    <cfRule type="expression" dxfId="1976" priority="190">
      <formula>MOD(ROW(),2)=1</formula>
    </cfRule>
  </conditionalFormatting>
  <conditionalFormatting sqref="A154:B154 D154:F154">
    <cfRule type="expression" dxfId="1975" priority="189">
      <formula>MOD(ROW(),2)=1</formula>
    </cfRule>
  </conditionalFormatting>
  <conditionalFormatting sqref="F154">
    <cfRule type="notContainsBlanks" dxfId="1974" priority="187">
      <formula>LEN(TRIM(F154))&gt;0</formula>
    </cfRule>
    <cfRule type="containsBlanks" dxfId="1973" priority="188">
      <formula>LEN(TRIM(F154))=0</formula>
    </cfRule>
  </conditionalFormatting>
  <conditionalFormatting sqref="G154:S154">
    <cfRule type="expression" dxfId="1972" priority="186">
      <formula>MOD(ROW(),2)=1</formula>
    </cfRule>
  </conditionalFormatting>
  <conditionalFormatting sqref="G154:S154">
    <cfRule type="endsWith" dxfId="1971" priority="185" operator="endsWith" text="0">
      <formula>RIGHT(G154,LEN("0"))="0"</formula>
    </cfRule>
  </conditionalFormatting>
  <conditionalFormatting sqref="G154:S154">
    <cfRule type="beginsWith" dxfId="1970" priority="184" operator="beginsWith" text=",">
      <formula>LEFT(G154,LEN(","))=","</formula>
    </cfRule>
  </conditionalFormatting>
  <conditionalFormatting sqref="C154">
    <cfRule type="expression" dxfId="1969" priority="183">
      <formula>MOD(ROW(),2)=1</formula>
    </cfRule>
  </conditionalFormatting>
  <conditionalFormatting sqref="C154">
    <cfRule type="containsText" dxfId="1968" priority="182" operator="containsText" text="UG">
      <formula>NOT(ISERROR(SEARCH("UG",C154)))</formula>
    </cfRule>
  </conditionalFormatting>
  <conditionalFormatting sqref="A60:B60 D60:F60">
    <cfRule type="expression" dxfId="1967" priority="175">
      <formula>MOD(ROW(),2)=1</formula>
    </cfRule>
  </conditionalFormatting>
  <conditionalFormatting sqref="G155:I155">
    <cfRule type="expression" dxfId="1966" priority="181">
      <formula>MOD(ROW(),2)=1</formula>
    </cfRule>
  </conditionalFormatting>
  <conditionalFormatting sqref="G155:I155">
    <cfRule type="endsWith" dxfId="1965" priority="180" operator="endsWith" text="0">
      <formula>RIGHT(G155,LEN("0"))="0"</formula>
    </cfRule>
  </conditionalFormatting>
  <conditionalFormatting sqref="G155:I155">
    <cfRule type="beginsWith" dxfId="1964" priority="179" operator="beginsWith" text=",">
      <formula>LEFT(G155,LEN(","))=","</formula>
    </cfRule>
  </conditionalFormatting>
  <conditionalFormatting sqref="U60:AA60 AC60:AE60">
    <cfRule type="expression" dxfId="1963" priority="178">
      <formula>MOD(ROW(),2)=1</formula>
    </cfRule>
  </conditionalFormatting>
  <conditionalFormatting sqref="T60">
    <cfRule type="expression" dxfId="1962" priority="177">
      <formula>MOD(ROW(),2)=1</formula>
    </cfRule>
  </conditionalFormatting>
  <conditionalFormatting sqref="AB60">
    <cfRule type="expression" dxfId="1961" priority="176">
      <formula>MOD(ROW(),2)=1</formula>
    </cfRule>
  </conditionalFormatting>
  <conditionalFormatting sqref="F60">
    <cfRule type="notContainsBlanks" dxfId="1960" priority="173">
      <formula>LEN(TRIM(F60))&gt;0</formula>
    </cfRule>
    <cfRule type="containsBlanks" dxfId="1959" priority="174">
      <formula>LEN(TRIM(F60))=0</formula>
    </cfRule>
  </conditionalFormatting>
  <conditionalFormatting sqref="J60:S60">
    <cfRule type="expression" dxfId="1958" priority="172">
      <formula>MOD(ROW(),2)=1</formula>
    </cfRule>
  </conditionalFormatting>
  <conditionalFormatting sqref="J60:S60">
    <cfRule type="endsWith" dxfId="1957" priority="171" operator="endsWith" text="0">
      <formula>RIGHT(J60,LEN("0"))="0"</formula>
    </cfRule>
  </conditionalFormatting>
  <conditionalFormatting sqref="J60:S60">
    <cfRule type="beginsWith" dxfId="1956" priority="170" operator="beginsWith" text=",">
      <formula>LEFT(J60,LEN(","))=","</formula>
    </cfRule>
  </conditionalFormatting>
  <conditionalFormatting sqref="E43:F43">
    <cfRule type="expression" dxfId="1955" priority="169">
      <formula>MOD(ROW(),2)=1</formula>
    </cfRule>
  </conditionalFormatting>
  <conditionalFormatting sqref="F43">
    <cfRule type="notContainsBlanks" dxfId="1954" priority="167">
      <formula>LEN(TRIM(F43))&gt;0</formula>
    </cfRule>
    <cfRule type="containsBlanks" dxfId="1953" priority="168">
      <formula>LEN(TRIM(F43))=0</formula>
    </cfRule>
  </conditionalFormatting>
  <conditionalFormatting sqref="AC156:AE156">
    <cfRule type="expression" dxfId="1952" priority="161">
      <formula>MOD(ROW(),2)=1</formula>
    </cfRule>
  </conditionalFormatting>
  <conditionalFormatting sqref="T156">
    <cfRule type="expression" dxfId="1951" priority="160">
      <formula>MOD(ROW(),2)=1</formula>
    </cfRule>
  </conditionalFormatting>
  <conditionalFormatting sqref="U156:AA156 A156:B156 D156:E156">
    <cfRule type="expression" dxfId="1950" priority="159">
      <formula>MOD(ROW(),2)=1</formula>
    </cfRule>
  </conditionalFormatting>
  <conditionalFormatting sqref="F156">
    <cfRule type="expression" dxfId="1949" priority="158">
      <formula>MOD(ROW(),2)=1</formula>
    </cfRule>
  </conditionalFormatting>
  <conditionalFormatting sqref="F156">
    <cfRule type="notContainsBlanks" dxfId="1948" priority="156">
      <formula>LEN(TRIM(F156))&gt;0</formula>
    </cfRule>
    <cfRule type="containsBlanks" dxfId="1947" priority="157">
      <formula>LEN(TRIM(F156))=0</formula>
    </cfRule>
  </conditionalFormatting>
  <conditionalFormatting sqref="AB156">
    <cfRule type="expression" dxfId="1946" priority="155">
      <formula>MOD(ROW(),2)=1</formula>
    </cfRule>
  </conditionalFormatting>
  <conditionalFormatting sqref="A44:B44 D44:F44">
    <cfRule type="expression" dxfId="1945" priority="151">
      <formula>MOD(ROW(),2)=1</formula>
    </cfRule>
  </conditionalFormatting>
  <conditionalFormatting sqref="G156:S156">
    <cfRule type="expression" dxfId="1944" priority="154">
      <formula>MOD(ROW(),2)=1</formula>
    </cfRule>
  </conditionalFormatting>
  <conditionalFormatting sqref="G156:S156">
    <cfRule type="endsWith" dxfId="1943" priority="153" operator="endsWith" text="0">
      <formula>RIGHT(G156,LEN("0"))="0"</formula>
    </cfRule>
  </conditionalFormatting>
  <conditionalFormatting sqref="G156:S156">
    <cfRule type="beginsWith" dxfId="1942" priority="152" operator="beginsWith" text=",">
      <formula>LEFT(G156,LEN(","))=","</formula>
    </cfRule>
  </conditionalFormatting>
  <conditionalFormatting sqref="F44">
    <cfRule type="notContainsBlanks" dxfId="1941" priority="149">
      <formula>LEN(TRIM(F44))&gt;0</formula>
    </cfRule>
    <cfRule type="containsBlanks" dxfId="1940" priority="150">
      <formula>LEN(TRIM(F44))=0</formula>
    </cfRule>
  </conditionalFormatting>
  <conditionalFormatting sqref="A124:B124 D124:F124">
    <cfRule type="expression" dxfId="1939" priority="136">
      <formula>MOD(ROW(),2)=1</formula>
    </cfRule>
  </conditionalFormatting>
  <conditionalFormatting sqref="M44:S44">
    <cfRule type="expression" dxfId="1938" priority="148">
      <formula>MOD(ROW(),2)=1</formula>
    </cfRule>
  </conditionalFormatting>
  <conditionalFormatting sqref="M44:S44">
    <cfRule type="endsWith" dxfId="1937" priority="147" operator="endsWith" text="0">
      <formula>RIGHT(M44,LEN("0"))="0"</formula>
    </cfRule>
  </conditionalFormatting>
  <conditionalFormatting sqref="M44:S44">
    <cfRule type="beginsWith" dxfId="1936" priority="146" operator="beginsWith" text=",">
      <formula>LEFT(M44,LEN(","))=","</formula>
    </cfRule>
  </conditionalFormatting>
  <conditionalFormatting sqref="G44:L44">
    <cfRule type="expression" dxfId="1935" priority="145">
      <formula>MOD(ROW(),2)=1</formula>
    </cfRule>
  </conditionalFormatting>
  <conditionalFormatting sqref="G44:L44">
    <cfRule type="endsWith" dxfId="1934" priority="144" operator="endsWith" text="0">
      <formula>RIGHT(G44,LEN("0"))="0"</formula>
    </cfRule>
  </conditionalFormatting>
  <conditionalFormatting sqref="G44:L44">
    <cfRule type="beginsWith" dxfId="1933" priority="143" operator="beginsWith" text=",">
      <formula>LEFT(G44,LEN(","))=","</formula>
    </cfRule>
  </conditionalFormatting>
  <conditionalFormatting sqref="A157:B157 D157:F157">
    <cfRule type="expression" dxfId="1932" priority="142">
      <formula>MOD(ROW(),2)=1</formula>
    </cfRule>
  </conditionalFormatting>
  <conditionalFormatting sqref="F157">
    <cfRule type="notContainsBlanks" dxfId="1931" priority="140">
      <formula>LEN(TRIM(F157))&gt;0</formula>
    </cfRule>
    <cfRule type="containsBlanks" dxfId="1930" priority="141">
      <formula>LEN(TRIM(F157))=0</formula>
    </cfRule>
  </conditionalFormatting>
  <conditionalFormatting sqref="G157:S157">
    <cfRule type="expression" dxfId="1929" priority="139">
      <formula>MOD(ROW(),2)=1</formula>
    </cfRule>
  </conditionalFormatting>
  <conditionalFormatting sqref="G157:S157">
    <cfRule type="endsWith" dxfId="1928" priority="138" operator="endsWith" text="0">
      <formula>RIGHT(G157,LEN("0"))="0"</formula>
    </cfRule>
  </conditionalFormatting>
  <conditionalFormatting sqref="G157:S157">
    <cfRule type="beginsWith" dxfId="1927" priority="137" operator="beginsWith" text=",">
      <formula>LEFT(G157,LEN(","))=","</formula>
    </cfRule>
  </conditionalFormatting>
  <conditionalFormatting sqref="F124">
    <cfRule type="notContainsBlanks" dxfId="1926" priority="134">
      <formula>LEN(TRIM(F124))&gt;0</formula>
    </cfRule>
    <cfRule type="containsBlanks" dxfId="1925" priority="135">
      <formula>LEN(TRIM(F124))=0</formula>
    </cfRule>
  </conditionalFormatting>
  <conditionalFormatting sqref="G124:S124">
    <cfRule type="expression" dxfId="1924" priority="133">
      <formula>MOD(ROW(),2)=1</formula>
    </cfRule>
  </conditionalFormatting>
  <conditionalFormatting sqref="G124:S124">
    <cfRule type="endsWith" dxfId="1923" priority="132" operator="endsWith" text="0">
      <formula>RIGHT(G124,LEN("0"))="0"</formula>
    </cfRule>
  </conditionalFormatting>
  <conditionalFormatting sqref="G124:S124">
    <cfRule type="beginsWith" dxfId="1922" priority="131" operator="beginsWith" text=",">
      <formula>LEFT(G124,LEN(","))=","</formula>
    </cfRule>
  </conditionalFormatting>
  <conditionalFormatting sqref="D158:F158 A158:B158">
    <cfRule type="expression" dxfId="1921" priority="130">
      <formula>MOD(ROW(),2)=1</formula>
    </cfRule>
  </conditionalFormatting>
  <conditionalFormatting sqref="F158">
    <cfRule type="notContainsBlanks" dxfId="1920" priority="128">
      <formula>LEN(TRIM(F158))&gt;0</formula>
    </cfRule>
    <cfRule type="containsBlanks" dxfId="1919" priority="129">
      <formula>LEN(TRIM(F158))=0</formula>
    </cfRule>
  </conditionalFormatting>
  <conditionalFormatting sqref="G158:S158">
    <cfRule type="expression" dxfId="1918" priority="127">
      <formula>MOD(ROW(),2)=1</formula>
    </cfRule>
  </conditionalFormatting>
  <conditionalFormatting sqref="G158:S158">
    <cfRule type="endsWith" dxfId="1917" priority="126" operator="endsWith" text="0">
      <formula>RIGHT(G158,LEN("0"))="0"</formula>
    </cfRule>
  </conditionalFormatting>
  <conditionalFormatting sqref="G158:S158">
    <cfRule type="beginsWith" dxfId="1916" priority="125" operator="beginsWith" text=",">
      <formula>LEFT(G158,LEN(","))=","</formula>
    </cfRule>
  </conditionalFormatting>
  <conditionalFormatting sqref="G60:I60">
    <cfRule type="expression" dxfId="1915" priority="124">
      <formula>MOD(ROW(),2)=1</formula>
    </cfRule>
  </conditionalFormatting>
  <conditionalFormatting sqref="G60:I60">
    <cfRule type="endsWith" dxfId="1914" priority="123" operator="endsWith" text="0">
      <formula>RIGHT(G60,LEN("0"))="0"</formula>
    </cfRule>
  </conditionalFormatting>
  <conditionalFormatting sqref="G60:I60">
    <cfRule type="beginsWith" dxfId="1913" priority="122" operator="beginsWith" text=",">
      <formula>LEFT(G60,LEN(","))=","</formula>
    </cfRule>
  </conditionalFormatting>
  <conditionalFormatting sqref="A61:B61 D61:F61">
    <cfRule type="expression" dxfId="1912" priority="121">
      <formula>MOD(ROW(),2)=1</formula>
    </cfRule>
  </conditionalFormatting>
  <conditionalFormatting sqref="F61">
    <cfRule type="notContainsBlanks" dxfId="1911" priority="119">
      <formula>LEN(TRIM(F61))&gt;0</formula>
    </cfRule>
    <cfRule type="containsBlanks" dxfId="1910" priority="120">
      <formula>LEN(TRIM(F61))=0</formula>
    </cfRule>
  </conditionalFormatting>
  <conditionalFormatting sqref="M61:S61">
    <cfRule type="expression" dxfId="1909" priority="118">
      <formula>MOD(ROW(),2)=1</formula>
    </cfRule>
  </conditionalFormatting>
  <conditionalFormatting sqref="M61:S61">
    <cfRule type="endsWith" dxfId="1908" priority="117" operator="endsWith" text="0">
      <formula>RIGHT(M61,LEN("0"))="0"</formula>
    </cfRule>
  </conditionalFormatting>
  <conditionalFormatting sqref="M61:S61">
    <cfRule type="beginsWith" dxfId="1907" priority="116" operator="beginsWith" text=",">
      <formula>LEFT(M61,LEN(","))=","</formula>
    </cfRule>
  </conditionalFormatting>
  <conditionalFormatting sqref="G61:L61">
    <cfRule type="expression" dxfId="1906" priority="115">
      <formula>MOD(ROW(),2)=1</formula>
    </cfRule>
  </conditionalFormatting>
  <conditionalFormatting sqref="G61:L61">
    <cfRule type="endsWith" dxfId="1905" priority="114" operator="endsWith" text="0">
      <formula>RIGHT(G61,LEN("0"))="0"</formula>
    </cfRule>
  </conditionalFormatting>
  <conditionalFormatting sqref="G61:L61">
    <cfRule type="beginsWith" dxfId="1904" priority="113" operator="beginsWith" text=",">
      <formula>LEFT(G61,LEN(","))=","</formula>
    </cfRule>
  </conditionalFormatting>
  <conditionalFormatting sqref="A99:B99 D99:F99">
    <cfRule type="expression" dxfId="1903" priority="112">
      <formula>MOD(ROW(),2)=1</formula>
    </cfRule>
  </conditionalFormatting>
  <conditionalFormatting sqref="F99">
    <cfRule type="notContainsBlanks" dxfId="1902" priority="110">
      <formula>LEN(TRIM(F99))&gt;0</formula>
    </cfRule>
    <cfRule type="containsBlanks" dxfId="1901" priority="111">
      <formula>LEN(TRIM(F99))=0</formula>
    </cfRule>
  </conditionalFormatting>
  <conditionalFormatting sqref="G99:S99">
    <cfRule type="expression" dxfId="1900" priority="109">
      <formula>MOD(ROW(),2)=1</formula>
    </cfRule>
  </conditionalFormatting>
  <conditionalFormatting sqref="G99:S99">
    <cfRule type="endsWith" dxfId="1899" priority="108" operator="endsWith" text="0">
      <formula>RIGHT(G99,LEN("0"))="0"</formula>
    </cfRule>
  </conditionalFormatting>
  <conditionalFormatting sqref="G99:S99">
    <cfRule type="beginsWith" dxfId="1898" priority="107" operator="beginsWith" text=",">
      <formula>LEFT(G99,LEN(","))=","</formula>
    </cfRule>
  </conditionalFormatting>
  <conditionalFormatting sqref="U128:AA128 A128:B128 AC128:AE128 D128:E128">
    <cfRule type="expression" dxfId="1897" priority="97">
      <formula>MOD(ROW(),2)=1</formula>
    </cfRule>
  </conditionalFormatting>
  <conditionalFormatting sqref="F128">
    <cfRule type="expression" dxfId="1896" priority="96">
      <formula>MOD(ROW(),2)=1</formula>
    </cfRule>
  </conditionalFormatting>
  <conditionalFormatting sqref="F128">
    <cfRule type="notContainsBlanks" dxfId="1895" priority="94">
      <formula>LEN(TRIM(F128))&gt;0</formula>
    </cfRule>
    <cfRule type="containsBlanks" dxfId="1894" priority="95">
      <formula>LEN(TRIM(F128))=0</formula>
    </cfRule>
  </conditionalFormatting>
  <conditionalFormatting sqref="T128">
    <cfRule type="expression" dxfId="1893" priority="93">
      <formula>MOD(ROW(),2)=1</formula>
    </cfRule>
  </conditionalFormatting>
  <conditionalFormatting sqref="AB128">
    <cfRule type="expression" dxfId="1892" priority="92">
      <formula>MOD(ROW(),2)=1</formula>
    </cfRule>
  </conditionalFormatting>
  <conditionalFormatting sqref="G128:S128">
    <cfRule type="expression" dxfId="1891" priority="91">
      <formula>MOD(ROW(),2)=1</formula>
    </cfRule>
  </conditionalFormatting>
  <conditionalFormatting sqref="G128:S128">
    <cfRule type="endsWith" dxfId="1890" priority="90" operator="endsWith" text="0">
      <formula>RIGHT(G128,LEN("0"))="0"</formula>
    </cfRule>
  </conditionalFormatting>
  <conditionalFormatting sqref="G128:S128">
    <cfRule type="beginsWith" dxfId="1889" priority="89" operator="beginsWith" text=",">
      <formula>LEFT(G128,LEN(","))=","</formula>
    </cfRule>
  </conditionalFormatting>
  <conditionalFormatting sqref="A129:B129 D129:F129">
    <cfRule type="expression" dxfId="1888" priority="88">
      <formula>MOD(ROW(),2)=1</formula>
    </cfRule>
  </conditionalFormatting>
  <conditionalFormatting sqref="F129">
    <cfRule type="notContainsBlanks" dxfId="1887" priority="86">
      <formula>LEN(TRIM(F129))&gt;0</formula>
    </cfRule>
    <cfRule type="containsBlanks" dxfId="1886" priority="87">
      <formula>LEN(TRIM(F129))=0</formula>
    </cfRule>
  </conditionalFormatting>
  <conditionalFormatting sqref="T129">
    <cfRule type="expression" dxfId="1885" priority="85">
      <formula>MOD(ROW(),2)=1</formula>
    </cfRule>
  </conditionalFormatting>
  <conditionalFormatting sqref="G129:S129">
    <cfRule type="expression" dxfId="1884" priority="84">
      <formula>MOD(ROW(),2)=1</formula>
    </cfRule>
  </conditionalFormatting>
  <conditionalFormatting sqref="G129:S129">
    <cfRule type="endsWith" dxfId="1883" priority="83" operator="endsWith" text="0">
      <formula>RIGHT(G129,LEN("0"))="0"</formula>
    </cfRule>
  </conditionalFormatting>
  <conditionalFormatting sqref="G129:S129">
    <cfRule type="beginsWith" dxfId="1882" priority="82" operator="beginsWith" text=",">
      <formula>LEFT(G129,LEN(","))=","</formula>
    </cfRule>
  </conditionalFormatting>
  <conditionalFormatting sqref="C85">
    <cfRule type="expression" dxfId="1881" priority="81">
      <formula>MOD(ROW(),2)=1</formula>
    </cfRule>
  </conditionalFormatting>
  <conditionalFormatting sqref="C85">
    <cfRule type="containsText" dxfId="1880" priority="80" operator="containsText" text="UG">
      <formula>NOT(ISERROR(SEARCH("UG",C85)))</formula>
    </cfRule>
  </conditionalFormatting>
  <conditionalFormatting sqref="C85">
    <cfRule type="containsText" dxfId="1879" priority="79" operator="containsText" text="CDD">
      <formula>NOT(ISERROR(SEARCH("CDD",C85)))</formula>
    </cfRule>
  </conditionalFormatting>
  <conditionalFormatting sqref="C98">
    <cfRule type="expression" dxfId="1878" priority="78">
      <formula>MOD(ROW(),2)=1</formula>
    </cfRule>
  </conditionalFormatting>
  <conditionalFormatting sqref="C98">
    <cfRule type="containsText" dxfId="1877" priority="77" operator="containsText" text="UG">
      <formula>NOT(ISERROR(SEARCH("UG",C98)))</formula>
    </cfRule>
  </conditionalFormatting>
  <conditionalFormatting sqref="A98:B98 D98:F98">
    <cfRule type="expression" dxfId="1876" priority="76">
      <formula>MOD(ROW(),2)=1</formula>
    </cfRule>
  </conditionalFormatting>
  <conditionalFormatting sqref="F98">
    <cfRule type="notContainsBlanks" dxfId="1875" priority="74">
      <formula>LEN(TRIM(F98))&gt;0</formula>
    </cfRule>
    <cfRule type="containsBlanks" dxfId="1874" priority="75">
      <formula>LEN(TRIM(F98))=0</formula>
    </cfRule>
  </conditionalFormatting>
  <conditionalFormatting sqref="G98:S98">
    <cfRule type="expression" dxfId="1873" priority="73">
      <formula>MOD(ROW(),2)=1</formula>
    </cfRule>
  </conditionalFormatting>
  <conditionalFormatting sqref="G98:S98">
    <cfRule type="endsWith" dxfId="1872" priority="72" operator="endsWith" text="0">
      <formula>RIGHT(G98,LEN("0"))="0"</formula>
    </cfRule>
  </conditionalFormatting>
  <conditionalFormatting sqref="G98:S98">
    <cfRule type="beginsWith" dxfId="1871" priority="71" operator="beginsWith" text=",">
      <formula>LEFT(G98,LEN(","))=","</formula>
    </cfRule>
  </conditionalFormatting>
  <conditionalFormatting sqref="AE95">
    <cfRule type="expression" dxfId="1870" priority="70">
      <formula>MOD(ROW(),2)=1</formula>
    </cfRule>
  </conditionalFormatting>
  <conditionalFormatting sqref="A130:B130 E130">
    <cfRule type="expression" dxfId="1869" priority="63">
      <formula>MOD(ROW(),2)=1</formula>
    </cfRule>
  </conditionalFormatting>
  <conditionalFormatting sqref="F130">
    <cfRule type="notContainsBlanks" dxfId="1868" priority="60">
      <formula>LEN(TRIM(F130))&gt;0</formula>
    </cfRule>
    <cfRule type="containsBlanks" dxfId="1867" priority="61">
      <formula>LEN(TRIM(F130))=0</formula>
    </cfRule>
  </conditionalFormatting>
  <conditionalFormatting sqref="F130">
    <cfRule type="expression" dxfId="1866" priority="62">
      <formula>MOD(ROW(),2)=1</formula>
    </cfRule>
  </conditionalFormatting>
  <conditionalFormatting sqref="G130:S130">
    <cfRule type="expression" dxfId="1865" priority="59">
      <formula>MOD(ROW(),2)=1</formula>
    </cfRule>
  </conditionalFormatting>
  <conditionalFormatting sqref="G130:S130">
    <cfRule type="endsWith" dxfId="1864" priority="58" operator="endsWith" text="0">
      <formula>RIGHT(G130,LEN("0"))="0"</formula>
    </cfRule>
  </conditionalFormatting>
  <conditionalFormatting sqref="G130:S130">
    <cfRule type="beginsWith" dxfId="1863" priority="57" operator="beginsWith" text=",">
      <formula>LEFT(G130,LEN(","))=","</formula>
    </cfRule>
  </conditionalFormatting>
  <conditionalFormatting sqref="D130">
    <cfRule type="expression" dxfId="1862" priority="56">
      <formula>MOD(ROW(),2)=1</formula>
    </cfRule>
  </conditionalFormatting>
  <conditionalFormatting sqref="C124">
    <cfRule type="expression" dxfId="1861" priority="55">
      <formula>MOD(ROW(),2)=1</formula>
    </cfRule>
  </conditionalFormatting>
  <conditionalFormatting sqref="C124">
    <cfRule type="containsText" dxfId="1860" priority="54" operator="containsText" text="UG">
      <formula>NOT(ISERROR(SEARCH("UG",C124)))</formula>
    </cfRule>
  </conditionalFormatting>
  <conditionalFormatting sqref="C124">
    <cfRule type="containsText" dxfId="1859" priority="53" operator="containsText" text="CDD">
      <formula>NOT(ISERROR(SEARCH("CDD",C124)))</formula>
    </cfRule>
  </conditionalFormatting>
  <conditionalFormatting sqref="C126:C127">
    <cfRule type="expression" dxfId="1858" priority="52">
      <formula>MOD(ROW(),2)=1</formula>
    </cfRule>
  </conditionalFormatting>
  <conditionalFormatting sqref="C126:C127">
    <cfRule type="containsText" dxfId="1857" priority="51" operator="containsText" text="UG">
      <formula>NOT(ISERROR(SEARCH("UG",C126)))</formula>
    </cfRule>
  </conditionalFormatting>
  <conditionalFormatting sqref="C117">
    <cfRule type="expression" dxfId="1856" priority="50">
      <formula>MOD(ROW(),2)=1</formula>
    </cfRule>
  </conditionalFormatting>
  <conditionalFormatting sqref="C117">
    <cfRule type="containsText" dxfId="1855" priority="49" operator="containsText" text="UG">
      <formula>NOT(ISERROR(SEARCH("UG",C117)))</formula>
    </cfRule>
  </conditionalFormatting>
  <conditionalFormatting sqref="C117">
    <cfRule type="containsText" dxfId="1854" priority="48" operator="containsText" text="CDD">
      <formula>NOT(ISERROR(SEARCH("CDD",C117)))</formula>
    </cfRule>
  </conditionalFormatting>
  <conditionalFormatting sqref="C118">
    <cfRule type="expression" dxfId="1853" priority="47">
      <formula>MOD(ROW(),2)=1</formula>
    </cfRule>
  </conditionalFormatting>
  <conditionalFormatting sqref="C118">
    <cfRule type="containsText" dxfId="1852" priority="46" operator="containsText" text="UG">
      <formula>NOT(ISERROR(SEARCH("UG",C118)))</formula>
    </cfRule>
  </conditionalFormatting>
  <conditionalFormatting sqref="C111 C129 C119:C120">
    <cfRule type="expression" dxfId="1851" priority="45">
      <formula>MOD(ROW(),2)=1</formula>
    </cfRule>
  </conditionalFormatting>
  <conditionalFormatting sqref="C111 C129 C119:C120">
    <cfRule type="containsText" dxfId="1850" priority="44" operator="containsText" text="UG">
      <formula>NOT(ISERROR(SEARCH("UG",C111)))</formula>
    </cfRule>
  </conditionalFormatting>
  <conditionalFormatting sqref="C113:C114 C131:C132 C121:C122">
    <cfRule type="expression" dxfId="1849" priority="43">
      <formula>MOD(ROW(),2)=1</formula>
    </cfRule>
  </conditionalFormatting>
  <conditionalFormatting sqref="C113:C114 C131:C132 C121:C122">
    <cfRule type="containsText" dxfId="1848" priority="42" operator="containsText" text="UG">
      <formula>NOT(ISERROR(SEARCH("UG",C113)))</formula>
    </cfRule>
  </conditionalFormatting>
  <conditionalFormatting sqref="C115 C123">
    <cfRule type="expression" dxfId="1847" priority="41">
      <formula>MOD(ROW(),2)=1</formula>
    </cfRule>
  </conditionalFormatting>
  <conditionalFormatting sqref="C115 C123">
    <cfRule type="containsText" dxfId="1846" priority="40" operator="containsText" text="UG">
      <formula>NOT(ISERROR(SEARCH("UG",C115)))</formula>
    </cfRule>
  </conditionalFormatting>
  <conditionalFormatting sqref="C116">
    <cfRule type="expression" dxfId="1845" priority="39">
      <formula>MOD(ROW(),2)=1</formula>
    </cfRule>
  </conditionalFormatting>
  <conditionalFormatting sqref="C116">
    <cfRule type="containsText" dxfId="1844" priority="38" operator="containsText" text="UG">
      <formula>NOT(ISERROR(SEARCH("UG",C116)))</formula>
    </cfRule>
  </conditionalFormatting>
  <conditionalFormatting sqref="C116">
    <cfRule type="containsText" dxfId="1843" priority="37" operator="containsText" text="CDD">
      <formula>NOT(ISERROR(SEARCH("CDD",C116)))</formula>
    </cfRule>
  </conditionalFormatting>
  <conditionalFormatting sqref="C110 C128">
    <cfRule type="expression" dxfId="1842" priority="36">
      <formula>MOD(ROW(),2)=1</formula>
    </cfRule>
  </conditionalFormatting>
  <conditionalFormatting sqref="C110 C128">
    <cfRule type="containsText" dxfId="1841" priority="35" operator="containsText" text="UG">
      <formula>NOT(ISERROR(SEARCH("UG",C110)))</formula>
    </cfRule>
  </conditionalFormatting>
  <conditionalFormatting sqref="C112 C130">
    <cfRule type="expression" dxfId="1840" priority="34">
      <formula>MOD(ROW(),2)=1</formula>
    </cfRule>
  </conditionalFormatting>
  <conditionalFormatting sqref="C112 C130">
    <cfRule type="containsText" dxfId="1839" priority="33" operator="containsText" text="UG">
      <formula>NOT(ISERROR(SEARCH("UG",C112)))</formula>
    </cfRule>
  </conditionalFormatting>
  <conditionalFormatting sqref="C112 C130">
    <cfRule type="containsText" dxfId="1838" priority="32" operator="containsText" text="CDD">
      <formula>NOT(ISERROR(SEARCH("CDD",C112)))</formula>
    </cfRule>
  </conditionalFormatting>
  <conditionalFormatting sqref="C125">
    <cfRule type="expression" dxfId="1837" priority="31">
      <formula>MOD(ROW(),2)=1</formula>
    </cfRule>
  </conditionalFormatting>
  <conditionalFormatting sqref="C125">
    <cfRule type="containsText" dxfId="1836" priority="30" operator="containsText" text="UG">
      <formula>NOT(ISERROR(SEARCH("UG",C125)))</formula>
    </cfRule>
  </conditionalFormatting>
  <conditionalFormatting sqref="C35">
    <cfRule type="containsText" dxfId="1835" priority="29" operator="containsText" text="UG">
      <formula>NOT(ISERROR(SEARCH("UG",C35)))</formula>
    </cfRule>
  </conditionalFormatting>
  <conditionalFormatting sqref="C55">
    <cfRule type="containsText" dxfId="1834" priority="28" operator="containsText" text="UG">
      <formula>NOT(ISERROR(SEARCH("UG",C55)))</formula>
    </cfRule>
  </conditionalFormatting>
  <conditionalFormatting sqref="C109">
    <cfRule type="containsText" dxfId="1833" priority="27" operator="containsText" text="UG">
      <formula>NOT(ISERROR(SEARCH("UG",C109)))</formula>
    </cfRule>
  </conditionalFormatting>
  <conditionalFormatting sqref="C135:C136">
    <cfRule type="containsText" dxfId="1832" priority="26" operator="containsText" text="UG">
      <formula>NOT(ISERROR(SEARCH("UG",C135)))</formula>
    </cfRule>
  </conditionalFormatting>
  <conditionalFormatting sqref="AC87:XFD88">
    <cfRule type="expression" dxfId="1831" priority="25">
      <formula>MOD(ROW(),2)=1</formula>
    </cfRule>
  </conditionalFormatting>
  <conditionalFormatting sqref="U87:AA88">
    <cfRule type="expression" dxfId="1830" priority="24">
      <formula>MOD(ROW(),2)=1</formula>
    </cfRule>
  </conditionalFormatting>
  <conditionalFormatting sqref="AB87:AB88">
    <cfRule type="expression" dxfId="1829" priority="23">
      <formula>MOD(ROW(),2)=1</formula>
    </cfRule>
  </conditionalFormatting>
  <conditionalFormatting sqref="G87:S88">
    <cfRule type="expression" dxfId="1828" priority="22">
      <formula>MOD(ROW(),2)=1</formula>
    </cfRule>
  </conditionalFormatting>
  <conditionalFormatting sqref="A87:E88">
    <cfRule type="expression" dxfId="1827" priority="21">
      <formula>MOD(ROW(),2)=1</formula>
    </cfRule>
  </conditionalFormatting>
  <conditionalFormatting sqref="C87:C88">
    <cfRule type="containsText" dxfId="1826" priority="20" operator="containsText" text="UG">
      <formula>NOT(ISERROR(SEARCH("UG",C87)))</formula>
    </cfRule>
  </conditionalFormatting>
  <conditionalFormatting sqref="F87:F88">
    <cfRule type="expression" dxfId="1825" priority="19">
      <formula>MOD(ROW(),2)=1</formula>
    </cfRule>
  </conditionalFormatting>
  <conditionalFormatting sqref="F87:F88">
    <cfRule type="containsBlanks" dxfId="1824" priority="17">
      <formula>LEN(TRIM(F87))=0</formula>
    </cfRule>
  </conditionalFormatting>
  <conditionalFormatting sqref="F87:F88">
    <cfRule type="notContainsBlanks" dxfId="1823" priority="18">
      <formula>LEN(TRIM(F87))&gt;0</formula>
    </cfRule>
  </conditionalFormatting>
  <conditionalFormatting sqref="G87:S88">
    <cfRule type="endsWith" dxfId="1822" priority="16" operator="endsWith" text="0">
      <formula>RIGHT(G87,LEN("0"))="0"</formula>
    </cfRule>
  </conditionalFormatting>
  <conditionalFormatting sqref="T87:T88">
    <cfRule type="expression" dxfId="1821" priority="15">
      <formula>MOD(ROW(),2)=1</formula>
    </cfRule>
  </conditionalFormatting>
  <conditionalFormatting sqref="C87:C88">
    <cfRule type="containsText" dxfId="1820" priority="14" operator="containsText" text="CDD">
      <formula>NOT(ISERROR(SEARCH("CDD",C87)))</formula>
    </cfRule>
  </conditionalFormatting>
  <conditionalFormatting sqref="G87:S88">
    <cfRule type="beginsWith" dxfId="1819" priority="13" operator="beginsWith" text=",">
      <formula>LEFT(G87,LEN(","))=","</formula>
    </cfRule>
  </conditionalFormatting>
  <conditionalFormatting sqref="G26:S27 G29:S29">
    <cfRule type="expression" dxfId="1818" priority="12">
      <formula>MOD(ROW(),2)=1</formula>
    </cfRule>
  </conditionalFormatting>
  <conditionalFormatting sqref="G26:S27 G29:S29">
    <cfRule type="endsWith" dxfId="1817" priority="11" operator="endsWith" text="0">
      <formula>RIGHT(G26,LEN("0"))="0"</formula>
    </cfRule>
  </conditionalFormatting>
  <conditionalFormatting sqref="G26:S27 G29:S29">
    <cfRule type="beginsWith" dxfId="1816" priority="10" operator="beginsWith" text=",">
      <formula>LEFT(G26,LEN(","))=","</formula>
    </cfRule>
  </conditionalFormatting>
  <conditionalFormatting sqref="G28:S28">
    <cfRule type="expression" dxfId="1815" priority="9">
      <formula>MOD(ROW(),2)=1</formula>
    </cfRule>
  </conditionalFormatting>
  <conditionalFormatting sqref="G28:S28">
    <cfRule type="endsWith" dxfId="1814" priority="8" operator="endsWith" text="0">
      <formula>RIGHT(G28,LEN("0"))="0"</formula>
    </cfRule>
  </conditionalFormatting>
  <conditionalFormatting sqref="G28:S28">
    <cfRule type="beginsWith" dxfId="1813" priority="7" operator="beginsWith" text=",">
      <formula>LEFT(G28,LEN(","))=","</formula>
    </cfRule>
  </conditionalFormatting>
  <conditionalFormatting sqref="G39:S40 G42:K43">
    <cfRule type="expression" dxfId="1812" priority="6">
      <formula>MOD(ROW(),2)=1</formula>
    </cfRule>
  </conditionalFormatting>
  <conditionalFormatting sqref="G39:S40 G42:K43">
    <cfRule type="endsWith" dxfId="1811" priority="5" operator="endsWith" text="0">
      <formula>RIGHT(G39,LEN("0"))="0"</formula>
    </cfRule>
  </conditionalFormatting>
  <conditionalFormatting sqref="G39:S40 G42:K43">
    <cfRule type="beginsWith" dxfId="1810" priority="4" operator="beginsWith" text=",">
      <formula>LEFT(G39,LEN(","))=","</formula>
    </cfRule>
  </conditionalFormatting>
  <conditionalFormatting sqref="G41:S41 L42:S43">
    <cfRule type="expression" dxfId="1809" priority="3">
      <formula>MOD(ROW(),2)=1</formula>
    </cfRule>
  </conditionalFormatting>
  <conditionalFormatting sqref="G41:S41 L42:S43">
    <cfRule type="endsWith" dxfId="1808" priority="2" operator="endsWith" text="0">
      <formula>RIGHT(G41,LEN("0"))="0"</formula>
    </cfRule>
  </conditionalFormatting>
  <conditionalFormatting sqref="G41:S41 L42:S43">
    <cfRule type="beginsWith" dxfId="1807" priority="1" operator="beginsWith" text=",">
      <formula>LEFT(G41,LEN(","))=","</formula>
    </cfRule>
  </conditionalFormatting>
  <printOptions horizontalCentered="1" verticalCentered="1"/>
  <pageMargins left="0" right="0" top="0" bottom="0" header="0" footer="0"/>
  <pageSetup paperSize="9" scale="45" orientation="portrait" r:id="rId1"/>
  <headerFooter alignWithMargins="0">
    <oddHeader>&amp;L&amp;D</oddHeader>
  </headerFooter>
  <rowBreaks count="2" manualBreakCount="2">
    <brk id="79" max="36" man="1"/>
    <brk id="171" max="16383" man="1"/>
  </rowBreaks>
  <colBreaks count="1" manualBreakCount="1">
    <brk id="31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[1]Feuil1!#REF!</xm:f>
          </x14:formula1>
          <xm:sqref>C137:C160 C110:C132 C83:C86 C89:C106</xm:sqref>
        </x14:dataValidation>
        <x14:dataValidation type="list" allowBlank="1" showInputMessage="1" showErrorMessage="1">
          <x14:formula1>
            <xm:f>[1]Feuil1!#REF!</xm:f>
          </x14:formula1>
          <xm:sqref>C162:C163 C74:C75 C53:C55 C133 C108:C109 C135:C136 C87:C88 C33:C35 C72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AO369"/>
  <sheetViews>
    <sheetView zoomScale="80" zoomScaleNormal="80" workbookViewId="0">
      <pane xSplit="1" ySplit="4" topLeftCell="B56" activePane="bottomRight" state="frozen"/>
      <selection activeCell="A138" sqref="A138:XFD167"/>
      <selection pane="topRight" activeCell="A138" sqref="A138:XFD167"/>
      <selection pane="bottomLeft" activeCell="A138" sqref="A138:XFD167"/>
      <selection pane="bottomRight" activeCell="B89" sqref="B89"/>
    </sheetView>
  </sheetViews>
  <sheetFormatPr baseColWidth="10" defaultColWidth="11.453125" defaultRowHeight="12.5" x14ac:dyDescent="0.25"/>
  <cols>
    <col min="1" max="1" width="30" style="160" customWidth="1"/>
    <col min="2" max="2" width="16.7265625" style="151" customWidth="1"/>
    <col min="3" max="3" width="21.54296875" style="151" customWidth="1"/>
    <col min="4" max="4" width="9.453125" style="151" customWidth="1"/>
    <col min="5" max="5" width="11.453125" style="151" customWidth="1"/>
    <col min="6" max="6" width="9.1796875" style="161" customWidth="1"/>
    <col min="7" max="19" width="6.26953125" style="162" customWidth="1"/>
    <col min="20" max="20" width="8" style="163" customWidth="1"/>
    <col min="21" max="27" width="5.7265625" style="151" customWidth="1"/>
    <col min="28" max="28" width="10.81640625" style="151" customWidth="1"/>
    <col min="29" max="29" width="8" style="151" customWidth="1"/>
    <col min="30" max="30" width="18" style="151" customWidth="1"/>
    <col min="31" max="31" width="47.7265625" style="151" customWidth="1"/>
    <col min="32" max="32" width="27.7265625" style="151" customWidth="1"/>
    <col min="33" max="33" width="11.7265625" style="151" customWidth="1"/>
    <col min="34" max="34" width="12" style="151" customWidth="1"/>
    <col min="35" max="35" width="25.54296875" style="151" customWidth="1"/>
    <col min="36" max="36" width="18.7265625" style="151" customWidth="1"/>
    <col min="37" max="38" width="13.81640625" style="151" customWidth="1"/>
    <col min="39" max="39" width="20.54296875" style="151" customWidth="1"/>
    <col min="40" max="40" width="9" style="151" customWidth="1"/>
    <col min="41" max="16384" width="11.453125" style="151"/>
  </cols>
  <sheetData>
    <row r="1" spans="1:38" s="1" customFormat="1" ht="16" customHeight="1" x14ac:dyDescent="0.25">
      <c r="A1" s="4069" t="s">
        <v>108</v>
      </c>
      <c r="B1" s="4070"/>
      <c r="C1" s="4071"/>
      <c r="D1" s="4071"/>
      <c r="E1" s="4071"/>
      <c r="F1" s="4071"/>
      <c r="G1" s="4071"/>
      <c r="H1" s="4071"/>
      <c r="I1" s="4071"/>
      <c r="J1" s="4071"/>
      <c r="K1" s="4071"/>
      <c r="L1" s="4071"/>
      <c r="M1" s="4071"/>
      <c r="N1" s="4071"/>
      <c r="O1" s="4071"/>
      <c r="P1" s="4071"/>
      <c r="Q1" s="4071"/>
      <c r="R1" s="4071"/>
      <c r="S1" s="4071"/>
      <c r="T1" s="4071"/>
      <c r="U1" s="4071"/>
      <c r="V1" s="4071"/>
      <c r="W1" s="4071"/>
      <c r="X1" s="4071"/>
      <c r="Y1" s="4071"/>
      <c r="Z1" s="4071"/>
      <c r="AA1" s="4071"/>
      <c r="AB1" s="4071"/>
      <c r="AC1" s="4071"/>
      <c r="AD1" s="4071"/>
      <c r="AE1" s="4071"/>
      <c r="AF1" s="201"/>
      <c r="AG1" s="201"/>
      <c r="AH1" s="201"/>
      <c r="AI1" s="201"/>
      <c r="AJ1" s="201"/>
      <c r="AK1" s="201"/>
      <c r="AL1" s="202"/>
    </row>
    <row r="2" spans="1:38" s="1" customFormat="1" ht="13.5" customHeight="1" thickBot="1" x14ac:dyDescent="0.3">
      <c r="A2" s="4037"/>
      <c r="B2" s="4038"/>
      <c r="C2" s="4038"/>
      <c r="D2" s="4038"/>
      <c r="E2" s="4038"/>
      <c r="F2" s="4038"/>
      <c r="G2" s="4038"/>
      <c r="H2" s="4038"/>
      <c r="I2" s="4038"/>
      <c r="J2" s="4038"/>
      <c r="K2" s="4038"/>
      <c r="L2" s="4038"/>
      <c r="M2" s="4038"/>
      <c r="N2" s="4038"/>
      <c r="O2" s="4038"/>
      <c r="P2" s="4038"/>
      <c r="Q2" s="4038"/>
      <c r="R2" s="4038"/>
      <c r="S2" s="4038"/>
      <c r="T2" s="4038"/>
      <c r="U2" s="4038"/>
      <c r="V2" s="4038"/>
      <c r="W2" s="4038"/>
      <c r="X2" s="4038"/>
      <c r="Y2" s="4038"/>
      <c r="Z2" s="4038"/>
      <c r="AA2" s="4038"/>
      <c r="AB2" s="4038"/>
      <c r="AC2" s="4038"/>
      <c r="AD2" s="4038"/>
      <c r="AE2" s="4038"/>
      <c r="AF2" s="203"/>
      <c r="AG2" s="203"/>
      <c r="AH2" s="203"/>
      <c r="AI2" s="203"/>
      <c r="AJ2" s="203"/>
      <c r="AK2" s="203"/>
      <c r="AL2" s="204"/>
    </row>
    <row r="3" spans="1:38" s="1" customFormat="1" ht="12.75" customHeight="1" x14ac:dyDescent="0.25">
      <c r="A3" s="4072">
        <v>2019</v>
      </c>
      <c r="B3" s="2"/>
      <c r="C3" s="4074" t="s">
        <v>1</v>
      </c>
      <c r="D3" s="4074" t="s">
        <v>2</v>
      </c>
      <c r="E3" s="4076" t="s">
        <v>3</v>
      </c>
      <c r="F3" s="4078" t="s">
        <v>4</v>
      </c>
      <c r="G3" s="4033" t="s">
        <v>5</v>
      </c>
      <c r="H3" s="4024" t="s">
        <v>6</v>
      </c>
      <c r="I3" s="4024" t="s">
        <v>7</v>
      </c>
      <c r="J3" s="4024" t="s">
        <v>8</v>
      </c>
      <c r="K3" s="4024" t="s">
        <v>9</v>
      </c>
      <c r="L3" s="4024" t="s">
        <v>10</v>
      </c>
      <c r="M3" s="4024" t="s">
        <v>11</v>
      </c>
      <c r="N3" s="4024" t="s">
        <v>12</v>
      </c>
      <c r="O3" s="4024" t="s">
        <v>13</v>
      </c>
      <c r="P3" s="4024" t="s">
        <v>14</v>
      </c>
      <c r="Q3" s="4024" t="s">
        <v>15</v>
      </c>
      <c r="R3" s="4025" t="s">
        <v>16</v>
      </c>
      <c r="S3" s="4025" t="s">
        <v>5</v>
      </c>
      <c r="T3" s="4067" t="s">
        <v>17</v>
      </c>
      <c r="U3" s="4058" t="s">
        <v>18</v>
      </c>
      <c r="V3" s="4058" t="s">
        <v>19</v>
      </c>
      <c r="W3" s="4058" t="s">
        <v>20</v>
      </c>
      <c r="X3" s="4058" t="s">
        <v>21</v>
      </c>
      <c r="Y3" s="4060" t="s">
        <v>22</v>
      </c>
      <c r="Z3" s="4062" t="s">
        <v>23</v>
      </c>
      <c r="AA3" s="4049" t="s">
        <v>24</v>
      </c>
      <c r="AB3" s="4065" t="s">
        <v>25</v>
      </c>
      <c r="AC3" s="4047" t="s">
        <v>26</v>
      </c>
      <c r="AD3" s="4049" t="s">
        <v>27</v>
      </c>
      <c r="AE3" s="4051" t="s">
        <v>28</v>
      </c>
      <c r="AF3" s="4052" t="s">
        <v>29</v>
      </c>
      <c r="AG3" s="4053"/>
      <c r="AH3" s="4054"/>
      <c r="AI3" s="4055" t="s">
        <v>30</v>
      </c>
      <c r="AJ3" s="4055"/>
      <c r="AK3" s="4056"/>
      <c r="AL3" s="4057"/>
    </row>
    <row r="4" spans="1:38" s="1" customFormat="1" ht="26.5" thickBot="1" x14ac:dyDescent="0.3">
      <c r="A4" s="4073"/>
      <c r="B4" s="3"/>
      <c r="C4" s="4075"/>
      <c r="D4" s="4075"/>
      <c r="E4" s="4077"/>
      <c r="F4" s="4079"/>
      <c r="G4" s="4023"/>
      <c r="H4" s="4018"/>
      <c r="I4" s="4018"/>
      <c r="J4" s="4018"/>
      <c r="K4" s="4018"/>
      <c r="L4" s="4018"/>
      <c r="M4" s="4018"/>
      <c r="N4" s="4018"/>
      <c r="O4" s="4018"/>
      <c r="P4" s="4018"/>
      <c r="Q4" s="4018"/>
      <c r="R4" s="4020"/>
      <c r="S4" s="4020"/>
      <c r="T4" s="4068"/>
      <c r="U4" s="4059"/>
      <c r="V4" s="4059"/>
      <c r="W4" s="4059"/>
      <c r="X4" s="4059"/>
      <c r="Y4" s="4061"/>
      <c r="Z4" s="4063"/>
      <c r="AA4" s="4064"/>
      <c r="AB4" s="4066"/>
      <c r="AC4" s="4048"/>
      <c r="AD4" s="4050"/>
      <c r="AE4" s="4038"/>
      <c r="AF4" s="205" t="s">
        <v>31</v>
      </c>
      <c r="AG4" s="206" t="s">
        <v>32</v>
      </c>
      <c r="AH4" s="207" t="s">
        <v>33</v>
      </c>
      <c r="AI4" s="208" t="s">
        <v>34</v>
      </c>
      <c r="AJ4" s="208" t="s">
        <v>35</v>
      </c>
      <c r="AK4" s="209" t="s">
        <v>36</v>
      </c>
      <c r="AL4" s="210" t="s">
        <v>37</v>
      </c>
    </row>
    <row r="5" spans="1:38" s="1" customFormat="1" ht="15.75" customHeight="1" x14ac:dyDescent="0.25">
      <c r="A5" s="211" t="s">
        <v>109</v>
      </c>
      <c r="B5" s="212"/>
      <c r="C5" s="213"/>
      <c r="D5" s="214"/>
      <c r="E5" s="215"/>
      <c r="F5" s="216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8"/>
      <c r="U5" s="219"/>
      <c r="V5" s="220"/>
      <c r="W5" s="220"/>
      <c r="X5" s="220"/>
      <c r="Y5" s="220"/>
      <c r="Z5" s="221"/>
      <c r="AA5" s="221"/>
      <c r="AB5" s="222"/>
      <c r="AC5" s="223"/>
      <c r="AD5" s="224"/>
      <c r="AE5" s="223"/>
      <c r="AF5" s="225"/>
      <c r="AG5" s="226"/>
      <c r="AH5" s="227"/>
      <c r="AI5" s="228"/>
      <c r="AJ5" s="229"/>
      <c r="AK5" s="230"/>
      <c r="AL5" s="231"/>
    </row>
    <row r="6" spans="1:38" s="1" customFormat="1" ht="15.75" customHeight="1" x14ac:dyDescent="0.25">
      <c r="A6" s="33"/>
      <c r="B6" s="34"/>
      <c r="C6" s="5"/>
      <c r="D6" s="6"/>
      <c r="E6" s="232"/>
      <c r="F6" s="7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4"/>
      <c r="R6" s="235"/>
      <c r="S6" s="236"/>
      <c r="T6" s="237"/>
      <c r="U6" s="238"/>
      <c r="V6" s="239"/>
      <c r="W6" s="239"/>
      <c r="X6" s="239"/>
      <c r="Y6" s="239"/>
      <c r="Z6" s="240"/>
      <c r="AA6" s="240"/>
      <c r="AB6" s="241"/>
      <c r="AC6" s="242"/>
      <c r="AD6" s="243"/>
      <c r="AE6" s="244"/>
      <c r="AF6" s="245"/>
      <c r="AG6" s="226"/>
      <c r="AH6" s="227"/>
      <c r="AI6" s="34"/>
      <c r="AJ6" s="246"/>
      <c r="AK6" s="247"/>
      <c r="AL6" s="248"/>
    </row>
    <row r="7" spans="1:38" s="1" customFormat="1" ht="15.75" customHeight="1" x14ac:dyDescent="0.25">
      <c r="A7" s="33"/>
      <c r="B7" s="34"/>
      <c r="C7" s="5"/>
      <c r="D7" s="6"/>
      <c r="E7" s="249"/>
      <c r="F7" s="250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2"/>
      <c r="T7" s="253"/>
      <c r="U7" s="238"/>
      <c r="V7" s="239"/>
      <c r="W7" s="239"/>
      <c r="X7" s="239"/>
      <c r="Y7" s="239"/>
      <c r="Z7" s="240"/>
      <c r="AA7" s="240"/>
      <c r="AB7" s="254"/>
      <c r="AC7" s="255"/>
      <c r="AD7" s="256"/>
      <c r="AE7" s="244"/>
      <c r="AF7" s="245"/>
      <c r="AG7" s="226"/>
      <c r="AH7" s="227"/>
      <c r="AI7" s="34"/>
      <c r="AJ7" s="246"/>
      <c r="AK7" s="247"/>
      <c r="AL7" s="248"/>
    </row>
    <row r="8" spans="1:38" s="1" customFormat="1" ht="15.75" customHeight="1" thickBot="1" x14ac:dyDescent="0.3">
      <c r="A8" s="33"/>
      <c r="B8" s="34"/>
      <c r="C8" s="5"/>
      <c r="D8" s="6"/>
      <c r="E8" s="232"/>
      <c r="F8" s="7"/>
      <c r="G8" s="234"/>
      <c r="H8" s="235"/>
      <c r="I8" s="236"/>
      <c r="J8" s="233"/>
      <c r="K8" s="233"/>
      <c r="L8" s="234"/>
      <c r="M8" s="235"/>
      <c r="N8" s="236"/>
      <c r="O8" s="233"/>
      <c r="P8" s="233"/>
      <c r="Q8" s="234"/>
      <c r="R8" s="235"/>
      <c r="S8" s="236"/>
      <c r="T8" s="257"/>
      <c r="U8" s="238"/>
      <c r="V8" s="239"/>
      <c r="W8" s="239"/>
      <c r="X8" s="239"/>
      <c r="Y8" s="239"/>
      <c r="Z8" s="240"/>
      <c r="AA8" s="240"/>
      <c r="AB8" s="241"/>
      <c r="AC8" s="242"/>
      <c r="AD8" s="257"/>
      <c r="AE8" s="258"/>
      <c r="AF8" s="259"/>
      <c r="AG8" s="260"/>
      <c r="AH8" s="261"/>
      <c r="AI8" s="4"/>
      <c r="AJ8" s="262"/>
      <c r="AK8" s="263"/>
      <c r="AL8" s="264"/>
    </row>
    <row r="9" spans="1:38" s="8" customFormat="1" ht="21" customHeight="1" thickBot="1" x14ac:dyDescent="0.3">
      <c r="B9" s="9" t="s">
        <v>40</v>
      </c>
      <c r="C9" s="10"/>
      <c r="D9" s="10"/>
      <c r="E9" s="10"/>
      <c r="F9" s="11"/>
      <c r="G9" s="12">
        <f>SUM(G5:G8)</f>
        <v>0</v>
      </c>
      <c r="H9" s="12">
        <f t="shared" ref="H9:R9" si="0">SUM(H5:H8)</f>
        <v>0</v>
      </c>
      <c r="I9" s="12">
        <f t="shared" si="0"/>
        <v>0</v>
      </c>
      <c r="J9" s="12">
        <f t="shared" si="0"/>
        <v>0</v>
      </c>
      <c r="K9" s="12">
        <f t="shared" si="0"/>
        <v>0</v>
      </c>
      <c r="L9" s="12">
        <f t="shared" si="0"/>
        <v>0</v>
      </c>
      <c r="M9" s="12">
        <f t="shared" si="0"/>
        <v>0</v>
      </c>
      <c r="N9" s="12">
        <f t="shared" si="0"/>
        <v>0</v>
      </c>
      <c r="O9" s="12">
        <f t="shared" si="0"/>
        <v>0</v>
      </c>
      <c r="P9" s="12">
        <f t="shared" si="0"/>
        <v>0</v>
      </c>
      <c r="Q9" s="12">
        <f t="shared" si="0"/>
        <v>0</v>
      </c>
      <c r="R9" s="12">
        <f t="shared" si="0"/>
        <v>0</v>
      </c>
      <c r="S9" s="13">
        <f>SUM(S5:S8)</f>
        <v>0</v>
      </c>
      <c r="T9" s="14"/>
      <c r="U9" s="265"/>
      <c r="V9" s="266"/>
      <c r="W9" s="266"/>
      <c r="X9" s="266"/>
      <c r="Y9" s="266"/>
      <c r="Z9" s="266"/>
      <c r="AA9" s="266"/>
      <c r="AB9" s="267"/>
      <c r="AC9" s="268"/>
      <c r="AD9" s="15"/>
      <c r="AE9" s="269"/>
      <c r="AF9" s="269"/>
      <c r="AG9" s="270"/>
      <c r="AH9" s="271"/>
      <c r="AI9" s="271"/>
      <c r="AJ9" s="271"/>
      <c r="AK9" s="272"/>
      <c r="AL9" s="272"/>
    </row>
    <row r="10" spans="1:38" s="32" customFormat="1" ht="10.5" customHeight="1" thickBot="1" x14ac:dyDescent="0.3">
      <c r="A10" s="16"/>
      <c r="B10" s="17"/>
      <c r="C10" s="18"/>
      <c r="D10" s="18"/>
      <c r="E10" s="18"/>
      <c r="F10" s="19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1"/>
      <c r="T10" s="22"/>
      <c r="U10" s="23"/>
      <c r="V10" s="24"/>
      <c r="W10" s="24"/>
      <c r="X10" s="24"/>
      <c r="Y10" s="24"/>
      <c r="Z10" s="24"/>
      <c r="AA10" s="24"/>
      <c r="AB10" s="273"/>
      <c r="AC10" s="274"/>
      <c r="AD10" s="25"/>
      <c r="AE10" s="275"/>
      <c r="AF10" s="25"/>
      <c r="AG10" s="26"/>
      <c r="AH10" s="27"/>
      <c r="AI10" s="28"/>
      <c r="AJ10" s="29"/>
      <c r="AK10" s="30"/>
      <c r="AL10" s="31"/>
    </row>
    <row r="11" spans="1:38" s="1" customFormat="1" ht="15.75" customHeight="1" thickBot="1" x14ac:dyDescent="0.3">
      <c r="A11" s="211" t="s">
        <v>41</v>
      </c>
      <c r="B11" s="212"/>
      <c r="C11" s="276"/>
      <c r="D11" s="276"/>
      <c r="E11" s="277"/>
      <c r="F11" s="278"/>
      <c r="G11" s="279"/>
      <c r="H11" s="279"/>
      <c r="I11" s="279"/>
      <c r="J11" s="279"/>
      <c r="K11" s="279"/>
      <c r="L11" s="279"/>
      <c r="M11" s="279"/>
      <c r="N11" s="279"/>
      <c r="O11" s="279"/>
      <c r="P11" s="279"/>
      <c r="Q11" s="279"/>
      <c r="R11" s="279"/>
      <c r="S11" s="279"/>
      <c r="T11" s="280"/>
      <c r="U11" s="23"/>
      <c r="V11" s="24"/>
      <c r="W11" s="24"/>
      <c r="X11" s="24"/>
      <c r="Y11" s="24"/>
      <c r="Z11" s="24"/>
      <c r="AA11" s="24"/>
      <c r="AB11" s="273"/>
      <c r="AC11" s="223"/>
      <c r="AD11" s="15"/>
      <c r="AE11" s="281"/>
      <c r="AF11" s="281"/>
      <c r="AG11" s="281"/>
      <c r="AH11" s="281"/>
      <c r="AI11" s="281"/>
      <c r="AJ11" s="281"/>
      <c r="AK11" s="281"/>
      <c r="AL11" s="281"/>
    </row>
    <row r="12" spans="1:38" s="1" customFormat="1" ht="15.75" customHeight="1" thickBot="1" x14ac:dyDescent="0.3">
      <c r="A12" s="33"/>
      <c r="B12" s="34"/>
      <c r="C12" s="5"/>
      <c r="D12" s="6"/>
      <c r="E12" s="6"/>
      <c r="F12" s="7"/>
      <c r="G12" s="282"/>
      <c r="H12" s="282"/>
      <c r="I12" s="282"/>
      <c r="J12" s="282"/>
      <c r="K12" s="282"/>
      <c r="L12" s="282"/>
      <c r="M12" s="282"/>
      <c r="N12" s="282"/>
      <c r="O12" s="282"/>
      <c r="P12" s="282"/>
      <c r="Q12" s="282"/>
      <c r="R12" s="282"/>
      <c r="S12" s="282"/>
      <c r="T12" s="257"/>
      <c r="U12" s="23"/>
      <c r="V12" s="24"/>
      <c r="W12" s="24"/>
      <c r="X12" s="24"/>
      <c r="Y12" s="24"/>
      <c r="Z12" s="24"/>
      <c r="AA12" s="24"/>
      <c r="AB12" s="273"/>
      <c r="AC12" s="242"/>
      <c r="AD12" s="35"/>
      <c r="AE12" s="283"/>
      <c r="AF12" s="284"/>
      <c r="AG12" s="36"/>
      <c r="AH12" s="37"/>
      <c r="AI12" s="4"/>
      <c r="AJ12" s="38"/>
      <c r="AK12" s="39"/>
      <c r="AL12" s="40"/>
    </row>
    <row r="13" spans="1:38" s="8" customFormat="1" ht="21" customHeight="1" thickBot="1" x14ac:dyDescent="0.3">
      <c r="B13" s="9" t="s">
        <v>45</v>
      </c>
      <c r="C13" s="10"/>
      <c r="D13" s="10"/>
      <c r="E13" s="10"/>
      <c r="F13" s="11"/>
      <c r="G13" s="12">
        <f>SUM(G11:G12)</f>
        <v>0</v>
      </c>
      <c r="H13" s="12">
        <f t="shared" ref="H13:R13" si="1">SUM(H11:H12)</f>
        <v>0</v>
      </c>
      <c r="I13" s="12">
        <f t="shared" si="1"/>
        <v>0</v>
      </c>
      <c r="J13" s="12">
        <f t="shared" si="1"/>
        <v>0</v>
      </c>
      <c r="K13" s="12">
        <f t="shared" si="1"/>
        <v>0</v>
      </c>
      <c r="L13" s="12">
        <f t="shared" si="1"/>
        <v>0</v>
      </c>
      <c r="M13" s="12">
        <f t="shared" si="1"/>
        <v>0</v>
      </c>
      <c r="N13" s="12">
        <f t="shared" si="1"/>
        <v>0</v>
      </c>
      <c r="O13" s="12">
        <f t="shared" si="1"/>
        <v>0</v>
      </c>
      <c r="P13" s="12">
        <f t="shared" si="1"/>
        <v>0</v>
      </c>
      <c r="Q13" s="12">
        <f t="shared" si="1"/>
        <v>0</v>
      </c>
      <c r="R13" s="12">
        <f t="shared" si="1"/>
        <v>0</v>
      </c>
      <c r="S13" s="13">
        <f>SUM(S11:S12)</f>
        <v>0</v>
      </c>
      <c r="T13" s="14"/>
      <c r="U13" s="285"/>
      <c r="V13" s="42"/>
      <c r="W13" s="42"/>
      <c r="X13" s="42"/>
      <c r="Y13" s="42"/>
      <c r="Z13" s="42"/>
      <c r="AA13" s="42"/>
      <c r="AB13" s="286"/>
      <c r="AC13" s="268"/>
      <c r="AD13" s="14"/>
      <c r="AE13" s="269"/>
      <c r="AF13" s="269"/>
      <c r="AG13" s="270"/>
      <c r="AH13" s="271"/>
      <c r="AI13" s="271"/>
      <c r="AJ13" s="271"/>
      <c r="AK13" s="272"/>
      <c r="AL13" s="272"/>
    </row>
    <row r="14" spans="1:38" s="8" customFormat="1" ht="21" customHeight="1" thickBot="1" x14ac:dyDescent="0.3">
      <c r="A14" s="287"/>
      <c r="B14" s="288"/>
      <c r="C14" s="289"/>
      <c r="D14" s="289"/>
      <c r="E14" s="289"/>
      <c r="F14" s="290"/>
      <c r="G14" s="291"/>
      <c r="H14" s="291"/>
      <c r="I14" s="291"/>
      <c r="J14" s="291"/>
      <c r="K14" s="291"/>
      <c r="L14" s="291"/>
      <c r="M14" s="291"/>
      <c r="N14" s="291"/>
      <c r="O14" s="291"/>
      <c r="P14" s="291"/>
      <c r="Q14" s="291"/>
      <c r="R14" s="291"/>
      <c r="S14" s="291"/>
      <c r="T14" s="41"/>
      <c r="U14" s="42"/>
      <c r="V14" s="42"/>
      <c r="W14" s="42"/>
      <c r="X14" s="42"/>
      <c r="Y14" s="42"/>
      <c r="Z14" s="42"/>
      <c r="AA14" s="42"/>
      <c r="AB14" s="286"/>
      <c r="AC14" s="292"/>
      <c r="AD14" s="293"/>
      <c r="AE14" s="294"/>
      <c r="AF14" s="24"/>
      <c r="AG14" s="43"/>
      <c r="AH14" s="44"/>
      <c r="AI14" s="44"/>
      <c r="AJ14" s="44"/>
      <c r="AK14" s="45"/>
      <c r="AL14" s="45"/>
    </row>
    <row r="15" spans="1:38" s="1" customFormat="1" ht="21.75" customHeight="1" thickTop="1" x14ac:dyDescent="0.25">
      <c r="A15" s="46" t="s">
        <v>46</v>
      </c>
      <c r="B15" s="47"/>
      <c r="C15" s="295"/>
      <c r="D15" s="296"/>
      <c r="E15" s="297"/>
      <c r="F15" s="298"/>
      <c r="G15" s="48" t="s">
        <v>5</v>
      </c>
      <c r="H15" s="48" t="s">
        <v>6</v>
      </c>
      <c r="I15" s="48" t="s">
        <v>7</v>
      </c>
      <c r="J15" s="48" t="s">
        <v>8</v>
      </c>
      <c r="K15" s="48" t="s">
        <v>9</v>
      </c>
      <c r="L15" s="48" t="s">
        <v>10</v>
      </c>
      <c r="M15" s="48" t="s">
        <v>11</v>
      </c>
      <c r="N15" s="48" t="s">
        <v>12</v>
      </c>
      <c r="O15" s="48" t="s">
        <v>13</v>
      </c>
      <c r="P15" s="48" t="s">
        <v>14</v>
      </c>
      <c r="Q15" s="48" t="s">
        <v>15</v>
      </c>
      <c r="R15" s="48" t="s">
        <v>47</v>
      </c>
      <c r="S15" s="49" t="s">
        <v>48</v>
      </c>
      <c r="T15" s="299"/>
      <c r="U15" s="50"/>
      <c r="V15" s="51"/>
      <c r="W15" s="51"/>
      <c r="X15" s="51"/>
      <c r="Y15" s="51"/>
      <c r="Z15" s="52"/>
      <c r="AA15" s="52"/>
      <c r="AB15" s="300"/>
      <c r="AC15" s="301"/>
      <c r="AD15" s="302"/>
      <c r="AE15" s="301"/>
      <c r="AF15" s="223"/>
      <c r="AG15" s="303"/>
      <c r="AH15" s="304"/>
      <c r="AI15" s="53"/>
      <c r="AJ15" s="53"/>
      <c r="AK15" s="54"/>
      <c r="AL15" s="54"/>
    </row>
    <row r="16" spans="1:38" s="59" customFormat="1" ht="15.75" customHeight="1" x14ac:dyDescent="0.25">
      <c r="A16" s="305"/>
      <c r="B16" s="3911" t="s">
        <v>160</v>
      </c>
      <c r="C16" s="306"/>
      <c r="D16" s="307"/>
      <c r="E16" s="307"/>
      <c r="F16" s="308"/>
      <c r="G16" s="233"/>
      <c r="H16" s="233"/>
      <c r="I16" s="233"/>
      <c r="J16" s="233"/>
      <c r="K16" s="233"/>
      <c r="L16" s="233"/>
      <c r="M16" s="233"/>
      <c r="N16" s="233"/>
      <c r="O16" s="233"/>
      <c r="P16" s="233"/>
      <c r="Q16" s="233"/>
      <c r="R16" s="233"/>
      <c r="S16" s="233"/>
      <c r="T16" s="309"/>
      <c r="U16" s="310"/>
      <c r="V16" s="311"/>
      <c r="W16" s="311"/>
      <c r="X16" s="311"/>
      <c r="Y16" s="311"/>
      <c r="Z16" s="312"/>
      <c r="AA16" s="313"/>
      <c r="AB16" s="314"/>
      <c r="AC16" s="315"/>
      <c r="AD16" s="316"/>
      <c r="AE16" s="317"/>
      <c r="AF16" s="318"/>
      <c r="AG16" s="319"/>
      <c r="AH16" s="320"/>
      <c r="AI16" s="321"/>
      <c r="AJ16" s="55"/>
      <c r="AK16" s="56"/>
      <c r="AL16" s="57"/>
    </row>
    <row r="17" spans="1:41" s="59" customFormat="1" ht="15.75" customHeight="1" x14ac:dyDescent="0.25">
      <c r="A17" s="322"/>
      <c r="B17" s="114"/>
      <c r="C17" s="306"/>
      <c r="D17" s="306"/>
      <c r="E17" s="307"/>
      <c r="F17" s="323"/>
      <c r="G17" s="324"/>
      <c r="H17" s="324"/>
      <c r="I17" s="324"/>
      <c r="J17" s="324"/>
      <c r="K17" s="324"/>
      <c r="L17" s="324"/>
      <c r="M17" s="324"/>
      <c r="N17" s="324"/>
      <c r="O17" s="324"/>
      <c r="P17" s="324"/>
      <c r="Q17" s="324"/>
      <c r="R17" s="325"/>
      <c r="S17" s="325"/>
      <c r="T17" s="309"/>
      <c r="U17" s="310"/>
      <c r="V17" s="311"/>
      <c r="W17" s="311"/>
      <c r="X17" s="311"/>
      <c r="Y17" s="311"/>
      <c r="Z17" s="312"/>
      <c r="AA17" s="313"/>
      <c r="AB17" s="326"/>
      <c r="AC17" s="327"/>
      <c r="AD17" s="327"/>
      <c r="AE17" s="328"/>
      <c r="AF17" s="329"/>
      <c r="AG17" s="330"/>
      <c r="AH17" s="320"/>
      <c r="AI17" s="331"/>
      <c r="AJ17" s="55"/>
      <c r="AK17" s="56"/>
      <c r="AL17" s="57"/>
      <c r="AM17" s="58"/>
    </row>
    <row r="18" spans="1:41" s="1" customFormat="1" ht="15.75" customHeight="1" x14ac:dyDescent="0.25">
      <c r="A18" s="332"/>
      <c r="B18" s="82"/>
      <c r="C18" s="306"/>
      <c r="D18" s="307"/>
      <c r="E18" s="323"/>
      <c r="F18" s="308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3"/>
      <c r="R18" s="233"/>
      <c r="S18" s="233"/>
      <c r="T18" s="309"/>
      <c r="U18" s="310"/>
      <c r="V18" s="311"/>
      <c r="W18" s="311"/>
      <c r="X18" s="311"/>
      <c r="Y18" s="311"/>
      <c r="Z18" s="312"/>
      <c r="AA18" s="313"/>
      <c r="AB18" s="314"/>
      <c r="AC18" s="315"/>
      <c r="AD18" s="316"/>
      <c r="AE18" s="317"/>
      <c r="AF18" s="318"/>
      <c r="AG18" s="319"/>
      <c r="AH18" s="320"/>
      <c r="AI18" s="321"/>
      <c r="AJ18" s="55"/>
      <c r="AK18" s="56"/>
      <c r="AL18" s="57"/>
      <c r="AM18" s="63"/>
      <c r="AN18" s="63"/>
      <c r="AO18" s="63"/>
    </row>
    <row r="19" spans="1:41" s="59" customFormat="1" ht="15.75" customHeight="1" x14ac:dyDescent="0.25">
      <c r="A19" s="3915" t="s">
        <v>181</v>
      </c>
      <c r="B19" s="3916" t="s">
        <v>182</v>
      </c>
      <c r="C19" s="2656" t="s">
        <v>176</v>
      </c>
      <c r="D19" s="333">
        <v>20</v>
      </c>
      <c r="E19" s="307"/>
      <c r="F19" s="308"/>
      <c r="G19" s="2659">
        <v>1</v>
      </c>
      <c r="H19" s="2659">
        <v>1</v>
      </c>
      <c r="I19" s="2659">
        <v>1</v>
      </c>
      <c r="J19" s="2659">
        <v>1</v>
      </c>
      <c r="K19" s="2659">
        <v>1</v>
      </c>
      <c r="L19" s="2659">
        <v>1</v>
      </c>
      <c r="M19" s="2659">
        <v>1</v>
      </c>
      <c r="N19" s="2659">
        <v>1</v>
      </c>
      <c r="O19" s="2659">
        <v>1</v>
      </c>
      <c r="P19" s="2659">
        <v>1</v>
      </c>
      <c r="Q19" s="2659">
        <v>1</v>
      </c>
      <c r="R19" s="2659">
        <v>1</v>
      </c>
      <c r="S19" s="2659">
        <v>1</v>
      </c>
      <c r="T19" s="309"/>
      <c r="U19" s="310"/>
      <c r="V19" s="311"/>
      <c r="W19" s="311"/>
      <c r="X19" s="311"/>
      <c r="Y19" s="311"/>
      <c r="Z19" s="312"/>
      <c r="AA19" s="313"/>
      <c r="AB19" s="326"/>
      <c r="AC19" s="327"/>
      <c r="AD19" s="327"/>
      <c r="AE19" s="328"/>
      <c r="AF19" s="329"/>
      <c r="AG19" s="334"/>
      <c r="AH19" s="112"/>
      <c r="AI19" s="331"/>
      <c r="AJ19" s="55"/>
      <c r="AK19" s="56"/>
      <c r="AL19" s="57"/>
    </row>
    <row r="20" spans="1:41" s="59" customFormat="1" ht="15.75" customHeight="1" x14ac:dyDescent="0.25">
      <c r="A20" s="3917" t="s">
        <v>183</v>
      </c>
      <c r="B20" s="3918" t="s">
        <v>184</v>
      </c>
      <c r="C20" s="2656" t="s">
        <v>176</v>
      </c>
      <c r="D20" s="306">
        <v>21</v>
      </c>
      <c r="E20" s="307"/>
      <c r="F20" s="308"/>
      <c r="G20" s="2673">
        <v>1</v>
      </c>
      <c r="H20" s="2673">
        <v>1</v>
      </c>
      <c r="I20" s="2673">
        <v>1</v>
      </c>
      <c r="J20" s="2673">
        <v>1</v>
      </c>
      <c r="K20" s="2673">
        <v>1</v>
      </c>
      <c r="L20" s="2673">
        <v>1</v>
      </c>
      <c r="M20" s="2673">
        <v>1</v>
      </c>
      <c r="N20" s="2673">
        <v>1</v>
      </c>
      <c r="O20" s="2673">
        <v>1</v>
      </c>
      <c r="P20" s="2673">
        <v>1</v>
      </c>
      <c r="Q20" s="2673">
        <v>1</v>
      </c>
      <c r="R20" s="2673">
        <v>1</v>
      </c>
      <c r="S20" s="2673">
        <v>1</v>
      </c>
      <c r="T20" s="309"/>
      <c r="U20" s="310"/>
      <c r="V20" s="311"/>
      <c r="W20" s="311"/>
      <c r="X20" s="311"/>
      <c r="Y20" s="311"/>
      <c r="Z20" s="312"/>
      <c r="AA20" s="313"/>
      <c r="AB20" s="314"/>
      <c r="AC20" s="315"/>
      <c r="AD20" s="316"/>
      <c r="AE20" s="317"/>
      <c r="AF20" s="318"/>
      <c r="AG20" s="319"/>
      <c r="AH20" s="320"/>
      <c r="AI20" s="321"/>
      <c r="AJ20" s="55"/>
      <c r="AK20" s="56"/>
      <c r="AL20" s="57"/>
    </row>
    <row r="21" spans="1:41" s="59" customFormat="1" ht="15.75" customHeight="1" x14ac:dyDescent="0.25">
      <c r="A21" s="3917" t="s">
        <v>185</v>
      </c>
      <c r="B21" s="3912" t="s">
        <v>186</v>
      </c>
      <c r="C21" s="2656" t="s">
        <v>105</v>
      </c>
      <c r="D21" s="306">
        <v>22</v>
      </c>
      <c r="E21" s="336"/>
      <c r="F21" s="308"/>
      <c r="G21" s="2685">
        <v>1</v>
      </c>
      <c r="H21" s="2685">
        <v>1</v>
      </c>
      <c r="I21" s="2685">
        <v>1</v>
      </c>
      <c r="J21" s="2685">
        <v>1</v>
      </c>
      <c r="K21" s="2685">
        <v>1</v>
      </c>
      <c r="L21" s="2685">
        <v>0</v>
      </c>
      <c r="M21" s="2685">
        <v>0</v>
      </c>
      <c r="N21" s="2685">
        <v>0</v>
      </c>
      <c r="O21" s="2685">
        <v>0</v>
      </c>
      <c r="P21" s="2685">
        <v>0</v>
      </c>
      <c r="Q21" s="2685">
        <v>0</v>
      </c>
      <c r="R21" s="2685">
        <v>0</v>
      </c>
      <c r="S21" s="2685">
        <v>0</v>
      </c>
      <c r="T21" s="309"/>
      <c r="U21" s="310"/>
      <c r="V21" s="311"/>
      <c r="W21" s="311"/>
      <c r="X21" s="311"/>
      <c r="Y21" s="311"/>
      <c r="Z21" s="312"/>
      <c r="AA21" s="313"/>
      <c r="AB21" s="326"/>
      <c r="AC21" s="327"/>
      <c r="AD21" s="327"/>
      <c r="AE21" s="328"/>
      <c r="AF21" s="329"/>
      <c r="AG21" s="334"/>
      <c r="AH21" s="320"/>
      <c r="AI21" s="331"/>
      <c r="AJ21" s="55"/>
      <c r="AK21" s="56"/>
      <c r="AL21" s="57"/>
    </row>
    <row r="22" spans="1:41" s="59" customFormat="1" ht="15.75" customHeight="1" x14ac:dyDescent="0.25">
      <c r="A22" s="332"/>
      <c r="B22" s="82"/>
      <c r="C22" s="2683"/>
      <c r="D22" s="306"/>
      <c r="E22" s="336"/>
      <c r="F22" s="308"/>
      <c r="G22" s="2697"/>
      <c r="H22" s="2697"/>
      <c r="I22" s="2697"/>
      <c r="J22" s="2697"/>
      <c r="K22" s="2697"/>
      <c r="L22" s="2697"/>
      <c r="M22" s="2697"/>
      <c r="N22" s="2697"/>
      <c r="O22" s="2697"/>
      <c r="P22" s="2697"/>
      <c r="Q22" s="2697"/>
      <c r="R22" s="2697"/>
      <c r="S22" s="2697"/>
      <c r="T22" s="309"/>
      <c r="U22" s="310"/>
      <c r="V22" s="311"/>
      <c r="W22" s="311"/>
      <c r="X22" s="311"/>
      <c r="Y22" s="311"/>
      <c r="Z22" s="312"/>
      <c r="AA22" s="313"/>
      <c r="AB22" s="314"/>
      <c r="AC22" s="315"/>
      <c r="AD22" s="316"/>
      <c r="AE22" s="317"/>
      <c r="AF22" s="318"/>
      <c r="AG22" s="319"/>
      <c r="AH22" s="320"/>
      <c r="AI22" s="321"/>
      <c r="AJ22" s="55"/>
      <c r="AK22" s="56"/>
      <c r="AL22" s="57"/>
    </row>
    <row r="23" spans="1:41" s="59" customFormat="1" ht="15.75" customHeight="1" x14ac:dyDescent="0.25">
      <c r="A23" s="337"/>
      <c r="B23" s="338"/>
      <c r="C23" s="2707"/>
      <c r="D23" s="306"/>
      <c r="E23" s="307"/>
      <c r="F23" s="323"/>
      <c r="G23" s="2697"/>
      <c r="H23" s="2697"/>
      <c r="I23" s="2710"/>
      <c r="J23" s="2711"/>
      <c r="K23" s="2711"/>
      <c r="L23" s="2711"/>
      <c r="M23" s="2711"/>
      <c r="N23" s="2711"/>
      <c r="O23" s="2711"/>
      <c r="P23" s="2711"/>
      <c r="Q23" s="2711"/>
      <c r="R23" s="2697"/>
      <c r="S23" s="2697"/>
      <c r="T23" s="309"/>
      <c r="U23" s="310"/>
      <c r="V23" s="311"/>
      <c r="W23" s="311"/>
      <c r="X23" s="311"/>
      <c r="Y23" s="311"/>
      <c r="Z23" s="312"/>
      <c r="AA23" s="313"/>
      <c r="AB23" s="326"/>
      <c r="AC23" s="327"/>
      <c r="AD23" s="327"/>
      <c r="AE23" s="328"/>
      <c r="AF23" s="329"/>
      <c r="AG23" s="334"/>
      <c r="AH23" s="320"/>
      <c r="AI23" s="331"/>
      <c r="AJ23" s="55"/>
      <c r="AK23" s="56"/>
      <c r="AL23" s="57"/>
    </row>
    <row r="24" spans="1:41" s="59" customFormat="1" ht="15.75" customHeight="1" x14ac:dyDescent="0.25">
      <c r="A24" s="337"/>
      <c r="B24" s="338"/>
      <c r="C24" s="2707"/>
      <c r="D24" s="306"/>
      <c r="E24" s="307"/>
      <c r="F24" s="323"/>
      <c r="G24" s="2711"/>
      <c r="H24" s="2711"/>
      <c r="I24" s="2711"/>
      <c r="J24" s="2711"/>
      <c r="K24" s="2711"/>
      <c r="L24" s="2711"/>
      <c r="M24" s="2711"/>
      <c r="N24" s="2711"/>
      <c r="O24" s="2711"/>
      <c r="P24" s="2711"/>
      <c r="Q24" s="2711"/>
      <c r="R24" s="2711"/>
      <c r="S24" s="2697"/>
      <c r="T24" s="309"/>
      <c r="U24" s="310"/>
      <c r="V24" s="311"/>
      <c r="W24" s="311"/>
      <c r="X24" s="311"/>
      <c r="Y24" s="311"/>
      <c r="Z24" s="312"/>
      <c r="AA24" s="313"/>
      <c r="AB24" s="314"/>
      <c r="AC24" s="315"/>
      <c r="AD24" s="316"/>
      <c r="AE24" s="317"/>
      <c r="AF24" s="318"/>
      <c r="AG24" s="319"/>
      <c r="AH24" s="320"/>
      <c r="AI24" s="321"/>
      <c r="AJ24" s="55"/>
      <c r="AK24" s="56"/>
      <c r="AL24" s="57"/>
    </row>
    <row r="25" spans="1:41" s="59" customFormat="1" ht="15.75" customHeight="1" x14ac:dyDescent="0.25">
      <c r="A25" s="3919" t="s">
        <v>187</v>
      </c>
      <c r="B25" s="3920" t="s">
        <v>188</v>
      </c>
      <c r="C25" s="2707" t="s">
        <v>78</v>
      </c>
      <c r="D25" s="306">
        <v>26</v>
      </c>
      <c r="E25" s="307"/>
      <c r="F25" s="323"/>
      <c r="G25" s="2659">
        <v>1</v>
      </c>
      <c r="H25" s="2659">
        <v>1</v>
      </c>
      <c r="I25" s="2659">
        <v>1</v>
      </c>
      <c r="J25" s="2659">
        <v>1</v>
      </c>
      <c r="K25" s="2659">
        <v>1</v>
      </c>
      <c r="L25" s="2659">
        <v>1</v>
      </c>
      <c r="M25" s="2659">
        <v>1</v>
      </c>
      <c r="N25" s="2659">
        <v>1</v>
      </c>
      <c r="O25" s="2659">
        <v>1</v>
      </c>
      <c r="P25" s="2659">
        <v>1</v>
      </c>
      <c r="Q25" s="2659">
        <v>1</v>
      </c>
      <c r="R25" s="2659">
        <v>1</v>
      </c>
      <c r="S25" s="2659">
        <v>1</v>
      </c>
      <c r="T25" s="309"/>
      <c r="U25" s="310"/>
      <c r="V25" s="311"/>
      <c r="W25" s="311"/>
      <c r="X25" s="311"/>
      <c r="Y25" s="311"/>
      <c r="Z25" s="312"/>
      <c r="AA25" s="313"/>
      <c r="AB25" s="326"/>
      <c r="AC25" s="327"/>
      <c r="AD25" s="327"/>
      <c r="AE25" s="328"/>
      <c r="AF25" s="329"/>
      <c r="AG25" s="334"/>
      <c r="AH25" s="320"/>
      <c r="AI25" s="331"/>
      <c r="AJ25" s="55"/>
      <c r="AK25" s="56"/>
      <c r="AL25" s="57"/>
    </row>
    <row r="26" spans="1:41" s="59" customFormat="1" ht="15.75" customHeight="1" x14ac:dyDescent="0.25">
      <c r="A26" s="3919" t="s">
        <v>189</v>
      </c>
      <c r="B26" s="3920" t="s">
        <v>190</v>
      </c>
      <c r="C26" s="2707" t="s">
        <v>176</v>
      </c>
      <c r="D26" s="306">
        <v>27</v>
      </c>
      <c r="E26" s="307"/>
      <c r="F26" s="323"/>
      <c r="G26" s="2673">
        <v>1</v>
      </c>
      <c r="H26" s="2673">
        <v>1</v>
      </c>
      <c r="I26" s="2673">
        <v>1</v>
      </c>
      <c r="J26" s="2673">
        <v>1</v>
      </c>
      <c r="K26" s="2673">
        <v>1</v>
      </c>
      <c r="L26" s="2673">
        <v>1</v>
      </c>
      <c r="M26" s="2673">
        <v>1</v>
      </c>
      <c r="N26" s="2673">
        <v>1</v>
      </c>
      <c r="O26" s="2673">
        <v>1</v>
      </c>
      <c r="P26" s="2673">
        <v>1</v>
      </c>
      <c r="Q26" s="2673">
        <v>1</v>
      </c>
      <c r="R26" s="2673">
        <v>1</v>
      </c>
      <c r="S26" s="2673">
        <v>1</v>
      </c>
      <c r="T26" s="309"/>
      <c r="U26" s="310"/>
      <c r="V26" s="311"/>
      <c r="W26" s="311"/>
      <c r="X26" s="311"/>
      <c r="Y26" s="311"/>
      <c r="Z26" s="312"/>
      <c r="AA26" s="313"/>
      <c r="AB26" s="314"/>
      <c r="AC26" s="315"/>
      <c r="AD26" s="316"/>
      <c r="AE26" s="317"/>
      <c r="AF26" s="318"/>
      <c r="AG26" s="319"/>
      <c r="AH26" s="320"/>
      <c r="AI26" s="321"/>
      <c r="AJ26" s="55"/>
      <c r="AK26" s="56"/>
      <c r="AL26" s="57"/>
    </row>
    <row r="27" spans="1:41" s="59" customFormat="1" ht="15.75" customHeight="1" x14ac:dyDescent="0.25">
      <c r="A27" s="3919" t="s">
        <v>191</v>
      </c>
      <c r="B27" s="3920" t="s">
        <v>192</v>
      </c>
      <c r="C27" s="2707" t="s">
        <v>86</v>
      </c>
      <c r="D27" s="306">
        <v>28</v>
      </c>
      <c r="E27" s="307"/>
      <c r="F27" s="323"/>
      <c r="G27" s="2685">
        <v>1</v>
      </c>
      <c r="H27" s="2685">
        <v>1</v>
      </c>
      <c r="I27" s="2685">
        <v>1</v>
      </c>
      <c r="J27" s="2685">
        <v>1</v>
      </c>
      <c r="K27" s="2685">
        <v>1</v>
      </c>
      <c r="L27" s="2685">
        <v>1</v>
      </c>
      <c r="M27" s="2685">
        <v>1</v>
      </c>
      <c r="N27" s="2685">
        <v>1</v>
      </c>
      <c r="O27" s="2685">
        <v>1</v>
      </c>
      <c r="P27" s="2685">
        <v>1</v>
      </c>
      <c r="Q27" s="2685">
        <v>1</v>
      </c>
      <c r="R27" s="2685">
        <v>1</v>
      </c>
      <c r="S27" s="2685">
        <v>1</v>
      </c>
      <c r="T27" s="309"/>
      <c r="U27" s="310"/>
      <c r="V27" s="311"/>
      <c r="W27" s="311"/>
      <c r="X27" s="311"/>
      <c r="Y27" s="311"/>
      <c r="Z27" s="312"/>
      <c r="AA27" s="313"/>
      <c r="AB27" s="326"/>
      <c r="AC27" s="327"/>
      <c r="AD27" s="327"/>
      <c r="AE27" s="328"/>
      <c r="AF27" s="329"/>
      <c r="AG27" s="334"/>
      <c r="AH27" s="320"/>
      <c r="AI27" s="331"/>
      <c r="AJ27" s="55"/>
      <c r="AK27" s="56"/>
      <c r="AL27" s="57"/>
    </row>
    <row r="28" spans="1:41" s="59" customFormat="1" ht="15.75" customHeight="1" x14ac:dyDescent="0.25">
      <c r="A28" s="337"/>
      <c r="B28" s="338"/>
      <c r="C28" s="2707" t="s">
        <v>118</v>
      </c>
      <c r="D28" s="306">
        <v>29</v>
      </c>
      <c r="E28" s="307"/>
      <c r="F28" s="323"/>
      <c r="G28" s="2659">
        <v>1</v>
      </c>
      <c r="H28" s="2659">
        <v>1</v>
      </c>
      <c r="I28" s="2659">
        <v>1</v>
      </c>
      <c r="J28" s="2659">
        <v>1</v>
      </c>
      <c r="K28" s="2659">
        <v>1</v>
      </c>
      <c r="L28" s="2659">
        <v>0</v>
      </c>
      <c r="M28" s="2659">
        <v>0</v>
      </c>
      <c r="N28" s="2659">
        <v>0</v>
      </c>
      <c r="O28" s="2659">
        <v>0</v>
      </c>
      <c r="P28" s="2659">
        <v>0</v>
      </c>
      <c r="Q28" s="2659">
        <v>0</v>
      </c>
      <c r="R28" s="2659">
        <v>0</v>
      </c>
      <c r="S28" s="2659">
        <v>0</v>
      </c>
      <c r="T28" s="309"/>
      <c r="U28" s="310"/>
      <c r="V28" s="311"/>
      <c r="W28" s="311"/>
      <c r="X28" s="311"/>
      <c r="Y28" s="311"/>
      <c r="Z28" s="312"/>
      <c r="AA28" s="313"/>
      <c r="AB28" s="314"/>
      <c r="AC28" s="315"/>
      <c r="AD28" s="316"/>
      <c r="AE28" s="317"/>
      <c r="AF28" s="318"/>
      <c r="AG28" s="319"/>
      <c r="AH28" s="320"/>
      <c r="AI28" s="321"/>
      <c r="AJ28" s="55"/>
      <c r="AK28" s="56"/>
      <c r="AL28" s="57"/>
    </row>
    <row r="29" spans="1:41" s="59" customFormat="1" ht="15.75" customHeight="1" x14ac:dyDescent="0.25">
      <c r="A29" s="337"/>
      <c r="B29" s="338"/>
      <c r="C29" s="306"/>
      <c r="D29" s="306"/>
      <c r="E29" s="307"/>
      <c r="F29" s="323"/>
      <c r="G29" s="339"/>
      <c r="H29" s="339"/>
      <c r="I29" s="235"/>
      <c r="J29" s="341"/>
      <c r="K29" s="340"/>
      <c r="L29" s="340"/>
      <c r="M29" s="340"/>
      <c r="N29" s="340"/>
      <c r="O29" s="340"/>
      <c r="P29" s="340"/>
      <c r="Q29" s="340"/>
      <c r="R29" s="339"/>
      <c r="S29" s="339"/>
      <c r="T29" s="309"/>
      <c r="U29" s="310"/>
      <c r="V29" s="311"/>
      <c r="W29" s="311"/>
      <c r="X29" s="311"/>
      <c r="Y29" s="311"/>
      <c r="Z29" s="312"/>
      <c r="AA29" s="313"/>
      <c r="AB29" s="326"/>
      <c r="AC29" s="327"/>
      <c r="AD29" s="327"/>
      <c r="AE29" s="328"/>
      <c r="AF29" s="329"/>
      <c r="AG29" s="334"/>
      <c r="AH29" s="320"/>
      <c r="AI29" s="331"/>
      <c r="AJ29" s="55"/>
      <c r="AK29" s="56"/>
      <c r="AL29" s="57"/>
    </row>
    <row r="30" spans="1:41" s="59" customFormat="1" ht="15.75" customHeight="1" x14ac:dyDescent="0.25">
      <c r="A30" s="322"/>
      <c r="B30" s="306"/>
      <c r="C30" s="306"/>
      <c r="D30" s="306"/>
      <c r="E30" s="307"/>
      <c r="F30" s="342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2"/>
      <c r="S30" s="252"/>
      <c r="T30" s="309"/>
      <c r="U30" s="310"/>
      <c r="V30" s="311"/>
      <c r="W30" s="311"/>
      <c r="X30" s="311"/>
      <c r="Y30" s="311"/>
      <c r="Z30" s="312"/>
      <c r="AA30" s="313"/>
      <c r="AB30" s="314"/>
      <c r="AC30" s="315"/>
      <c r="AD30" s="316"/>
      <c r="AE30" s="317"/>
      <c r="AF30" s="318"/>
      <c r="AG30" s="319"/>
      <c r="AH30" s="320"/>
      <c r="AI30" s="321"/>
      <c r="AJ30" s="55"/>
      <c r="AK30" s="56"/>
      <c r="AL30" s="57"/>
      <c r="AM30" s="58"/>
    </row>
    <row r="31" spans="1:41" s="59" customFormat="1" ht="15.75" customHeight="1" x14ac:dyDescent="0.25">
      <c r="A31" s="322"/>
      <c r="B31" s="306"/>
      <c r="C31" s="306"/>
      <c r="D31" s="306"/>
      <c r="E31" s="307"/>
      <c r="F31" s="342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5"/>
      <c r="S31" s="325"/>
      <c r="T31" s="309"/>
      <c r="U31" s="310"/>
      <c r="V31" s="311"/>
      <c r="W31" s="311"/>
      <c r="X31" s="311"/>
      <c r="Y31" s="311"/>
      <c r="Z31" s="312"/>
      <c r="AA31" s="313"/>
      <c r="AB31" s="326"/>
      <c r="AC31" s="327"/>
      <c r="AD31" s="327"/>
      <c r="AE31" s="328"/>
      <c r="AF31" s="329"/>
      <c r="AG31" s="334"/>
      <c r="AH31" s="320"/>
      <c r="AI31" s="331"/>
      <c r="AJ31" s="55"/>
      <c r="AK31" s="56"/>
      <c r="AL31" s="57"/>
      <c r="AM31" s="58"/>
    </row>
    <row r="32" spans="1:41" s="59" customFormat="1" ht="15.75" customHeight="1" thickBot="1" x14ac:dyDescent="0.3">
      <c r="A32" s="322"/>
      <c r="B32" s="343"/>
      <c r="C32" s="343"/>
      <c r="D32" s="343"/>
      <c r="E32" s="344"/>
      <c r="F32" s="345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7"/>
      <c r="S32" s="347"/>
      <c r="T32" s="309"/>
      <c r="U32" s="94"/>
      <c r="V32" s="311"/>
      <c r="W32" s="311"/>
      <c r="X32" s="311"/>
      <c r="Y32" s="311"/>
      <c r="Z32" s="348"/>
      <c r="AA32" s="313"/>
      <c r="AB32" s="349"/>
      <c r="AC32" s="350"/>
      <c r="AD32" s="316"/>
      <c r="AE32" s="113"/>
      <c r="AF32" s="318"/>
      <c r="AG32" s="351"/>
      <c r="AH32" s="112"/>
      <c r="AI32" s="352"/>
      <c r="AJ32" s="55"/>
      <c r="AK32" s="56"/>
      <c r="AL32" s="57"/>
      <c r="AM32" s="58"/>
    </row>
    <row r="33" spans="1:41" s="64" customFormat="1" ht="15.75" customHeight="1" thickBot="1" x14ac:dyDescent="0.3">
      <c r="A33" s="353"/>
      <c r="B33" s="65" t="s">
        <v>110</v>
      </c>
      <c r="C33" s="66"/>
      <c r="D33" s="66"/>
      <c r="E33" s="354"/>
      <c r="F33" s="355"/>
      <c r="G33" s="67">
        <f t="shared" ref="G33:S33" si="2">SUM(G16:G32)</f>
        <v>7</v>
      </c>
      <c r="H33" s="67">
        <f t="shared" si="2"/>
        <v>7</v>
      </c>
      <c r="I33" s="67">
        <f t="shared" si="2"/>
        <v>7</v>
      </c>
      <c r="J33" s="67">
        <f t="shared" si="2"/>
        <v>7</v>
      </c>
      <c r="K33" s="67">
        <f t="shared" si="2"/>
        <v>7</v>
      </c>
      <c r="L33" s="67">
        <f t="shared" si="2"/>
        <v>5</v>
      </c>
      <c r="M33" s="67">
        <f t="shared" si="2"/>
        <v>5</v>
      </c>
      <c r="N33" s="67">
        <f t="shared" si="2"/>
        <v>5</v>
      </c>
      <c r="O33" s="67">
        <f t="shared" si="2"/>
        <v>5</v>
      </c>
      <c r="P33" s="67">
        <f t="shared" si="2"/>
        <v>5</v>
      </c>
      <c r="Q33" s="67">
        <f t="shared" si="2"/>
        <v>5</v>
      </c>
      <c r="R33" s="67">
        <f t="shared" si="2"/>
        <v>5</v>
      </c>
      <c r="S33" s="67">
        <f t="shared" si="2"/>
        <v>5</v>
      </c>
      <c r="T33" s="356"/>
      <c r="U33" s="68"/>
      <c r="V33" s="69"/>
      <c r="W33" s="69"/>
      <c r="X33" s="69"/>
      <c r="Y33" s="69"/>
      <c r="Z33" s="70"/>
      <c r="AA33" s="70"/>
      <c r="AB33" s="357"/>
      <c r="AC33" s="358"/>
      <c r="AD33" s="359"/>
      <c r="AE33" s="117"/>
      <c r="AF33" s="117"/>
      <c r="AG33" s="117"/>
      <c r="AH33" s="117"/>
      <c r="AI33" s="117"/>
      <c r="AJ33" s="117"/>
      <c r="AK33" s="117"/>
      <c r="AL33" s="117"/>
    </row>
    <row r="34" spans="1:41" s="64" customFormat="1" ht="15.75" customHeight="1" x14ac:dyDescent="0.25">
      <c r="A34" s="360"/>
      <c r="B34" s="88" t="s">
        <v>51</v>
      </c>
      <c r="C34" s="137"/>
      <c r="D34" s="137"/>
      <c r="E34" s="361"/>
      <c r="F34" s="362"/>
      <c r="G34" s="363">
        <f>[1]effectif!$C58+[1]effectif!$C61</f>
        <v>8</v>
      </c>
      <c r="H34" s="363">
        <f>[1]effectif!$C58+[1]effectif!$C61</f>
        <v>8</v>
      </c>
      <c r="I34" s="363">
        <f>[1]effectif!$C58+[1]effectif!$C61</f>
        <v>8</v>
      </c>
      <c r="J34" s="363">
        <f>[1]effectif!$C58+[1]effectif!$C61</f>
        <v>8</v>
      </c>
      <c r="K34" s="363">
        <f>[1]effectif!$C58+[1]effectif!$C61</f>
        <v>8</v>
      </c>
      <c r="L34" s="363">
        <f>[1]effectif!$C58+[1]effectif!$C61</f>
        <v>8</v>
      </c>
      <c r="M34" s="363">
        <f>[1]effectif!$C58+[1]effectif!$C61</f>
        <v>8</v>
      </c>
      <c r="N34" s="363">
        <f>[1]effectif!$C58+[1]effectif!$C61</f>
        <v>8</v>
      </c>
      <c r="O34" s="363">
        <f>[1]effectif!$C58+[1]effectif!$C61</f>
        <v>8</v>
      </c>
      <c r="P34" s="363">
        <f>[1]effectif!$C58+[1]effectif!$C61</f>
        <v>8</v>
      </c>
      <c r="Q34" s="363">
        <f>[1]effectif!$C58+[1]effectif!$C61</f>
        <v>8</v>
      </c>
      <c r="R34" s="363">
        <f>[1]effectif!$C58+[1]effectif!$C61</f>
        <v>8</v>
      </c>
      <c r="S34" s="363">
        <f>[1]effectif!$C58+[1]effectif!$C61</f>
        <v>8</v>
      </c>
      <c r="T34" s="364"/>
      <c r="U34" s="138"/>
      <c r="V34" s="139"/>
      <c r="W34" s="139"/>
      <c r="X34" s="139"/>
      <c r="Y34" s="139"/>
      <c r="Z34" s="140"/>
      <c r="AA34" s="140"/>
      <c r="AB34" s="365"/>
      <c r="AC34" s="366"/>
      <c r="AD34" s="367"/>
      <c r="AE34" s="368"/>
      <c r="AF34" s="369"/>
      <c r="AG34" s="141"/>
      <c r="AH34" s="141"/>
      <c r="AI34" s="141"/>
      <c r="AJ34" s="141"/>
      <c r="AK34" s="141"/>
      <c r="AL34" s="141"/>
    </row>
    <row r="35" spans="1:41" s="64" customFormat="1" ht="15.75" customHeight="1" x14ac:dyDescent="0.25">
      <c r="A35" s="360"/>
      <c r="B35" s="360" t="s">
        <v>52</v>
      </c>
      <c r="C35" s="360"/>
      <c r="D35" s="360"/>
      <c r="E35" s="360"/>
      <c r="F35" s="1467"/>
      <c r="G35" s="76">
        <f>G33-G34</f>
        <v>-1</v>
      </c>
      <c r="H35" s="76">
        <f t="shared" ref="H35:S35" si="3">H33-H34</f>
        <v>-1</v>
      </c>
      <c r="I35" s="76">
        <f t="shared" si="3"/>
        <v>-1</v>
      </c>
      <c r="J35" s="76">
        <f t="shared" si="3"/>
        <v>-1</v>
      </c>
      <c r="K35" s="76">
        <f t="shared" si="3"/>
        <v>-1</v>
      </c>
      <c r="L35" s="76">
        <f t="shared" si="3"/>
        <v>-3</v>
      </c>
      <c r="M35" s="76">
        <f t="shared" si="3"/>
        <v>-3</v>
      </c>
      <c r="N35" s="76">
        <f t="shared" si="3"/>
        <v>-3</v>
      </c>
      <c r="O35" s="76">
        <f t="shared" si="3"/>
        <v>-3</v>
      </c>
      <c r="P35" s="76">
        <f t="shared" si="3"/>
        <v>-3</v>
      </c>
      <c r="Q35" s="76">
        <f t="shared" si="3"/>
        <v>-3</v>
      </c>
      <c r="R35" s="76">
        <f t="shared" si="3"/>
        <v>-3</v>
      </c>
      <c r="S35" s="77">
        <f t="shared" si="3"/>
        <v>-3</v>
      </c>
      <c r="T35" s="370"/>
      <c r="U35" s="78"/>
      <c r="V35" s="79"/>
      <c r="W35" s="79"/>
      <c r="X35" s="79"/>
      <c r="Y35" s="79"/>
      <c r="Z35" s="80"/>
      <c r="AA35" s="80"/>
      <c r="AB35" s="371"/>
      <c r="AC35" s="372"/>
      <c r="AD35" s="373"/>
      <c r="AE35" s="373"/>
      <c r="AF35" s="373"/>
      <c r="AG35" s="374"/>
      <c r="AH35" s="374"/>
      <c r="AI35" s="374"/>
      <c r="AJ35" s="374"/>
      <c r="AK35" s="374"/>
      <c r="AL35" s="374"/>
    </row>
    <row r="36" spans="1:41" s="59" customFormat="1" ht="16.5" customHeight="1" x14ac:dyDescent="0.25">
      <c r="A36" s="375"/>
      <c r="B36" s="3912" t="s">
        <v>107</v>
      </c>
      <c r="C36" s="131"/>
      <c r="D36" s="131"/>
      <c r="E36" s="376"/>
      <c r="F36" s="377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8"/>
      <c r="T36" s="379"/>
      <c r="U36" s="380"/>
      <c r="V36" s="128"/>
      <c r="W36" s="128"/>
      <c r="X36" s="128"/>
      <c r="Y36" s="128"/>
      <c r="Z36" s="129"/>
      <c r="AA36" s="129"/>
      <c r="AB36" s="381"/>
      <c r="AC36" s="382"/>
      <c r="AD36" s="379"/>
      <c r="AE36" s="379"/>
      <c r="AF36" s="379"/>
      <c r="AG36" s="379"/>
      <c r="AH36" s="379"/>
      <c r="AI36" s="379"/>
      <c r="AJ36" s="379"/>
      <c r="AK36" s="383"/>
      <c r="AL36" s="379"/>
    </row>
    <row r="37" spans="1:41" s="59" customFormat="1" ht="15.75" customHeight="1" x14ac:dyDescent="0.25">
      <c r="A37" s="375"/>
      <c r="B37" s="384"/>
      <c r="C37" s="131"/>
      <c r="D37" s="131"/>
      <c r="E37" s="385"/>
      <c r="F37" s="386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7"/>
      <c r="R37" s="378"/>
      <c r="S37" s="378"/>
      <c r="T37" s="388"/>
      <c r="U37" s="380"/>
      <c r="V37" s="128"/>
      <c r="W37" s="128"/>
      <c r="X37" s="128"/>
      <c r="Y37" s="128"/>
      <c r="Z37" s="129"/>
      <c r="AA37" s="129"/>
      <c r="AB37" s="381"/>
      <c r="AC37" s="382"/>
      <c r="AD37" s="379"/>
      <c r="AE37" s="389"/>
      <c r="AF37" s="318"/>
      <c r="AG37" s="390"/>
      <c r="AH37" s="379"/>
      <c r="AI37" s="130"/>
      <c r="AJ37" s="130"/>
      <c r="AK37" s="391"/>
      <c r="AL37" s="130"/>
    </row>
    <row r="38" spans="1:41" s="59" customFormat="1" ht="15.75" customHeight="1" x14ac:dyDescent="0.25">
      <c r="A38" s="375"/>
      <c r="B38" s="384"/>
      <c r="C38" s="131"/>
      <c r="D38" s="131"/>
      <c r="E38" s="385"/>
      <c r="F38" s="392"/>
      <c r="G38" s="387"/>
      <c r="H38" s="387"/>
      <c r="I38" s="387"/>
      <c r="J38" s="387"/>
      <c r="K38" s="387"/>
      <c r="L38" s="387"/>
      <c r="M38" s="387"/>
      <c r="N38" s="387"/>
      <c r="O38" s="387"/>
      <c r="P38" s="387"/>
      <c r="Q38" s="387"/>
      <c r="R38" s="378"/>
      <c r="S38" s="378"/>
      <c r="T38" s="379"/>
      <c r="U38" s="380"/>
      <c r="V38" s="128"/>
      <c r="W38" s="128"/>
      <c r="X38" s="128"/>
      <c r="Y38" s="128"/>
      <c r="Z38" s="129"/>
      <c r="AA38" s="129"/>
      <c r="AB38" s="381"/>
      <c r="AC38" s="382"/>
      <c r="AD38" s="379"/>
      <c r="AE38" s="389"/>
      <c r="AF38" s="318"/>
      <c r="AG38" s="390"/>
      <c r="AH38" s="379"/>
      <c r="AI38" s="130"/>
      <c r="AJ38" s="130"/>
      <c r="AK38" s="130"/>
      <c r="AL38" s="130"/>
    </row>
    <row r="39" spans="1:41" s="59" customFormat="1" ht="15.75" customHeight="1" x14ac:dyDescent="0.25">
      <c r="A39" s="393"/>
      <c r="B39" s="394"/>
      <c r="C39" s="131"/>
      <c r="D39" s="131"/>
      <c r="E39" s="385"/>
      <c r="F39" s="392"/>
      <c r="G39" s="395"/>
      <c r="H39" s="395"/>
      <c r="I39" s="395"/>
      <c r="J39" s="395"/>
      <c r="K39" s="395"/>
      <c r="L39" s="395"/>
      <c r="M39" s="395"/>
      <c r="N39" s="395"/>
      <c r="O39" s="395"/>
      <c r="P39" s="395"/>
      <c r="Q39" s="395"/>
      <c r="R39" s="395"/>
      <c r="S39" s="395"/>
      <c r="T39" s="396"/>
      <c r="U39" s="397"/>
      <c r="V39" s="398"/>
      <c r="W39" s="398"/>
      <c r="X39" s="398"/>
      <c r="Y39" s="398"/>
      <c r="Z39" s="399"/>
      <c r="AA39" s="399"/>
      <c r="AB39" s="400"/>
      <c r="AC39" s="382"/>
      <c r="AD39" s="379"/>
      <c r="AE39" s="389"/>
      <c r="AF39" s="318"/>
      <c r="AG39" s="390"/>
      <c r="AH39" s="379"/>
      <c r="AI39" s="390"/>
      <c r="AJ39" s="390"/>
      <c r="AK39" s="390"/>
      <c r="AL39" s="390"/>
      <c r="AO39" s="83"/>
    </row>
    <row r="40" spans="1:41" s="59" customFormat="1" ht="15.75" customHeight="1" x14ac:dyDescent="0.25">
      <c r="A40" s="393"/>
      <c r="B40" s="394"/>
      <c r="C40" s="131"/>
      <c r="D40" s="131"/>
      <c r="E40" s="385"/>
      <c r="F40" s="392"/>
      <c r="G40" s="395"/>
      <c r="H40" s="395"/>
      <c r="I40" s="395"/>
      <c r="J40" s="395"/>
      <c r="K40" s="395"/>
      <c r="L40" s="395"/>
      <c r="M40" s="395"/>
      <c r="N40" s="395"/>
      <c r="O40" s="395"/>
      <c r="P40" s="395"/>
      <c r="Q40" s="395"/>
      <c r="R40" s="395"/>
      <c r="S40" s="395"/>
      <c r="T40" s="396"/>
      <c r="U40" s="397"/>
      <c r="V40" s="398"/>
      <c r="W40" s="398"/>
      <c r="X40" s="398"/>
      <c r="Y40" s="398"/>
      <c r="Z40" s="399"/>
      <c r="AA40" s="399"/>
      <c r="AB40" s="401"/>
      <c r="AC40" s="382"/>
      <c r="AD40" s="379"/>
      <c r="AE40" s="389"/>
      <c r="AF40" s="318"/>
      <c r="AG40" s="390"/>
      <c r="AH40" s="379"/>
      <c r="AI40" s="379"/>
      <c r="AJ40" s="379"/>
      <c r="AK40" s="383"/>
      <c r="AL40" s="379"/>
    </row>
    <row r="41" spans="1:41" s="59" customFormat="1" ht="15.75" customHeight="1" x14ac:dyDescent="0.25">
      <c r="A41" s="393"/>
      <c r="B41" s="384"/>
      <c r="C41" s="131"/>
      <c r="D41" s="131"/>
      <c r="E41" s="402"/>
      <c r="F41" s="403"/>
      <c r="G41" s="387"/>
      <c r="H41" s="387"/>
      <c r="I41" s="387"/>
      <c r="J41" s="387"/>
      <c r="K41" s="387"/>
      <c r="L41" s="387"/>
      <c r="M41" s="387"/>
      <c r="N41" s="387"/>
      <c r="O41" s="387"/>
      <c r="P41" s="387"/>
      <c r="Q41" s="387"/>
      <c r="R41" s="378"/>
      <c r="S41" s="378"/>
      <c r="T41" s="379"/>
      <c r="U41" s="380"/>
      <c r="V41" s="128"/>
      <c r="W41" s="128"/>
      <c r="X41" s="128"/>
      <c r="Y41" s="128"/>
      <c r="Z41" s="129"/>
      <c r="AA41" s="129"/>
      <c r="AB41" s="381"/>
      <c r="AC41" s="382"/>
      <c r="AD41" s="379"/>
      <c r="AE41" s="389"/>
      <c r="AF41" s="318"/>
      <c r="AG41" s="390"/>
      <c r="AH41" s="379"/>
      <c r="AI41" s="130"/>
      <c r="AJ41" s="130"/>
      <c r="AK41" s="391"/>
      <c r="AL41" s="130"/>
      <c r="AM41" s="58"/>
    </row>
    <row r="42" spans="1:41" s="59" customFormat="1" ht="15.75" customHeight="1" x14ac:dyDescent="0.25">
      <c r="A42" s="404"/>
      <c r="B42" s="405"/>
      <c r="C42" s="131"/>
      <c r="D42" s="131"/>
      <c r="E42" s="385"/>
      <c r="F42" s="406"/>
      <c r="G42" s="407"/>
      <c r="H42" s="407"/>
      <c r="I42" s="407"/>
      <c r="J42" s="407"/>
      <c r="K42" s="407"/>
      <c r="L42" s="407"/>
      <c r="M42" s="407"/>
      <c r="N42" s="407"/>
      <c r="O42" s="407"/>
      <c r="P42" s="407"/>
      <c r="Q42" s="407"/>
      <c r="R42" s="407"/>
      <c r="S42" s="408"/>
      <c r="T42" s="409"/>
      <c r="U42" s="380"/>
      <c r="V42" s="128"/>
      <c r="W42" s="128"/>
      <c r="X42" s="128"/>
      <c r="Y42" s="128"/>
      <c r="Z42" s="129"/>
      <c r="AA42" s="129"/>
      <c r="AB42" s="381"/>
      <c r="AC42" s="382"/>
      <c r="AD42" s="379"/>
      <c r="AE42" s="389"/>
      <c r="AF42" s="318"/>
      <c r="AG42" s="390"/>
      <c r="AH42" s="379"/>
      <c r="AI42" s="130"/>
      <c r="AJ42" s="130"/>
      <c r="AK42" s="130"/>
      <c r="AL42" s="130"/>
      <c r="AM42" s="58"/>
    </row>
    <row r="43" spans="1:41" s="59" customFormat="1" ht="15.75" customHeight="1" x14ac:dyDescent="0.25">
      <c r="A43" s="375"/>
      <c r="B43" s="384"/>
      <c r="C43" s="131"/>
      <c r="D43" s="131"/>
      <c r="E43" s="385"/>
      <c r="F43" s="377"/>
      <c r="G43" s="410"/>
      <c r="H43" s="410"/>
      <c r="I43" s="410"/>
      <c r="J43" s="410"/>
      <c r="K43" s="410"/>
      <c r="L43" s="410"/>
      <c r="M43" s="410"/>
      <c r="N43" s="410"/>
      <c r="O43" s="410"/>
      <c r="P43" s="410"/>
      <c r="Q43" s="410"/>
      <c r="R43" s="410"/>
      <c r="S43" s="395"/>
      <c r="T43" s="409"/>
      <c r="U43" s="380"/>
      <c r="V43" s="128"/>
      <c r="W43" s="128"/>
      <c r="X43" s="128"/>
      <c r="Y43" s="128"/>
      <c r="Z43" s="129"/>
      <c r="AA43" s="129"/>
      <c r="AB43" s="411"/>
      <c r="AC43" s="382"/>
      <c r="AD43" s="379"/>
      <c r="AE43" s="389"/>
      <c r="AF43" s="318"/>
      <c r="AG43" s="390"/>
      <c r="AH43" s="379"/>
      <c r="AI43" s="390"/>
      <c r="AJ43" s="390"/>
      <c r="AK43" s="390"/>
      <c r="AL43" s="390"/>
    </row>
    <row r="44" spans="1:41" s="59" customFormat="1" ht="15.75" customHeight="1" x14ac:dyDescent="0.25">
      <c r="A44" s="412"/>
      <c r="B44" s="413"/>
      <c r="C44" s="131"/>
      <c r="D44" s="131"/>
      <c r="E44" s="385"/>
      <c r="F44" s="414"/>
      <c r="G44" s="378"/>
      <c r="H44" s="378"/>
      <c r="I44" s="415"/>
      <c r="J44" s="416"/>
      <c r="K44" s="387"/>
      <c r="L44" s="387"/>
      <c r="M44" s="387"/>
      <c r="N44" s="387"/>
      <c r="O44" s="387"/>
      <c r="P44" s="387"/>
      <c r="Q44" s="387"/>
      <c r="R44" s="387"/>
      <c r="S44" s="378"/>
      <c r="T44" s="379"/>
      <c r="U44" s="380"/>
      <c r="V44" s="128"/>
      <c r="W44" s="128"/>
      <c r="X44" s="128"/>
      <c r="Y44" s="128"/>
      <c r="Z44" s="129"/>
      <c r="AA44" s="129"/>
      <c r="AB44" s="411"/>
      <c r="AC44" s="382"/>
      <c r="AD44" s="379"/>
      <c r="AE44" s="389"/>
      <c r="AF44" s="318"/>
      <c r="AG44" s="390"/>
      <c r="AH44" s="379"/>
      <c r="AI44" s="379"/>
      <c r="AJ44" s="379"/>
      <c r="AK44" s="383"/>
      <c r="AL44" s="379"/>
    </row>
    <row r="45" spans="1:41" s="59" customFormat="1" ht="15.75" customHeight="1" x14ac:dyDescent="0.25">
      <c r="A45" s="375"/>
      <c r="B45" s="384"/>
      <c r="C45" s="131"/>
      <c r="D45" s="131"/>
      <c r="E45" s="385"/>
      <c r="F45" s="414"/>
      <c r="G45" s="378"/>
      <c r="H45" s="378"/>
      <c r="I45" s="415"/>
      <c r="J45" s="416"/>
      <c r="K45" s="387"/>
      <c r="L45" s="387"/>
      <c r="M45" s="387"/>
      <c r="N45" s="387"/>
      <c r="O45" s="387"/>
      <c r="P45" s="387"/>
      <c r="Q45" s="387"/>
      <c r="R45" s="387"/>
      <c r="S45" s="378"/>
      <c r="T45" s="417"/>
      <c r="U45" s="380"/>
      <c r="V45" s="128"/>
      <c r="W45" s="128"/>
      <c r="X45" s="128"/>
      <c r="Y45" s="128"/>
      <c r="Z45" s="129"/>
      <c r="AA45" s="129"/>
      <c r="AB45" s="411"/>
      <c r="AC45" s="382"/>
      <c r="AD45" s="379"/>
      <c r="AE45" s="389"/>
      <c r="AF45" s="318"/>
      <c r="AG45" s="390"/>
      <c r="AH45" s="379"/>
      <c r="AI45" s="130"/>
      <c r="AJ45" s="130"/>
      <c r="AK45" s="391"/>
      <c r="AL45" s="130"/>
    </row>
    <row r="46" spans="1:41" s="59" customFormat="1" ht="15.75" customHeight="1" x14ac:dyDescent="0.25">
      <c r="A46" s="412"/>
      <c r="B46" s="418"/>
      <c r="C46" s="131"/>
      <c r="D46" s="131"/>
      <c r="E46" s="385"/>
      <c r="F46" s="414"/>
      <c r="G46" s="378"/>
      <c r="H46" s="378"/>
      <c r="I46" s="415"/>
      <c r="J46" s="416"/>
      <c r="K46" s="387"/>
      <c r="L46" s="387"/>
      <c r="M46" s="387"/>
      <c r="N46" s="387"/>
      <c r="O46" s="387"/>
      <c r="P46" s="387"/>
      <c r="Q46" s="387"/>
      <c r="R46" s="387"/>
      <c r="S46" s="378"/>
      <c r="T46" s="417"/>
      <c r="U46" s="380"/>
      <c r="V46" s="128"/>
      <c r="W46" s="128"/>
      <c r="X46" s="128"/>
      <c r="Y46" s="128"/>
      <c r="Z46" s="129"/>
      <c r="AA46" s="129"/>
      <c r="AB46" s="411"/>
      <c r="AC46" s="382"/>
      <c r="AD46" s="379"/>
      <c r="AE46" s="389"/>
      <c r="AF46" s="318"/>
      <c r="AG46" s="390"/>
      <c r="AH46" s="379"/>
      <c r="AI46" s="130"/>
      <c r="AJ46" s="130"/>
      <c r="AK46" s="130"/>
      <c r="AL46" s="130"/>
    </row>
    <row r="47" spans="1:41" s="59" customFormat="1" ht="15.75" customHeight="1" x14ac:dyDescent="0.25">
      <c r="A47" s="375"/>
      <c r="B47" s="335"/>
      <c r="C47" s="131"/>
      <c r="D47" s="131"/>
      <c r="E47" s="385"/>
      <c r="F47" s="414"/>
      <c r="G47" s="378"/>
      <c r="H47" s="378"/>
      <c r="I47" s="415"/>
      <c r="J47" s="416"/>
      <c r="K47" s="387"/>
      <c r="L47" s="387"/>
      <c r="M47" s="387"/>
      <c r="N47" s="387"/>
      <c r="O47" s="387"/>
      <c r="P47" s="387"/>
      <c r="Q47" s="387"/>
      <c r="R47" s="387"/>
      <c r="S47" s="378"/>
      <c r="T47" s="417"/>
      <c r="U47" s="380"/>
      <c r="V47" s="128"/>
      <c r="W47" s="128"/>
      <c r="X47" s="128"/>
      <c r="Y47" s="128"/>
      <c r="Z47" s="129"/>
      <c r="AA47" s="129"/>
      <c r="AB47" s="411"/>
      <c r="AC47" s="382"/>
      <c r="AD47" s="379"/>
      <c r="AE47" s="389"/>
      <c r="AF47" s="318"/>
      <c r="AG47" s="390"/>
      <c r="AH47" s="379"/>
      <c r="AI47" s="390"/>
      <c r="AJ47" s="390"/>
      <c r="AK47" s="390"/>
      <c r="AL47" s="390"/>
    </row>
    <row r="48" spans="1:41" s="59" customFormat="1" ht="15.75" customHeight="1" x14ac:dyDescent="0.25">
      <c r="A48" s="412"/>
      <c r="B48" s="413"/>
      <c r="C48" s="131"/>
      <c r="D48" s="131"/>
      <c r="E48" s="385"/>
      <c r="F48" s="414"/>
      <c r="G48" s="378"/>
      <c r="H48" s="378"/>
      <c r="I48" s="415"/>
      <c r="J48" s="416"/>
      <c r="K48" s="387"/>
      <c r="L48" s="387"/>
      <c r="M48" s="387"/>
      <c r="N48" s="387"/>
      <c r="O48" s="387"/>
      <c r="P48" s="387"/>
      <c r="Q48" s="387"/>
      <c r="R48" s="387"/>
      <c r="S48" s="378"/>
      <c r="T48" s="417"/>
      <c r="U48" s="380"/>
      <c r="V48" s="128"/>
      <c r="W48" s="128"/>
      <c r="X48" s="128"/>
      <c r="Y48" s="128"/>
      <c r="Z48" s="129"/>
      <c r="AA48" s="129"/>
      <c r="AB48" s="411"/>
      <c r="AC48" s="382"/>
      <c r="AD48" s="379"/>
      <c r="AE48" s="389"/>
      <c r="AF48" s="318"/>
      <c r="AG48" s="390"/>
      <c r="AH48" s="379"/>
      <c r="AI48" s="379"/>
      <c r="AJ48" s="379"/>
      <c r="AK48" s="383"/>
      <c r="AL48" s="379"/>
    </row>
    <row r="49" spans="1:41" s="59" customFormat="1" ht="15.75" customHeight="1" x14ac:dyDescent="0.25">
      <c r="A49" s="375"/>
      <c r="B49" s="384"/>
      <c r="C49" s="131"/>
      <c r="D49" s="131"/>
      <c r="E49" s="385"/>
      <c r="F49" s="414"/>
      <c r="G49" s="378"/>
      <c r="H49" s="378"/>
      <c r="I49" s="415"/>
      <c r="J49" s="416"/>
      <c r="K49" s="387"/>
      <c r="L49" s="387"/>
      <c r="M49" s="387"/>
      <c r="N49" s="387"/>
      <c r="O49" s="387"/>
      <c r="P49" s="387"/>
      <c r="Q49" s="387"/>
      <c r="R49" s="387"/>
      <c r="S49" s="378"/>
      <c r="T49" s="417"/>
      <c r="U49" s="380"/>
      <c r="V49" s="128"/>
      <c r="W49" s="128"/>
      <c r="X49" s="128"/>
      <c r="Y49" s="128"/>
      <c r="Z49" s="129"/>
      <c r="AA49" s="129"/>
      <c r="AB49" s="411"/>
      <c r="AC49" s="382"/>
      <c r="AD49" s="379"/>
      <c r="AE49" s="389"/>
      <c r="AF49" s="318"/>
      <c r="AG49" s="390"/>
      <c r="AH49" s="379"/>
      <c r="AI49" s="390"/>
      <c r="AJ49" s="390"/>
      <c r="AK49" s="390"/>
      <c r="AL49" s="390"/>
    </row>
    <row r="50" spans="1:41" s="63" customFormat="1" ht="15.75" customHeight="1" x14ac:dyDescent="0.25">
      <c r="A50" s="404"/>
      <c r="B50" s="419"/>
      <c r="C50" s="131"/>
      <c r="D50" s="131"/>
      <c r="E50" s="385"/>
      <c r="F50" s="414"/>
      <c r="G50" s="378"/>
      <c r="H50" s="378"/>
      <c r="I50" s="415"/>
      <c r="J50" s="416"/>
      <c r="K50" s="387"/>
      <c r="L50" s="387"/>
      <c r="M50" s="387"/>
      <c r="N50" s="387"/>
      <c r="O50" s="387"/>
      <c r="P50" s="387"/>
      <c r="Q50" s="387"/>
      <c r="R50" s="387"/>
      <c r="S50" s="378"/>
      <c r="T50" s="417"/>
      <c r="U50" s="420"/>
      <c r="V50" s="421"/>
      <c r="W50" s="421"/>
      <c r="X50" s="421"/>
      <c r="Y50" s="421"/>
      <c r="Z50" s="422"/>
      <c r="AA50" s="422"/>
      <c r="AB50" s="423"/>
      <c r="AC50" s="424"/>
      <c r="AD50" s="379"/>
      <c r="AE50" s="425"/>
      <c r="AF50" s="318"/>
      <c r="AG50" s="390"/>
      <c r="AH50" s="379"/>
      <c r="AI50" s="379"/>
      <c r="AJ50" s="379"/>
      <c r="AK50" s="379"/>
      <c r="AL50" s="379"/>
    </row>
    <row r="51" spans="1:41" s="59" customFormat="1" ht="15.75" customHeight="1" x14ac:dyDescent="0.25">
      <c r="A51" s="375"/>
      <c r="B51" s="384"/>
      <c r="C51" s="131"/>
      <c r="D51" s="131"/>
      <c r="E51" s="385"/>
      <c r="F51" s="414"/>
      <c r="G51" s="378"/>
      <c r="H51" s="378"/>
      <c r="I51" s="415"/>
      <c r="J51" s="416"/>
      <c r="K51" s="387"/>
      <c r="L51" s="387"/>
      <c r="M51" s="387"/>
      <c r="N51" s="387"/>
      <c r="O51" s="387"/>
      <c r="P51" s="387"/>
      <c r="Q51" s="387"/>
      <c r="R51" s="387"/>
      <c r="S51" s="378"/>
      <c r="T51" s="417"/>
      <c r="U51" s="380"/>
      <c r="V51" s="128"/>
      <c r="W51" s="128"/>
      <c r="X51" s="128"/>
      <c r="Y51" s="128"/>
      <c r="Z51" s="129"/>
      <c r="AA51" s="129"/>
      <c r="AB51" s="411"/>
      <c r="AC51" s="382"/>
      <c r="AD51" s="379"/>
      <c r="AE51" s="389"/>
      <c r="AF51" s="318"/>
      <c r="AG51" s="390"/>
      <c r="AH51" s="379"/>
      <c r="AI51" s="390"/>
      <c r="AJ51" s="390"/>
      <c r="AK51" s="390"/>
      <c r="AL51" s="390"/>
    </row>
    <row r="52" spans="1:41" s="63" customFormat="1" ht="15.75" customHeight="1" thickBot="1" x14ac:dyDescent="0.3">
      <c r="A52" s="404"/>
      <c r="B52" s="426"/>
      <c r="C52" s="131"/>
      <c r="D52" s="131"/>
      <c r="E52" s="385"/>
      <c r="F52" s="414"/>
      <c r="G52" s="427"/>
      <c r="H52" s="427"/>
      <c r="I52" s="428"/>
      <c r="J52" s="429"/>
      <c r="K52" s="430"/>
      <c r="L52" s="430"/>
      <c r="M52" s="430"/>
      <c r="N52" s="430"/>
      <c r="O52" s="430"/>
      <c r="P52" s="430"/>
      <c r="Q52" s="430"/>
      <c r="R52" s="427"/>
      <c r="S52" s="427"/>
      <c r="T52" s="431"/>
      <c r="U52" s="420"/>
      <c r="V52" s="421"/>
      <c r="W52" s="421"/>
      <c r="X52" s="421"/>
      <c r="Y52" s="421"/>
      <c r="Z52" s="422"/>
      <c r="AA52" s="422"/>
      <c r="AB52" s="423"/>
      <c r="AC52" s="424"/>
      <c r="AD52" s="379"/>
      <c r="AE52" s="425"/>
      <c r="AF52" s="318"/>
      <c r="AG52" s="390"/>
      <c r="AH52" s="379"/>
      <c r="AI52" s="379"/>
      <c r="AJ52" s="379"/>
      <c r="AK52" s="383"/>
      <c r="AL52" s="379"/>
    </row>
    <row r="53" spans="1:41" s="64" customFormat="1" ht="15.75" customHeight="1" thickBot="1" x14ac:dyDescent="0.3">
      <c r="A53" s="432"/>
      <c r="B53" s="433" t="s">
        <v>111</v>
      </c>
      <c r="C53" s="98"/>
      <c r="D53" s="434"/>
      <c r="E53" s="435"/>
      <c r="F53" s="436"/>
      <c r="G53" s="84">
        <f>SUM(G$36:G$52)</f>
        <v>0</v>
      </c>
      <c r="H53" s="84">
        <f t="shared" ref="H53:S53" si="4">SUM(H$36:H$52)</f>
        <v>0</v>
      </c>
      <c r="I53" s="84">
        <f t="shared" si="4"/>
        <v>0</v>
      </c>
      <c r="J53" s="84">
        <f t="shared" si="4"/>
        <v>0</v>
      </c>
      <c r="K53" s="84">
        <f t="shared" si="4"/>
        <v>0</v>
      </c>
      <c r="L53" s="84">
        <f t="shared" si="4"/>
        <v>0</v>
      </c>
      <c r="M53" s="84">
        <f t="shared" si="4"/>
        <v>0</v>
      </c>
      <c r="N53" s="84">
        <f t="shared" si="4"/>
        <v>0</v>
      </c>
      <c r="O53" s="84">
        <f t="shared" si="4"/>
        <v>0</v>
      </c>
      <c r="P53" s="84">
        <f t="shared" si="4"/>
        <v>0</v>
      </c>
      <c r="Q53" s="84">
        <f t="shared" si="4"/>
        <v>0</v>
      </c>
      <c r="R53" s="84">
        <f t="shared" si="4"/>
        <v>0</v>
      </c>
      <c r="S53" s="84">
        <f t="shared" si="4"/>
        <v>0</v>
      </c>
      <c r="T53" s="356"/>
      <c r="U53" s="86"/>
      <c r="V53" s="84"/>
      <c r="W53" s="84"/>
      <c r="X53" s="84"/>
      <c r="Y53" s="84"/>
      <c r="Z53" s="84"/>
      <c r="AA53" s="84"/>
      <c r="AB53" s="87"/>
      <c r="AC53" s="86"/>
      <c r="AD53" s="87"/>
      <c r="AE53" s="117"/>
      <c r="AF53" s="117"/>
      <c r="AG53" s="117"/>
      <c r="AH53" s="117"/>
      <c r="AI53" s="117"/>
      <c r="AJ53" s="117"/>
      <c r="AK53" s="117"/>
      <c r="AL53" s="117"/>
    </row>
    <row r="54" spans="1:41" s="64" customFormat="1" ht="15.75" customHeight="1" x14ac:dyDescent="0.25">
      <c r="A54" s="437"/>
      <c r="B54" s="438" t="s">
        <v>51</v>
      </c>
      <c r="C54" s="137"/>
      <c r="D54" s="137"/>
      <c r="E54" s="361"/>
      <c r="F54" s="436"/>
      <c r="G54" s="439">
        <f>[1]effectif!$C64+[1]effectif!$C67</f>
        <v>9</v>
      </c>
      <c r="H54" s="439">
        <f>[1]effectif!$C64+[1]effectif!$C67</f>
        <v>9</v>
      </c>
      <c r="I54" s="439">
        <f>[1]effectif!$C64+[1]effectif!$C67</f>
        <v>9</v>
      </c>
      <c r="J54" s="439">
        <f>[1]effectif!$C64+[1]effectif!$C67</f>
        <v>9</v>
      </c>
      <c r="K54" s="439">
        <f>[1]effectif!$C64+[1]effectif!$C67</f>
        <v>9</v>
      </c>
      <c r="L54" s="439">
        <f>[1]effectif!$C64+[1]effectif!$C67</f>
        <v>9</v>
      </c>
      <c r="M54" s="439">
        <f>[1]effectif!$C64+[1]effectif!$C67</f>
        <v>9</v>
      </c>
      <c r="N54" s="439">
        <f>[1]effectif!$C64+[1]effectif!$C67</f>
        <v>9</v>
      </c>
      <c r="O54" s="439">
        <f>[1]effectif!$C64+[1]effectif!$C67</f>
        <v>9</v>
      </c>
      <c r="P54" s="439">
        <f>[1]effectif!$C64+[1]effectif!$C67</f>
        <v>9</v>
      </c>
      <c r="Q54" s="439">
        <f>[1]effectif!$C64+[1]effectif!$C67</f>
        <v>9</v>
      </c>
      <c r="R54" s="439">
        <f>[1]effectif!$C64+[1]effectif!$C67</f>
        <v>9</v>
      </c>
      <c r="S54" s="439">
        <f>[1]effectif!$C64+[1]effectif!$C67</f>
        <v>9</v>
      </c>
      <c r="T54" s="364"/>
      <c r="U54" s="138"/>
      <c r="V54" s="139"/>
      <c r="W54" s="139"/>
      <c r="X54" s="139"/>
      <c r="Y54" s="139"/>
      <c r="Z54" s="140"/>
      <c r="AA54" s="140"/>
      <c r="AB54" s="365"/>
      <c r="AC54" s="366"/>
      <c r="AD54" s="367"/>
      <c r="AE54" s="368"/>
      <c r="AF54" s="369"/>
      <c r="AG54" s="141"/>
      <c r="AH54" s="141"/>
      <c r="AI54" s="141"/>
      <c r="AJ54" s="141"/>
      <c r="AK54" s="141"/>
      <c r="AL54" s="141"/>
    </row>
    <row r="55" spans="1:41" s="93" customFormat="1" ht="15.75" customHeight="1" thickBot="1" x14ac:dyDescent="0.3">
      <c r="A55" s="360"/>
      <c r="B55" s="88" t="s">
        <v>52</v>
      </c>
      <c r="C55" s="137"/>
      <c r="D55" s="137"/>
      <c r="E55" s="361"/>
      <c r="F55" s="441"/>
      <c r="G55" s="442">
        <f>G53-G54</f>
        <v>-9</v>
      </c>
      <c r="H55" s="442">
        <f t="shared" ref="H55:S55" si="5">H53-H54</f>
        <v>-9</v>
      </c>
      <c r="I55" s="442">
        <f t="shared" si="5"/>
        <v>-9</v>
      </c>
      <c r="J55" s="442">
        <f t="shared" si="5"/>
        <v>-9</v>
      </c>
      <c r="K55" s="442">
        <f t="shared" si="5"/>
        <v>-9</v>
      </c>
      <c r="L55" s="442">
        <f t="shared" si="5"/>
        <v>-9</v>
      </c>
      <c r="M55" s="442">
        <f t="shared" si="5"/>
        <v>-9</v>
      </c>
      <c r="N55" s="442">
        <f t="shared" si="5"/>
        <v>-9</v>
      </c>
      <c r="O55" s="442">
        <f t="shared" si="5"/>
        <v>-9</v>
      </c>
      <c r="P55" s="442">
        <f t="shared" si="5"/>
        <v>-9</v>
      </c>
      <c r="Q55" s="442">
        <f t="shared" si="5"/>
        <v>-9</v>
      </c>
      <c r="R55" s="442">
        <f t="shared" si="5"/>
        <v>-9</v>
      </c>
      <c r="S55" s="443">
        <f t="shared" si="5"/>
        <v>-9</v>
      </c>
      <c r="T55" s="444"/>
      <c r="U55" s="445"/>
      <c r="V55" s="446"/>
      <c r="W55" s="446"/>
      <c r="X55" s="446"/>
      <c r="Y55" s="446"/>
      <c r="Z55" s="447"/>
      <c r="AA55" s="447"/>
      <c r="AB55" s="448"/>
      <c r="AC55" s="449"/>
      <c r="AD55" s="450"/>
      <c r="AE55" s="451"/>
      <c r="AF55" s="452"/>
      <c r="AG55" s="453"/>
      <c r="AH55" s="453"/>
      <c r="AI55" s="453"/>
      <c r="AJ55" s="453"/>
      <c r="AK55" s="453"/>
      <c r="AL55" s="453"/>
    </row>
    <row r="56" spans="1:41" s="59" customFormat="1" ht="15.75" customHeight="1" thickTop="1" x14ac:dyDescent="0.25">
      <c r="A56" s="454"/>
      <c r="B56" s="3913" t="s">
        <v>154</v>
      </c>
      <c r="C56" s="456"/>
      <c r="D56" s="456"/>
      <c r="E56" s="457"/>
      <c r="F56" s="458"/>
      <c r="G56" s="459"/>
      <c r="H56" s="459"/>
      <c r="I56" s="459"/>
      <c r="J56" s="459"/>
      <c r="K56" s="459"/>
      <c r="L56" s="459"/>
      <c r="M56" s="459"/>
      <c r="N56" s="459"/>
      <c r="O56" s="459"/>
      <c r="P56" s="459"/>
      <c r="Q56" s="459"/>
      <c r="R56" s="459"/>
      <c r="S56" s="460"/>
      <c r="T56" s="461"/>
      <c r="U56" s="462"/>
      <c r="V56" s="463"/>
      <c r="W56" s="463"/>
      <c r="X56" s="463"/>
      <c r="Y56" s="463"/>
      <c r="Z56" s="464"/>
      <c r="AA56" s="464"/>
      <c r="AB56" s="465"/>
      <c r="AC56" s="466"/>
      <c r="AD56" s="467"/>
      <c r="AE56" s="468"/>
      <c r="AF56" s="469"/>
      <c r="AG56" s="470"/>
      <c r="AH56" s="471"/>
      <c r="AI56" s="472"/>
      <c r="AJ56" s="55"/>
      <c r="AK56" s="56"/>
      <c r="AL56" s="57"/>
    </row>
    <row r="57" spans="1:41" s="59" customFormat="1" ht="15.75" customHeight="1" x14ac:dyDescent="0.25">
      <c r="A57" s="384"/>
      <c r="B57" s="384"/>
      <c r="C57" s="456"/>
      <c r="D57" s="456"/>
      <c r="E57" s="457"/>
      <c r="F57" s="473"/>
      <c r="G57" s="459"/>
      <c r="H57" s="459"/>
      <c r="I57" s="459"/>
      <c r="J57" s="459"/>
      <c r="K57" s="459"/>
      <c r="L57" s="459"/>
      <c r="M57" s="459"/>
      <c r="N57" s="459"/>
      <c r="O57" s="459"/>
      <c r="P57" s="459"/>
      <c r="Q57" s="459"/>
      <c r="R57" s="459"/>
      <c r="S57" s="460"/>
      <c r="T57" s="474"/>
      <c r="U57" s="475"/>
      <c r="V57" s="476"/>
      <c r="W57" s="476"/>
      <c r="X57" s="476"/>
      <c r="Y57" s="476"/>
      <c r="Z57" s="477"/>
      <c r="AA57" s="477"/>
      <c r="AB57" s="478"/>
      <c r="AC57" s="466"/>
      <c r="AD57" s="467"/>
      <c r="AE57" s="468"/>
      <c r="AF57" s="469"/>
      <c r="AG57" s="479"/>
      <c r="AH57" s="471"/>
      <c r="AI57" s="472"/>
      <c r="AJ57" s="55"/>
      <c r="AK57" s="122"/>
      <c r="AL57" s="57"/>
      <c r="AO57" s="83"/>
    </row>
    <row r="58" spans="1:41" s="59" customFormat="1" ht="15.75" customHeight="1" x14ac:dyDescent="0.25">
      <c r="A58" s="480"/>
      <c r="B58" s="384"/>
      <c r="C58" s="456"/>
      <c r="D58" s="456"/>
      <c r="E58" s="457"/>
      <c r="F58" s="473"/>
      <c r="G58" s="459"/>
      <c r="H58" s="459"/>
      <c r="I58" s="459"/>
      <c r="J58" s="459"/>
      <c r="K58" s="459"/>
      <c r="L58" s="459"/>
      <c r="M58" s="459"/>
      <c r="N58" s="459"/>
      <c r="O58" s="459"/>
      <c r="P58" s="459"/>
      <c r="Q58" s="459"/>
      <c r="R58" s="459"/>
      <c r="S58" s="460"/>
      <c r="T58" s="474"/>
      <c r="U58" s="475"/>
      <c r="V58" s="476"/>
      <c r="W58" s="476"/>
      <c r="X58" s="476"/>
      <c r="Y58" s="476"/>
      <c r="Z58" s="477"/>
      <c r="AA58" s="477"/>
      <c r="AB58" s="478"/>
      <c r="AC58" s="466"/>
      <c r="AD58" s="467"/>
      <c r="AE58" s="468"/>
      <c r="AF58" s="469"/>
      <c r="AG58" s="479"/>
      <c r="AH58" s="471"/>
      <c r="AI58" s="472"/>
      <c r="AJ58" s="55"/>
      <c r="AK58" s="122"/>
      <c r="AL58" s="57"/>
    </row>
    <row r="59" spans="1:41" s="59" customFormat="1" ht="15.75" customHeight="1" x14ac:dyDescent="0.25">
      <c r="A59" s="480"/>
      <c r="B59" s="384"/>
      <c r="C59" s="456"/>
      <c r="D59" s="456"/>
      <c r="E59" s="457"/>
      <c r="F59" s="473"/>
      <c r="G59" s="459"/>
      <c r="H59" s="459"/>
      <c r="I59" s="459"/>
      <c r="J59" s="459"/>
      <c r="K59" s="459"/>
      <c r="L59" s="459"/>
      <c r="M59" s="459"/>
      <c r="N59" s="459"/>
      <c r="O59" s="459"/>
      <c r="P59" s="459"/>
      <c r="Q59" s="459"/>
      <c r="R59" s="459"/>
      <c r="S59" s="460"/>
      <c r="T59" s="474"/>
      <c r="U59" s="475"/>
      <c r="V59" s="476"/>
      <c r="W59" s="476"/>
      <c r="X59" s="476"/>
      <c r="Y59" s="476"/>
      <c r="Z59" s="477"/>
      <c r="AA59" s="477"/>
      <c r="AB59" s="478"/>
      <c r="AC59" s="466"/>
      <c r="AD59" s="467"/>
      <c r="AE59" s="468"/>
      <c r="AF59" s="469"/>
      <c r="AG59" s="470"/>
      <c r="AH59" s="471"/>
      <c r="AI59" s="472"/>
      <c r="AJ59" s="55"/>
      <c r="AK59" s="56"/>
      <c r="AL59" s="57"/>
    </row>
    <row r="60" spans="1:41" s="59" customFormat="1" ht="15.75" customHeight="1" x14ac:dyDescent="0.25">
      <c r="A60" s="481"/>
      <c r="B60" s="384"/>
      <c r="C60" s="456"/>
      <c r="D60" s="456"/>
      <c r="E60" s="457"/>
      <c r="F60" s="473"/>
      <c r="G60" s="482"/>
      <c r="H60" s="482"/>
      <c r="I60" s="482"/>
      <c r="J60" s="482"/>
      <c r="K60" s="482"/>
      <c r="L60" s="482"/>
      <c r="M60" s="482"/>
      <c r="N60" s="482"/>
      <c r="O60" s="482"/>
      <c r="P60" s="482"/>
      <c r="Q60" s="482"/>
      <c r="R60" s="482"/>
      <c r="S60" s="483"/>
      <c r="T60" s="474"/>
      <c r="U60" s="475"/>
      <c r="V60" s="476"/>
      <c r="W60" s="476"/>
      <c r="X60" s="476"/>
      <c r="Y60" s="476"/>
      <c r="Z60" s="477"/>
      <c r="AA60" s="477"/>
      <c r="AB60" s="478"/>
      <c r="AC60" s="466"/>
      <c r="AD60" s="467"/>
      <c r="AE60" s="468"/>
      <c r="AF60" s="469"/>
      <c r="AG60" s="470"/>
      <c r="AH60" s="471"/>
      <c r="AI60" s="472"/>
      <c r="AJ60" s="55"/>
      <c r="AK60" s="56"/>
      <c r="AL60" s="57"/>
      <c r="AO60" s="83"/>
    </row>
    <row r="61" spans="1:41" s="59" customFormat="1" ht="15.75" customHeight="1" x14ac:dyDescent="0.25">
      <c r="A61" s="480"/>
      <c r="B61" s="384"/>
      <c r="C61" s="456"/>
      <c r="D61" s="456"/>
      <c r="E61" s="457"/>
      <c r="F61" s="473"/>
      <c r="G61" s="459"/>
      <c r="H61" s="459"/>
      <c r="I61" s="459"/>
      <c r="J61" s="459"/>
      <c r="K61" s="459"/>
      <c r="L61" s="459"/>
      <c r="M61" s="459"/>
      <c r="N61" s="459"/>
      <c r="O61" s="459"/>
      <c r="P61" s="459"/>
      <c r="Q61" s="459"/>
      <c r="R61" s="459"/>
      <c r="S61" s="460"/>
      <c r="T61" s="484"/>
      <c r="U61" s="475"/>
      <c r="V61" s="476"/>
      <c r="W61" s="476"/>
      <c r="X61" s="476"/>
      <c r="Y61" s="476"/>
      <c r="Z61" s="477"/>
      <c r="AA61" s="477"/>
      <c r="AB61" s="478"/>
      <c r="AC61" s="466"/>
      <c r="AD61" s="467"/>
      <c r="AE61" s="468"/>
      <c r="AF61" s="469"/>
      <c r="AG61" s="470"/>
      <c r="AH61" s="471"/>
      <c r="AI61" s="472"/>
      <c r="AJ61" s="55"/>
      <c r="AK61" s="56"/>
      <c r="AL61" s="57"/>
    </row>
    <row r="62" spans="1:41" s="59" customFormat="1" ht="15.75" customHeight="1" x14ac:dyDescent="0.25">
      <c r="A62" s="485"/>
      <c r="B62" s="486"/>
      <c r="C62" s="456"/>
      <c r="D62" s="456"/>
      <c r="E62" s="457"/>
      <c r="F62" s="487"/>
      <c r="G62" s="459"/>
      <c r="H62" s="459"/>
      <c r="I62" s="459"/>
      <c r="J62" s="488"/>
      <c r="K62" s="488"/>
      <c r="L62" s="488"/>
      <c r="M62" s="488"/>
      <c r="N62" s="488"/>
      <c r="O62" s="488"/>
      <c r="P62" s="488"/>
      <c r="Q62" s="488"/>
      <c r="R62" s="488"/>
      <c r="S62" s="488"/>
      <c r="T62" s="489"/>
      <c r="U62" s="462"/>
      <c r="V62" s="463"/>
      <c r="W62" s="463"/>
      <c r="X62" s="463"/>
      <c r="Y62" s="463"/>
      <c r="Z62" s="464"/>
      <c r="AA62" s="464"/>
      <c r="AB62" s="490"/>
      <c r="AC62" s="467"/>
      <c r="AD62" s="467"/>
      <c r="AE62" s="468"/>
      <c r="AF62" s="469"/>
      <c r="AG62" s="470"/>
      <c r="AH62" s="471"/>
      <c r="AI62" s="472"/>
      <c r="AJ62" s="55"/>
      <c r="AK62" s="56"/>
      <c r="AL62" s="57"/>
      <c r="AM62" s="58"/>
    </row>
    <row r="63" spans="1:41" s="59" customFormat="1" ht="15.75" customHeight="1" x14ac:dyDescent="0.25">
      <c r="A63" s="491"/>
      <c r="B63" s="492"/>
      <c r="C63" s="456"/>
      <c r="D63" s="493"/>
      <c r="E63" s="457"/>
      <c r="F63" s="494"/>
      <c r="G63" s="459"/>
      <c r="H63" s="459"/>
      <c r="I63" s="459"/>
      <c r="J63" s="459"/>
      <c r="K63" s="459"/>
      <c r="L63" s="459"/>
      <c r="M63" s="459"/>
      <c r="N63" s="459"/>
      <c r="O63" s="459"/>
      <c r="P63" s="459"/>
      <c r="Q63" s="459"/>
      <c r="R63" s="459"/>
      <c r="S63" s="459"/>
      <c r="T63" s="489"/>
      <c r="U63" s="475"/>
      <c r="V63" s="476"/>
      <c r="W63" s="476"/>
      <c r="X63" s="476"/>
      <c r="Y63" s="476"/>
      <c r="Z63" s="477"/>
      <c r="AA63" s="477"/>
      <c r="AB63" s="478"/>
      <c r="AC63" s="466"/>
      <c r="AD63" s="471"/>
      <c r="AE63" s="495"/>
      <c r="AF63" s="318"/>
      <c r="AG63" s="496"/>
      <c r="AH63" s="497"/>
      <c r="AI63" s="498"/>
      <c r="AJ63" s="55"/>
      <c r="AK63" s="56"/>
      <c r="AL63" s="57"/>
    </row>
    <row r="64" spans="1:41" s="59" customFormat="1" ht="15.75" customHeight="1" x14ac:dyDescent="0.25">
      <c r="A64" s="481"/>
      <c r="B64" s="384"/>
      <c r="C64" s="456"/>
      <c r="D64" s="456"/>
      <c r="E64" s="457"/>
      <c r="F64" s="473"/>
      <c r="G64" s="482"/>
      <c r="H64" s="483"/>
      <c r="I64" s="483"/>
      <c r="J64" s="483"/>
      <c r="K64" s="483"/>
      <c r="L64" s="483"/>
      <c r="M64" s="483"/>
      <c r="N64" s="483"/>
      <c r="O64" s="483"/>
      <c r="P64" s="483"/>
      <c r="Q64" s="483"/>
      <c r="R64" s="483"/>
      <c r="S64" s="483"/>
      <c r="T64" s="489"/>
      <c r="U64" s="475"/>
      <c r="V64" s="476"/>
      <c r="W64" s="476"/>
      <c r="X64" s="476"/>
      <c r="Y64" s="476"/>
      <c r="Z64" s="477"/>
      <c r="AA64" s="477"/>
      <c r="AB64" s="499"/>
      <c r="AC64" s="471"/>
      <c r="AD64" s="471"/>
      <c r="AE64" s="495"/>
      <c r="AF64" s="500"/>
      <c r="AG64" s="496"/>
      <c r="AH64" s="497"/>
      <c r="AI64" s="501"/>
      <c r="AJ64" s="55"/>
      <c r="AK64" s="56"/>
      <c r="AL64" s="57"/>
      <c r="AO64" s="83"/>
    </row>
    <row r="65" spans="1:38" s="59" customFormat="1" ht="15.75" customHeight="1" x14ac:dyDescent="0.25">
      <c r="A65" s="480"/>
      <c r="B65" s="384"/>
      <c r="C65" s="456"/>
      <c r="D65" s="456"/>
      <c r="E65" s="457"/>
      <c r="F65" s="473"/>
      <c r="G65" s="459"/>
      <c r="H65" s="459"/>
      <c r="I65" s="459"/>
      <c r="J65" s="459"/>
      <c r="K65" s="459"/>
      <c r="L65" s="459"/>
      <c r="M65" s="459"/>
      <c r="N65" s="459"/>
      <c r="O65" s="459"/>
      <c r="P65" s="459"/>
      <c r="Q65" s="459"/>
      <c r="R65" s="459"/>
      <c r="S65" s="460"/>
      <c r="T65" s="489"/>
      <c r="U65" s="475"/>
      <c r="V65" s="476"/>
      <c r="W65" s="476"/>
      <c r="X65" s="476"/>
      <c r="Y65" s="476"/>
      <c r="Z65" s="477"/>
      <c r="AA65" s="477"/>
      <c r="AB65" s="478"/>
      <c r="AC65" s="466"/>
      <c r="AD65" s="471"/>
      <c r="AE65" s="495"/>
      <c r="AF65" s="318"/>
      <c r="AG65" s="496"/>
      <c r="AH65" s="497"/>
      <c r="AI65" s="498"/>
      <c r="AJ65" s="55"/>
      <c r="AK65" s="56"/>
      <c r="AL65" s="57"/>
    </row>
    <row r="66" spans="1:38" s="59" customFormat="1" ht="15.75" customHeight="1" x14ac:dyDescent="0.25">
      <c r="A66" s="480"/>
      <c r="B66" s="384"/>
      <c r="C66" s="456"/>
      <c r="D66" s="456"/>
      <c r="E66" s="457"/>
      <c r="F66" s="473"/>
      <c r="G66" s="459"/>
      <c r="H66" s="459"/>
      <c r="I66" s="459"/>
      <c r="J66" s="459"/>
      <c r="K66" s="459"/>
      <c r="L66" s="459"/>
      <c r="M66" s="459"/>
      <c r="N66" s="459"/>
      <c r="O66" s="459"/>
      <c r="P66" s="459"/>
      <c r="Q66" s="459"/>
      <c r="R66" s="459"/>
      <c r="S66" s="460"/>
      <c r="T66" s="489"/>
      <c r="U66" s="475"/>
      <c r="V66" s="476"/>
      <c r="W66" s="476"/>
      <c r="X66" s="476"/>
      <c r="Y66" s="476"/>
      <c r="Z66" s="477"/>
      <c r="AA66" s="477"/>
      <c r="AB66" s="478"/>
      <c r="AC66" s="466"/>
      <c r="AD66" s="471"/>
      <c r="AE66" s="495"/>
      <c r="AF66" s="318"/>
      <c r="AG66" s="496"/>
      <c r="AH66" s="497"/>
      <c r="AI66" s="502"/>
      <c r="AJ66" s="55"/>
      <c r="AK66" s="56"/>
      <c r="AL66" s="57"/>
    </row>
    <row r="67" spans="1:38" s="59" customFormat="1" ht="15.75" customHeight="1" x14ac:dyDescent="0.25">
      <c r="A67" s="480"/>
      <c r="B67" s="384"/>
      <c r="C67" s="456"/>
      <c r="D67" s="456"/>
      <c r="E67" s="457"/>
      <c r="F67" s="473"/>
      <c r="G67" s="459"/>
      <c r="H67" s="459"/>
      <c r="I67" s="459"/>
      <c r="J67" s="459"/>
      <c r="K67" s="459"/>
      <c r="L67" s="459"/>
      <c r="M67" s="459"/>
      <c r="N67" s="459"/>
      <c r="O67" s="459"/>
      <c r="P67" s="459"/>
      <c r="Q67" s="459"/>
      <c r="R67" s="459"/>
      <c r="S67" s="460"/>
      <c r="T67" s="489"/>
      <c r="U67" s="475"/>
      <c r="V67" s="476"/>
      <c r="W67" s="476"/>
      <c r="X67" s="476"/>
      <c r="Y67" s="476"/>
      <c r="Z67" s="477"/>
      <c r="AA67" s="477"/>
      <c r="AB67" s="478"/>
      <c r="AC67" s="466"/>
      <c r="AD67" s="471"/>
      <c r="AE67" s="495"/>
      <c r="AF67" s="318"/>
      <c r="AG67" s="496"/>
      <c r="AH67" s="496"/>
      <c r="AI67" s="503"/>
      <c r="AJ67" s="503"/>
      <c r="AK67" s="503"/>
      <c r="AL67" s="503"/>
    </row>
    <row r="68" spans="1:38" s="59" customFormat="1" ht="15.75" customHeight="1" x14ac:dyDescent="0.25">
      <c r="A68" s="480"/>
      <c r="B68" s="384"/>
      <c r="C68" s="456"/>
      <c r="D68" s="456"/>
      <c r="E68" s="457"/>
      <c r="F68" s="473"/>
      <c r="G68" s="459"/>
      <c r="H68" s="459"/>
      <c r="I68" s="459"/>
      <c r="J68" s="459"/>
      <c r="K68" s="459"/>
      <c r="L68" s="459"/>
      <c r="M68" s="459"/>
      <c r="N68" s="459"/>
      <c r="O68" s="459"/>
      <c r="P68" s="459"/>
      <c r="Q68" s="459"/>
      <c r="R68" s="459"/>
      <c r="S68" s="460"/>
      <c r="T68" s="489"/>
      <c r="U68" s="475"/>
      <c r="V68" s="476"/>
      <c r="W68" s="476"/>
      <c r="X68" s="476"/>
      <c r="Y68" s="476"/>
      <c r="Z68" s="477"/>
      <c r="AA68" s="477"/>
      <c r="AB68" s="478"/>
      <c r="AC68" s="466"/>
      <c r="AD68" s="471"/>
      <c r="AE68" s="495"/>
      <c r="AF68" s="318"/>
      <c r="AG68" s="496"/>
      <c r="AH68" s="496"/>
      <c r="AI68" s="503"/>
      <c r="AJ68" s="503"/>
      <c r="AK68" s="503"/>
      <c r="AL68" s="503"/>
    </row>
    <row r="69" spans="1:38" s="59" customFormat="1" ht="15.75" customHeight="1" x14ac:dyDescent="0.25">
      <c r="A69" s="480"/>
      <c r="B69" s="384"/>
      <c r="C69" s="456"/>
      <c r="D69" s="456"/>
      <c r="E69" s="457"/>
      <c r="F69" s="473"/>
      <c r="G69" s="459"/>
      <c r="H69" s="459"/>
      <c r="I69" s="459"/>
      <c r="J69" s="459"/>
      <c r="K69" s="459"/>
      <c r="L69" s="459"/>
      <c r="M69" s="459"/>
      <c r="N69" s="459"/>
      <c r="O69" s="459"/>
      <c r="P69" s="459"/>
      <c r="Q69" s="459"/>
      <c r="R69" s="459"/>
      <c r="S69" s="460"/>
      <c r="T69" s="489"/>
      <c r="U69" s="475"/>
      <c r="V69" s="476"/>
      <c r="W69" s="476"/>
      <c r="X69" s="476"/>
      <c r="Y69" s="476"/>
      <c r="Z69" s="477"/>
      <c r="AA69" s="477"/>
      <c r="AB69" s="478"/>
      <c r="AC69" s="466"/>
      <c r="AD69" s="471"/>
      <c r="AE69" s="495"/>
      <c r="AF69" s="318"/>
      <c r="AG69" s="496"/>
      <c r="AH69" s="496"/>
      <c r="AI69" s="496"/>
      <c r="AJ69" s="496"/>
      <c r="AK69" s="496"/>
      <c r="AL69" s="496"/>
    </row>
    <row r="70" spans="1:38" s="59" customFormat="1" ht="15.75" customHeight="1" x14ac:dyDescent="0.25">
      <c r="A70" s="480"/>
      <c r="B70" s="384"/>
      <c r="C70" s="456"/>
      <c r="D70" s="456"/>
      <c r="E70" s="457"/>
      <c r="F70" s="473"/>
      <c r="G70" s="459"/>
      <c r="H70" s="459"/>
      <c r="I70" s="459"/>
      <c r="J70" s="459"/>
      <c r="K70" s="459"/>
      <c r="L70" s="459"/>
      <c r="M70" s="459"/>
      <c r="N70" s="459"/>
      <c r="O70" s="459"/>
      <c r="P70" s="459"/>
      <c r="Q70" s="459"/>
      <c r="R70" s="459"/>
      <c r="S70" s="460"/>
      <c r="T70" s="489"/>
      <c r="U70" s="475"/>
      <c r="V70" s="476"/>
      <c r="W70" s="476"/>
      <c r="X70" s="476"/>
      <c r="Y70" s="476"/>
      <c r="Z70" s="477"/>
      <c r="AA70" s="477"/>
      <c r="AB70" s="478"/>
      <c r="AC70" s="466"/>
      <c r="AD70" s="471"/>
      <c r="AE70" s="495"/>
      <c r="AF70" s="318"/>
      <c r="AG70" s="496"/>
      <c r="AH70" s="496"/>
      <c r="AI70" s="471"/>
      <c r="AJ70" s="471"/>
      <c r="AK70" s="471"/>
      <c r="AL70" s="471"/>
    </row>
    <row r="71" spans="1:38" s="63" customFormat="1" ht="15.75" customHeight="1" x14ac:dyDescent="0.25">
      <c r="A71" s="480"/>
      <c r="B71" s="384"/>
      <c r="C71" s="456"/>
      <c r="D71" s="456"/>
      <c r="E71" s="456"/>
      <c r="F71" s="504"/>
      <c r="G71" s="459"/>
      <c r="H71" s="459"/>
      <c r="I71" s="459"/>
      <c r="J71" s="459"/>
      <c r="K71" s="459"/>
      <c r="L71" s="459"/>
      <c r="M71" s="459"/>
      <c r="N71" s="459"/>
      <c r="O71" s="459"/>
      <c r="P71" s="459"/>
      <c r="Q71" s="459"/>
      <c r="R71" s="459"/>
      <c r="S71" s="460"/>
      <c r="T71" s="505"/>
      <c r="U71" s="506"/>
      <c r="V71" s="507"/>
      <c r="W71" s="507"/>
      <c r="X71" s="507"/>
      <c r="Y71" s="507"/>
      <c r="Z71" s="508"/>
      <c r="AA71" s="508"/>
      <c r="AB71" s="509"/>
      <c r="AC71" s="510"/>
      <c r="AD71" s="511"/>
      <c r="AE71" s="512"/>
      <c r="AF71" s="513"/>
      <c r="AG71" s="514"/>
      <c r="AH71" s="514"/>
      <c r="AI71" s="496"/>
      <c r="AJ71" s="496"/>
      <c r="AK71" s="496"/>
      <c r="AL71" s="496"/>
    </row>
    <row r="72" spans="1:38" s="127" customFormat="1" ht="5.25" customHeight="1" thickBot="1" x14ac:dyDescent="0.3">
      <c r="A72" s="515"/>
      <c r="B72" s="516"/>
      <c r="C72" s="517"/>
      <c r="D72" s="186"/>
      <c r="E72" s="518"/>
      <c r="F72" s="519"/>
      <c r="G72" s="95"/>
      <c r="H72" s="96"/>
      <c r="I72" s="96"/>
      <c r="J72" s="96"/>
      <c r="K72" s="96"/>
      <c r="L72" s="96"/>
      <c r="M72" s="96"/>
      <c r="N72" s="96"/>
      <c r="O72" s="96"/>
      <c r="P72" s="96"/>
      <c r="Q72" s="97"/>
      <c r="R72" s="95"/>
      <c r="S72" s="95"/>
      <c r="T72" s="520"/>
      <c r="U72" s="521"/>
      <c r="V72" s="522"/>
      <c r="W72" s="522"/>
      <c r="X72" s="522"/>
      <c r="Y72" s="522"/>
      <c r="Z72" s="523"/>
      <c r="AA72" s="523"/>
      <c r="AB72" s="524"/>
      <c r="AC72" s="525"/>
      <c r="AD72" s="35"/>
      <c r="AE72" s="525"/>
      <c r="AF72" s="526"/>
      <c r="AG72" s="527"/>
      <c r="AH72" s="527"/>
      <c r="AI72" s="146"/>
      <c r="AJ72" s="55"/>
      <c r="AK72" s="56"/>
      <c r="AL72" s="57"/>
    </row>
    <row r="73" spans="1:38" s="64" customFormat="1" ht="15.75" customHeight="1" thickBot="1" x14ac:dyDescent="0.3">
      <c r="A73" s="528"/>
      <c r="B73" s="433" t="s">
        <v>112</v>
      </c>
      <c r="C73" s="98"/>
      <c r="D73" s="115"/>
      <c r="E73" s="529"/>
      <c r="F73" s="529"/>
      <c r="G73" s="84">
        <f>SUM(G$56:G$72)</f>
        <v>0</v>
      </c>
      <c r="H73" s="84">
        <f t="shared" ref="H73:S73" si="6">SUM(H$56:H$72)</f>
        <v>0</v>
      </c>
      <c r="I73" s="84">
        <f t="shared" si="6"/>
        <v>0</v>
      </c>
      <c r="J73" s="84">
        <f t="shared" si="6"/>
        <v>0</v>
      </c>
      <c r="K73" s="84">
        <f t="shared" si="6"/>
        <v>0</v>
      </c>
      <c r="L73" s="84">
        <f t="shared" si="6"/>
        <v>0</v>
      </c>
      <c r="M73" s="84">
        <f t="shared" si="6"/>
        <v>0</v>
      </c>
      <c r="N73" s="84">
        <f t="shared" si="6"/>
        <v>0</v>
      </c>
      <c r="O73" s="84">
        <f t="shared" si="6"/>
        <v>0</v>
      </c>
      <c r="P73" s="84">
        <f t="shared" si="6"/>
        <v>0</v>
      </c>
      <c r="Q73" s="84">
        <f t="shared" si="6"/>
        <v>0</v>
      </c>
      <c r="R73" s="84">
        <f t="shared" si="6"/>
        <v>0</v>
      </c>
      <c r="S73" s="84">
        <f t="shared" si="6"/>
        <v>0</v>
      </c>
      <c r="T73" s="530"/>
      <c r="U73" s="530"/>
      <c r="V73" s="67"/>
      <c r="W73" s="67"/>
      <c r="X73" s="67"/>
      <c r="Y73" s="67"/>
      <c r="Z73" s="67"/>
      <c r="AA73" s="67"/>
      <c r="AB73" s="67"/>
      <c r="AC73" s="531"/>
      <c r="AD73" s="532"/>
      <c r="AE73" s="117"/>
      <c r="AF73" s="369"/>
      <c r="AG73" s="533"/>
      <c r="AH73" s="534"/>
      <c r="AI73" s="535"/>
      <c r="AJ73" s="134"/>
      <c r="AK73" s="135"/>
      <c r="AL73" s="136"/>
    </row>
    <row r="74" spans="1:38" s="64" customFormat="1" ht="15.75" customHeight="1" x14ac:dyDescent="0.25">
      <c r="A74" s="536"/>
      <c r="B74" s="438" t="s">
        <v>51</v>
      </c>
      <c r="C74" s="537"/>
      <c r="D74" s="537"/>
      <c r="E74" s="538"/>
      <c r="F74" s="539"/>
      <c r="G74" s="540">
        <f>[1]effectif!$C70</f>
        <v>6</v>
      </c>
      <c r="H74" s="540">
        <f>[1]effectif!$C70</f>
        <v>6</v>
      </c>
      <c r="I74" s="540">
        <f>[1]effectif!$C70</f>
        <v>6</v>
      </c>
      <c r="J74" s="540">
        <f>[1]effectif!$C70</f>
        <v>6</v>
      </c>
      <c r="K74" s="540">
        <f>[1]effectif!$C70</f>
        <v>6</v>
      </c>
      <c r="L74" s="540">
        <f>[1]effectif!$C70</f>
        <v>6</v>
      </c>
      <c r="M74" s="540">
        <f>[1]effectif!$C70</f>
        <v>6</v>
      </c>
      <c r="N74" s="540">
        <f>[1]effectif!$C70</f>
        <v>6</v>
      </c>
      <c r="O74" s="540">
        <f>[1]effectif!$C70</f>
        <v>6</v>
      </c>
      <c r="P74" s="540">
        <f>[1]effectif!$C70</f>
        <v>6</v>
      </c>
      <c r="Q74" s="540">
        <f>[1]effectif!$C70</f>
        <v>6</v>
      </c>
      <c r="R74" s="540">
        <f>[1]effectif!$C70</f>
        <v>6</v>
      </c>
      <c r="S74" s="540">
        <f>[1]effectif!$C70</f>
        <v>6</v>
      </c>
      <c r="T74" s="541"/>
      <c r="U74" s="542"/>
      <c r="V74" s="543"/>
      <c r="W74" s="543"/>
      <c r="X74" s="543"/>
      <c r="Y74" s="543"/>
      <c r="Z74" s="544"/>
      <c r="AA74" s="544"/>
      <c r="AB74" s="545"/>
      <c r="AC74" s="546"/>
      <c r="AD74" s="547"/>
      <c r="AE74" s="548"/>
      <c r="AF74" s="369"/>
      <c r="AG74" s="549"/>
      <c r="AH74" s="549"/>
      <c r="AI74" s="549"/>
      <c r="AJ74" s="549"/>
      <c r="AK74" s="549"/>
      <c r="AL74" s="549"/>
    </row>
    <row r="75" spans="1:38" s="93" customFormat="1" ht="15.75" customHeight="1" thickBot="1" x14ac:dyDescent="0.3">
      <c r="A75" s="550"/>
      <c r="B75" s="440" t="s">
        <v>52</v>
      </c>
      <c r="C75" s="551"/>
      <c r="D75" s="551"/>
      <c r="E75" s="552"/>
      <c r="F75" s="553"/>
      <c r="G75" s="442">
        <f>G73-G74</f>
        <v>-6</v>
      </c>
      <c r="H75" s="442">
        <f t="shared" ref="H75:S75" si="7">H73-H74</f>
        <v>-6</v>
      </c>
      <c r="I75" s="442">
        <f t="shared" si="7"/>
        <v>-6</v>
      </c>
      <c r="J75" s="442">
        <f t="shared" si="7"/>
        <v>-6</v>
      </c>
      <c r="K75" s="442">
        <f t="shared" si="7"/>
        <v>-6</v>
      </c>
      <c r="L75" s="442">
        <f t="shared" si="7"/>
        <v>-6</v>
      </c>
      <c r="M75" s="442">
        <f t="shared" si="7"/>
        <v>-6</v>
      </c>
      <c r="N75" s="442">
        <f t="shared" si="7"/>
        <v>-6</v>
      </c>
      <c r="O75" s="442">
        <f t="shared" si="7"/>
        <v>-6</v>
      </c>
      <c r="P75" s="442">
        <f t="shared" si="7"/>
        <v>-6</v>
      </c>
      <c r="Q75" s="442">
        <f t="shared" si="7"/>
        <v>-6</v>
      </c>
      <c r="R75" s="442">
        <f t="shared" si="7"/>
        <v>-6</v>
      </c>
      <c r="S75" s="442">
        <f t="shared" si="7"/>
        <v>-6</v>
      </c>
      <c r="T75" s="142"/>
      <c r="U75" s="554"/>
      <c r="V75" s="555"/>
      <c r="W75" s="555"/>
      <c r="X75" s="555"/>
      <c r="Y75" s="555"/>
      <c r="Z75" s="556"/>
      <c r="AA75" s="556"/>
      <c r="AB75" s="448"/>
      <c r="AC75" s="449"/>
      <c r="AD75" s="450"/>
      <c r="AE75" s="451"/>
      <c r="AF75" s="452"/>
      <c r="AG75" s="557"/>
      <c r="AH75" s="557"/>
      <c r="AI75" s="557"/>
      <c r="AJ75" s="557"/>
      <c r="AK75" s="557"/>
      <c r="AL75" s="557"/>
    </row>
    <row r="76" spans="1:38" s="1" customFormat="1" ht="21" customHeight="1" thickTop="1" x14ac:dyDescent="0.25">
      <c r="A76" s="558"/>
      <c r="B76" s="4043" t="s">
        <v>54</v>
      </c>
      <c r="C76" s="4044"/>
      <c r="D76" s="559"/>
      <c r="E76" s="560"/>
      <c r="F76" s="561"/>
      <c r="G76" s="562">
        <f t="shared" ref="G76:S76" si="8">(SUM(G16:G32)+SUM(G56:G72)+SUM(G$36:G$52))</f>
        <v>7</v>
      </c>
      <c r="H76" s="562">
        <f t="shared" si="8"/>
        <v>7</v>
      </c>
      <c r="I76" s="562">
        <f t="shared" si="8"/>
        <v>7</v>
      </c>
      <c r="J76" s="562">
        <f t="shared" si="8"/>
        <v>7</v>
      </c>
      <c r="K76" s="562">
        <f t="shared" si="8"/>
        <v>7</v>
      </c>
      <c r="L76" s="562">
        <f t="shared" si="8"/>
        <v>5</v>
      </c>
      <c r="M76" s="562">
        <f t="shared" si="8"/>
        <v>5</v>
      </c>
      <c r="N76" s="562">
        <f t="shared" si="8"/>
        <v>5</v>
      </c>
      <c r="O76" s="562">
        <f t="shared" si="8"/>
        <v>5</v>
      </c>
      <c r="P76" s="562">
        <f t="shared" si="8"/>
        <v>5</v>
      </c>
      <c r="Q76" s="562">
        <f t="shared" si="8"/>
        <v>5</v>
      </c>
      <c r="R76" s="562">
        <f t="shared" si="8"/>
        <v>5</v>
      </c>
      <c r="S76" s="562">
        <f t="shared" si="8"/>
        <v>5</v>
      </c>
      <c r="T76" s="563"/>
      <c r="U76" s="563"/>
      <c r="V76" s="564"/>
      <c r="W76" s="564"/>
      <c r="X76" s="564"/>
      <c r="Y76" s="564"/>
      <c r="Z76" s="564"/>
      <c r="AA76" s="564"/>
      <c r="AB76" s="564"/>
      <c r="AC76" s="565"/>
      <c r="AD76" s="566"/>
      <c r="AE76" s="567"/>
      <c r="AF76" s="567"/>
      <c r="AG76" s="567"/>
      <c r="AH76" s="567"/>
      <c r="AI76" s="567"/>
      <c r="AJ76" s="567"/>
      <c r="AK76" s="567"/>
      <c r="AL76" s="567"/>
    </row>
    <row r="77" spans="1:38" s="1" customFormat="1" ht="21.75" customHeight="1" thickBot="1" x14ac:dyDescent="0.3">
      <c r="A77" s="568" t="s">
        <v>55</v>
      </c>
      <c r="B77" s="99"/>
      <c r="C77" s="569"/>
      <c r="D77" s="570"/>
      <c r="E77" s="571"/>
      <c r="F77" s="572"/>
      <c r="G77" s="573">
        <f>[1]effectif!$C$73</f>
        <v>23</v>
      </c>
      <c r="H77" s="573">
        <f>[1]effectif!$C$73</f>
        <v>23</v>
      </c>
      <c r="I77" s="573">
        <f>[1]effectif!$C$73</f>
        <v>23</v>
      </c>
      <c r="J77" s="573">
        <f>[1]effectif!$C$73</f>
        <v>23</v>
      </c>
      <c r="K77" s="573">
        <f>[1]effectif!$C$73</f>
        <v>23</v>
      </c>
      <c r="L77" s="573">
        <f>[1]effectif!$C$73</f>
        <v>23</v>
      </c>
      <c r="M77" s="573">
        <f>[1]effectif!$C$73</f>
        <v>23</v>
      </c>
      <c r="N77" s="573">
        <f>[1]effectif!$C$73</f>
        <v>23</v>
      </c>
      <c r="O77" s="573">
        <f>[1]effectif!$C$73</f>
        <v>23</v>
      </c>
      <c r="P77" s="573">
        <f>[1]effectif!$C$73</f>
        <v>23</v>
      </c>
      <c r="Q77" s="573">
        <f>[1]effectif!$C$73</f>
        <v>23</v>
      </c>
      <c r="R77" s="573">
        <f>[1]effectif!$C$73</f>
        <v>23</v>
      </c>
      <c r="S77" s="573">
        <f>[1]effectif!$C$73</f>
        <v>23</v>
      </c>
      <c r="T77" s="563"/>
      <c r="U77" s="563"/>
      <c r="V77" s="564"/>
      <c r="W77" s="564"/>
      <c r="X77" s="564"/>
      <c r="Y77" s="564"/>
      <c r="Z77" s="574"/>
      <c r="AA77" s="574"/>
      <c r="AB77" s="575"/>
      <c r="AC77" s="576"/>
      <c r="AD77" s="577"/>
      <c r="AE77" s="578"/>
      <c r="AF77" s="579"/>
      <c r="AG77" s="580"/>
      <c r="AH77" s="580"/>
      <c r="AI77" s="580"/>
      <c r="AJ77" s="580"/>
      <c r="AK77" s="580"/>
      <c r="AL77" s="580"/>
    </row>
    <row r="78" spans="1:38" s="1" customFormat="1" ht="24.75" customHeight="1" thickBot="1" x14ac:dyDescent="0.3">
      <c r="A78" s="581" t="s">
        <v>56</v>
      </c>
      <c r="B78" s="582"/>
      <c r="C78" s="583"/>
      <c r="D78" s="584"/>
      <c r="E78" s="585"/>
      <c r="F78" s="572"/>
      <c r="G78" s="586">
        <f t="shared" ref="G78:R78" si="9">+G76-G77</f>
        <v>-16</v>
      </c>
      <c r="H78" s="586">
        <f t="shared" si="9"/>
        <v>-16</v>
      </c>
      <c r="I78" s="586">
        <f t="shared" si="9"/>
        <v>-16</v>
      </c>
      <c r="J78" s="586">
        <f t="shared" si="9"/>
        <v>-16</v>
      </c>
      <c r="K78" s="586">
        <f t="shared" si="9"/>
        <v>-16</v>
      </c>
      <c r="L78" s="586">
        <f t="shared" si="9"/>
        <v>-18</v>
      </c>
      <c r="M78" s="586">
        <f t="shared" si="9"/>
        <v>-18</v>
      </c>
      <c r="N78" s="586">
        <f t="shared" si="9"/>
        <v>-18</v>
      </c>
      <c r="O78" s="586">
        <f t="shared" si="9"/>
        <v>-18</v>
      </c>
      <c r="P78" s="586">
        <f t="shared" si="9"/>
        <v>-18</v>
      </c>
      <c r="Q78" s="586">
        <f t="shared" si="9"/>
        <v>-18</v>
      </c>
      <c r="R78" s="586">
        <f t="shared" si="9"/>
        <v>-18</v>
      </c>
      <c r="S78" s="586">
        <f>+S76-S77</f>
        <v>-18</v>
      </c>
      <c r="T78" s="587"/>
      <c r="U78" s="587"/>
      <c r="V78" s="588"/>
      <c r="W78" s="588"/>
      <c r="X78" s="588"/>
      <c r="Y78" s="588"/>
      <c r="Z78" s="589"/>
      <c r="AA78" s="589"/>
      <c r="AB78" s="590"/>
      <c r="AC78" s="591"/>
      <c r="AD78" s="592"/>
      <c r="AE78" s="593"/>
      <c r="AF78" s="594"/>
      <c r="AG78" s="595"/>
      <c r="AH78" s="596"/>
      <c r="AI78" s="597"/>
      <c r="AJ78" s="598"/>
      <c r="AK78" s="599"/>
      <c r="AL78" s="600"/>
    </row>
    <row r="79" spans="1:38" s="59" customFormat="1" ht="9.75" customHeight="1" thickBot="1" x14ac:dyDescent="0.3">
      <c r="A79" s="100"/>
      <c r="B79" s="101"/>
      <c r="C79" s="601"/>
      <c r="D79" s="102"/>
      <c r="E79" s="102"/>
      <c r="F79" s="103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5"/>
      <c r="U79" s="602"/>
      <c r="V79" s="603"/>
      <c r="W79" s="603"/>
      <c r="X79" s="603"/>
      <c r="Y79" s="603"/>
      <c r="Z79" s="604"/>
      <c r="AA79" s="604"/>
      <c r="AB79" s="605"/>
      <c r="AC79" s="606"/>
      <c r="AD79" s="607"/>
      <c r="AE79" s="607"/>
      <c r="AF79" s="608"/>
      <c r="AG79" s="106"/>
      <c r="AH79" s="107"/>
      <c r="AI79" s="108"/>
      <c r="AJ79" s="55"/>
      <c r="AK79" s="56"/>
      <c r="AL79" s="57"/>
    </row>
    <row r="80" spans="1:38" s="1" customFormat="1" ht="16" customHeight="1" x14ac:dyDescent="0.25">
      <c r="A80" s="4034" t="s">
        <v>108</v>
      </c>
      <c r="B80" s="4035"/>
      <c r="C80" s="4036"/>
      <c r="D80" s="4036"/>
      <c r="E80" s="4036"/>
      <c r="F80" s="4036"/>
      <c r="G80" s="4036"/>
      <c r="H80" s="4036"/>
      <c r="I80" s="4036"/>
      <c r="J80" s="4036"/>
      <c r="K80" s="4036"/>
      <c r="L80" s="4036"/>
      <c r="M80" s="4036"/>
      <c r="N80" s="4036"/>
      <c r="O80" s="4036"/>
      <c r="P80" s="4036"/>
      <c r="Q80" s="4036"/>
      <c r="R80" s="4036"/>
      <c r="S80" s="4036"/>
      <c r="T80" s="4036"/>
      <c r="U80" s="4036"/>
      <c r="V80" s="4036"/>
      <c r="W80" s="4036"/>
      <c r="X80" s="4036"/>
      <c r="Y80" s="4036"/>
      <c r="Z80" s="4036"/>
      <c r="AA80" s="4036"/>
      <c r="AB80" s="4036"/>
      <c r="AC80" s="4036"/>
      <c r="AD80" s="4036"/>
      <c r="AE80" s="4036"/>
      <c r="AF80" s="609"/>
      <c r="AG80" s="609"/>
      <c r="AH80" s="609"/>
      <c r="AI80" s="609"/>
      <c r="AJ80" s="609"/>
      <c r="AK80" s="609"/>
      <c r="AL80" s="610"/>
    </row>
    <row r="81" spans="1:41" s="1" customFormat="1" ht="13.5" customHeight="1" thickBot="1" x14ac:dyDescent="0.3">
      <c r="A81" s="4037"/>
      <c r="B81" s="4038"/>
      <c r="C81" s="4038"/>
      <c r="D81" s="4038"/>
      <c r="E81" s="4038"/>
      <c r="F81" s="4038"/>
      <c r="G81" s="4038"/>
      <c r="H81" s="4038"/>
      <c r="I81" s="4038"/>
      <c r="J81" s="4038"/>
      <c r="K81" s="4038"/>
      <c r="L81" s="4038"/>
      <c r="M81" s="4038"/>
      <c r="N81" s="4038"/>
      <c r="O81" s="4038"/>
      <c r="P81" s="4038"/>
      <c r="Q81" s="4038"/>
      <c r="R81" s="4038"/>
      <c r="S81" s="4038"/>
      <c r="T81" s="4038"/>
      <c r="U81" s="4038"/>
      <c r="V81" s="4038"/>
      <c r="W81" s="4038"/>
      <c r="X81" s="4038"/>
      <c r="Y81" s="4038"/>
      <c r="Z81" s="4038"/>
      <c r="AA81" s="4038"/>
      <c r="AB81" s="4038"/>
      <c r="AC81" s="4038"/>
      <c r="AD81" s="4038"/>
      <c r="AE81" s="4038"/>
      <c r="AF81" s="203"/>
      <c r="AG81" s="203"/>
      <c r="AH81" s="203"/>
      <c r="AI81" s="203"/>
      <c r="AJ81" s="203"/>
      <c r="AK81" s="203"/>
      <c r="AL81" s="204"/>
    </row>
    <row r="82" spans="1:41" s="1" customFormat="1" ht="15.75" customHeight="1" x14ac:dyDescent="0.25">
      <c r="A82" s="211" t="s">
        <v>57</v>
      </c>
      <c r="B82" s="212" t="s">
        <v>160</v>
      </c>
      <c r="C82" s="611"/>
      <c r="D82" s="612"/>
      <c r="E82" s="613"/>
      <c r="F82" s="614"/>
      <c r="G82" s="615" t="s">
        <v>5</v>
      </c>
      <c r="H82" s="615" t="s">
        <v>6</v>
      </c>
      <c r="I82" s="615" t="s">
        <v>7</v>
      </c>
      <c r="J82" s="615" t="s">
        <v>8</v>
      </c>
      <c r="K82" s="615" t="s">
        <v>9</v>
      </c>
      <c r="L82" s="615" t="s">
        <v>10</v>
      </c>
      <c r="M82" s="615" t="s">
        <v>11</v>
      </c>
      <c r="N82" s="615" t="s">
        <v>12</v>
      </c>
      <c r="O82" s="615" t="s">
        <v>13</v>
      </c>
      <c r="P82" s="615" t="s">
        <v>14</v>
      </c>
      <c r="Q82" s="615" t="s">
        <v>15</v>
      </c>
      <c r="R82" s="616" t="s">
        <v>16</v>
      </c>
      <c r="S82" s="616" t="s">
        <v>5</v>
      </c>
      <c r="T82" s="617"/>
      <c r="U82" s="618"/>
      <c r="V82" s="619"/>
      <c r="W82" s="619"/>
      <c r="X82" s="619"/>
      <c r="Y82" s="619"/>
      <c r="Z82" s="620"/>
      <c r="AA82" s="620"/>
      <c r="AB82" s="222"/>
      <c r="AC82" s="223"/>
      <c r="AD82" s="621"/>
      <c r="AE82" s="622"/>
      <c r="AF82" s="622"/>
      <c r="AG82" s="622"/>
      <c r="AH82" s="622"/>
      <c r="AI82" s="622"/>
      <c r="AJ82" s="622"/>
      <c r="AK82" s="622"/>
      <c r="AL82" s="622"/>
    </row>
    <row r="83" spans="1:41" s="59" customFormat="1" ht="15.75" customHeight="1" x14ac:dyDescent="0.25">
      <c r="A83" s="3915" t="s">
        <v>193</v>
      </c>
      <c r="B83" s="3916" t="s">
        <v>182</v>
      </c>
      <c r="C83" s="2656" t="s">
        <v>176</v>
      </c>
      <c r="D83" s="333">
        <v>20</v>
      </c>
      <c r="E83" s="307"/>
      <c r="F83" s="308"/>
      <c r="G83" s="2659">
        <v>1</v>
      </c>
      <c r="H83" s="2659">
        <v>1</v>
      </c>
      <c r="I83" s="2659">
        <v>1</v>
      </c>
      <c r="J83" s="2659">
        <v>1</v>
      </c>
      <c r="K83" s="2659">
        <v>1</v>
      </c>
      <c r="L83" s="2659">
        <v>1</v>
      </c>
      <c r="M83" s="2659">
        <v>1</v>
      </c>
      <c r="N83" s="2659">
        <v>1</v>
      </c>
      <c r="O83" s="2659">
        <v>1</v>
      </c>
      <c r="P83" s="2659">
        <v>1</v>
      </c>
      <c r="Q83" s="2659">
        <v>1</v>
      </c>
      <c r="R83" s="2659">
        <v>1</v>
      </c>
      <c r="S83" s="2659">
        <v>1</v>
      </c>
      <c r="T83" s="623"/>
      <c r="U83" s="624"/>
      <c r="V83" s="625"/>
      <c r="W83" s="625"/>
      <c r="X83" s="625"/>
      <c r="Y83" s="625"/>
      <c r="Z83" s="626"/>
      <c r="AA83" s="626"/>
      <c r="AB83" s="627"/>
      <c r="AC83" s="628"/>
      <c r="AD83" s="624"/>
      <c r="AE83" s="629"/>
      <c r="AF83" s="630"/>
      <c r="AG83" s="631"/>
      <c r="AH83" s="632"/>
      <c r="AI83" s="633"/>
      <c r="AJ83" s="634"/>
      <c r="AK83" s="635"/>
      <c r="AL83" s="636"/>
    </row>
    <row r="84" spans="1:41" s="59" customFormat="1" ht="15.75" customHeight="1" x14ac:dyDescent="0.25">
      <c r="A84" s="3917" t="s">
        <v>194</v>
      </c>
      <c r="B84" s="3918" t="s">
        <v>184</v>
      </c>
      <c r="C84" s="2656" t="s">
        <v>176</v>
      </c>
      <c r="D84" s="306">
        <v>21</v>
      </c>
      <c r="E84" s="307"/>
      <c r="F84" s="308"/>
      <c r="G84" s="2673">
        <v>1</v>
      </c>
      <c r="H84" s="2673">
        <v>1</v>
      </c>
      <c r="I84" s="2673">
        <v>1</v>
      </c>
      <c r="J84" s="2673">
        <v>1</v>
      </c>
      <c r="K84" s="2673">
        <v>1</v>
      </c>
      <c r="L84" s="2673">
        <v>1</v>
      </c>
      <c r="M84" s="2673">
        <v>1</v>
      </c>
      <c r="N84" s="2673">
        <v>1</v>
      </c>
      <c r="O84" s="2673">
        <v>1</v>
      </c>
      <c r="P84" s="2673">
        <v>1</v>
      </c>
      <c r="Q84" s="2673">
        <v>1</v>
      </c>
      <c r="R84" s="2673">
        <v>1</v>
      </c>
      <c r="S84" s="2673">
        <v>1</v>
      </c>
      <c r="T84" s="637"/>
      <c r="U84" s="638"/>
      <c r="V84" s="639"/>
      <c r="W84" s="639"/>
      <c r="X84" s="639"/>
      <c r="Y84" s="639"/>
      <c r="Z84" s="640"/>
      <c r="AA84" s="640"/>
      <c r="AB84" s="641"/>
      <c r="AC84" s="642"/>
      <c r="AD84" s="638"/>
      <c r="AE84" s="643"/>
      <c r="AF84" s="644"/>
      <c r="AG84" s="645"/>
      <c r="AH84" s="632"/>
      <c r="AI84" s="646"/>
      <c r="AJ84" s="647"/>
      <c r="AK84" s="648"/>
      <c r="AL84" s="649"/>
    </row>
    <row r="85" spans="1:41" s="59" customFormat="1" ht="15.75" customHeight="1" x14ac:dyDescent="0.25">
      <c r="A85" s="3917" t="s">
        <v>195</v>
      </c>
      <c r="B85" s="3912" t="s">
        <v>186</v>
      </c>
      <c r="C85" s="2656" t="s">
        <v>105</v>
      </c>
      <c r="D85" s="306">
        <v>22</v>
      </c>
      <c r="E85" s="336"/>
      <c r="F85" s="308"/>
      <c r="G85" s="2685">
        <v>1</v>
      </c>
      <c r="H85" s="2685">
        <v>1</v>
      </c>
      <c r="I85" s="2685">
        <v>1</v>
      </c>
      <c r="J85" s="2685">
        <v>1</v>
      </c>
      <c r="K85" s="2685">
        <v>1</v>
      </c>
      <c r="L85" s="2685">
        <v>0</v>
      </c>
      <c r="M85" s="2685">
        <v>0</v>
      </c>
      <c r="N85" s="2685">
        <v>0</v>
      </c>
      <c r="O85" s="2685">
        <v>0</v>
      </c>
      <c r="P85" s="2685">
        <v>0</v>
      </c>
      <c r="Q85" s="2685">
        <v>0</v>
      </c>
      <c r="R85" s="2685">
        <v>0</v>
      </c>
      <c r="S85" s="2685">
        <v>0</v>
      </c>
      <c r="T85" s="650"/>
      <c r="U85" s="638"/>
      <c r="V85" s="651"/>
      <c r="W85" s="651"/>
      <c r="X85" s="651"/>
      <c r="Y85" s="651"/>
      <c r="Z85" s="652"/>
      <c r="AA85" s="652"/>
      <c r="AB85" s="653"/>
      <c r="AC85" s="654"/>
      <c r="AD85" s="638"/>
      <c r="AE85" s="655"/>
      <c r="AF85" s="656"/>
      <c r="AG85" s="657"/>
      <c r="AH85" s="632"/>
      <c r="AI85" s="658"/>
      <c r="AJ85" s="659"/>
      <c r="AK85" s="660"/>
      <c r="AL85" s="661"/>
      <c r="AM85" s="60"/>
    </row>
    <row r="86" spans="1:41" s="59" customFormat="1" ht="15.75" customHeight="1" x14ac:dyDescent="0.25">
      <c r="A86" s="332"/>
      <c r="B86" s="82"/>
      <c r="C86" s="2683"/>
      <c r="D86" s="306"/>
      <c r="E86" s="336"/>
      <c r="F86" s="308"/>
      <c r="G86" s="2697"/>
      <c r="H86" s="2697"/>
      <c r="I86" s="2697"/>
      <c r="J86" s="2697"/>
      <c r="K86" s="2697"/>
      <c r="L86" s="2697"/>
      <c r="M86" s="2697"/>
      <c r="N86" s="2697"/>
      <c r="O86" s="2697"/>
      <c r="P86" s="2697"/>
      <c r="Q86" s="2697"/>
      <c r="R86" s="2697"/>
      <c r="S86" s="2697"/>
      <c r="T86" s="662"/>
      <c r="U86" s="624"/>
      <c r="V86" s="663"/>
      <c r="W86" s="663"/>
      <c r="X86" s="663"/>
      <c r="Y86" s="663"/>
      <c r="Z86" s="664"/>
      <c r="AA86" s="664"/>
      <c r="AB86" s="665"/>
      <c r="AC86" s="666"/>
      <c r="AD86" s="624"/>
      <c r="AE86" s="629"/>
      <c r="AF86" s="667"/>
      <c r="AG86" s="668"/>
      <c r="AH86" s="632"/>
      <c r="AI86" s="669"/>
      <c r="AJ86" s="670"/>
      <c r="AK86" s="671"/>
      <c r="AL86" s="672"/>
    </row>
    <row r="87" spans="1:41" s="59" customFormat="1" ht="15.75" customHeight="1" x14ac:dyDescent="0.25">
      <c r="A87" s="337"/>
      <c r="B87" s="338"/>
      <c r="C87" s="2707"/>
      <c r="D87" s="306"/>
      <c r="E87" s="307"/>
      <c r="F87" s="323"/>
      <c r="G87" s="2697"/>
      <c r="H87" s="2697"/>
      <c r="I87" s="2710"/>
      <c r="J87" s="2711"/>
      <c r="K87" s="2711"/>
      <c r="L87" s="2711"/>
      <c r="M87" s="2711"/>
      <c r="N87" s="2711"/>
      <c r="O87" s="2711"/>
      <c r="P87" s="2711"/>
      <c r="Q87" s="2711"/>
      <c r="R87" s="2697"/>
      <c r="S87" s="2697"/>
      <c r="T87" s="673"/>
      <c r="U87" s="624"/>
      <c r="V87" s="674"/>
      <c r="W87" s="674"/>
      <c r="X87" s="674"/>
      <c r="Y87" s="674"/>
      <c r="Z87" s="675"/>
      <c r="AA87" s="675"/>
      <c r="AB87" s="676"/>
      <c r="AC87" s="677"/>
      <c r="AD87" s="624"/>
      <c r="AE87" s="629"/>
      <c r="AF87" s="678"/>
      <c r="AG87" s="679"/>
      <c r="AH87" s="632"/>
      <c r="AI87" s="680"/>
      <c r="AJ87" s="681"/>
      <c r="AK87" s="682"/>
      <c r="AL87" s="683"/>
      <c r="AM87" s="62"/>
    </row>
    <row r="88" spans="1:41" s="59" customFormat="1" ht="15.75" customHeight="1" x14ac:dyDescent="0.25">
      <c r="A88" s="337"/>
      <c r="B88" s="338"/>
      <c r="C88" s="2707"/>
      <c r="D88" s="306"/>
      <c r="E88" s="307"/>
      <c r="F88" s="323"/>
      <c r="G88" s="2711"/>
      <c r="H88" s="2711"/>
      <c r="I88" s="2711"/>
      <c r="J88" s="2711"/>
      <c r="K88" s="2711"/>
      <c r="L88" s="2711"/>
      <c r="M88" s="2711"/>
      <c r="N88" s="2711"/>
      <c r="O88" s="2711"/>
      <c r="P88" s="2711"/>
      <c r="Q88" s="2711"/>
      <c r="R88" s="2711"/>
      <c r="S88" s="2697"/>
      <c r="T88" s="684"/>
      <c r="U88" s="624"/>
      <c r="V88" s="685"/>
      <c r="W88" s="685"/>
      <c r="X88" s="685"/>
      <c r="Y88" s="685"/>
      <c r="Z88" s="686"/>
      <c r="AA88" s="686"/>
      <c r="AB88" s="687"/>
      <c r="AC88" s="688"/>
      <c r="AD88" s="624"/>
      <c r="AE88" s="629"/>
      <c r="AF88" s="689"/>
      <c r="AG88" s="690"/>
      <c r="AH88" s="632"/>
      <c r="AI88" s="691"/>
      <c r="AJ88" s="692"/>
      <c r="AK88" s="693"/>
      <c r="AL88" s="694"/>
    </row>
    <row r="89" spans="1:41" s="59" customFormat="1" ht="15.75" customHeight="1" x14ac:dyDescent="0.25">
      <c r="A89" s="3919" t="s">
        <v>196</v>
      </c>
      <c r="B89" s="3920" t="s">
        <v>188</v>
      </c>
      <c r="C89" s="2707" t="s">
        <v>78</v>
      </c>
      <c r="D89" s="306">
        <v>26</v>
      </c>
      <c r="E89" s="307"/>
      <c r="F89" s="323"/>
      <c r="G89" s="2659">
        <v>1</v>
      </c>
      <c r="H89" s="2659">
        <v>1</v>
      </c>
      <c r="I89" s="2659">
        <v>1</v>
      </c>
      <c r="J89" s="2659">
        <v>1</v>
      </c>
      <c r="K89" s="2659">
        <v>1</v>
      </c>
      <c r="L89" s="2659">
        <v>1</v>
      </c>
      <c r="M89" s="2659">
        <v>1</v>
      </c>
      <c r="N89" s="2659">
        <v>1</v>
      </c>
      <c r="O89" s="2659">
        <v>1</v>
      </c>
      <c r="P89" s="2659">
        <v>1</v>
      </c>
      <c r="Q89" s="2659">
        <v>1</v>
      </c>
      <c r="R89" s="2659">
        <v>1</v>
      </c>
      <c r="S89" s="2659">
        <v>1</v>
      </c>
      <c r="T89" s="699"/>
      <c r="U89" s="638"/>
      <c r="V89" s="700"/>
      <c r="W89" s="700"/>
      <c r="X89" s="700"/>
      <c r="Y89" s="700"/>
      <c r="Z89" s="701"/>
      <c r="AA89" s="701"/>
      <c r="AB89" s="702"/>
      <c r="AC89" s="703"/>
      <c r="AD89" s="624"/>
      <c r="AE89" s="655"/>
      <c r="AF89" s="704"/>
      <c r="AG89" s="705"/>
      <c r="AH89" s="632"/>
      <c r="AI89" s="706"/>
      <c r="AJ89" s="707"/>
      <c r="AK89" s="708"/>
      <c r="AL89" s="709"/>
    </row>
    <row r="90" spans="1:41" s="1" customFormat="1" ht="15.75" customHeight="1" x14ac:dyDescent="0.25">
      <c r="A90" s="3919" t="s">
        <v>197</v>
      </c>
      <c r="B90" s="3920" t="s">
        <v>190</v>
      </c>
      <c r="C90" s="2707" t="s">
        <v>176</v>
      </c>
      <c r="D90" s="306">
        <v>27</v>
      </c>
      <c r="E90" s="307"/>
      <c r="F90" s="323"/>
      <c r="G90" s="2673">
        <v>1</v>
      </c>
      <c r="H90" s="2673">
        <v>1</v>
      </c>
      <c r="I90" s="2673">
        <v>1</v>
      </c>
      <c r="J90" s="2673">
        <v>1</v>
      </c>
      <c r="K90" s="2673">
        <v>1</v>
      </c>
      <c r="L90" s="2673">
        <v>1</v>
      </c>
      <c r="M90" s="2673">
        <v>1</v>
      </c>
      <c r="N90" s="2673">
        <v>1</v>
      </c>
      <c r="O90" s="2673">
        <v>1</v>
      </c>
      <c r="P90" s="2673">
        <v>1</v>
      </c>
      <c r="Q90" s="2673">
        <v>1</v>
      </c>
      <c r="R90" s="2673">
        <v>1</v>
      </c>
      <c r="S90" s="2673">
        <v>1</v>
      </c>
      <c r="T90" s="715"/>
      <c r="U90" s="624"/>
      <c r="V90" s="716"/>
      <c r="W90" s="716"/>
      <c r="X90" s="716"/>
      <c r="Y90" s="716"/>
      <c r="Z90" s="717"/>
      <c r="AA90" s="717"/>
      <c r="AB90" s="718"/>
      <c r="AC90" s="719"/>
      <c r="AD90" s="624"/>
      <c r="AE90" s="629"/>
      <c r="AF90" s="720"/>
      <c r="AG90" s="721"/>
      <c r="AH90" s="632"/>
      <c r="AI90" s="722"/>
      <c r="AJ90" s="723"/>
      <c r="AK90" s="724"/>
      <c r="AL90" s="725"/>
    </row>
    <row r="91" spans="1:41" s="59" customFormat="1" ht="15.75" customHeight="1" x14ac:dyDescent="0.25">
      <c r="A91" s="3919" t="s">
        <v>198</v>
      </c>
      <c r="B91" s="3920" t="s">
        <v>192</v>
      </c>
      <c r="C91" s="2707" t="s">
        <v>86</v>
      </c>
      <c r="D91" s="306">
        <v>28</v>
      </c>
      <c r="E91" s="307"/>
      <c r="F91" s="323"/>
      <c r="G91" s="2685">
        <v>1</v>
      </c>
      <c r="H91" s="2685">
        <v>1</v>
      </c>
      <c r="I91" s="2685">
        <v>1</v>
      </c>
      <c r="J91" s="2685">
        <v>1</v>
      </c>
      <c r="K91" s="2685">
        <v>1</v>
      </c>
      <c r="L91" s="2685">
        <v>1</v>
      </c>
      <c r="M91" s="2685">
        <v>1</v>
      </c>
      <c r="N91" s="2685">
        <v>1</v>
      </c>
      <c r="O91" s="2685">
        <v>1</v>
      </c>
      <c r="P91" s="2685">
        <v>1</v>
      </c>
      <c r="Q91" s="2685">
        <v>1</v>
      </c>
      <c r="R91" s="2685">
        <v>1</v>
      </c>
      <c r="S91" s="2685">
        <v>1</v>
      </c>
      <c r="T91" s="729"/>
      <c r="U91" s="730"/>
      <c r="V91" s="716"/>
      <c r="W91" s="716"/>
      <c r="X91" s="716"/>
      <c r="Y91" s="716"/>
      <c r="Z91" s="717"/>
      <c r="AA91" s="717"/>
      <c r="AB91" s="718"/>
      <c r="AC91" s="719"/>
      <c r="AD91" s="730"/>
      <c r="AE91" s="731"/>
      <c r="AF91" s="732"/>
      <c r="AG91" s="721"/>
      <c r="AH91" s="733"/>
      <c r="AI91" s="734"/>
      <c r="AJ91" s="723"/>
      <c r="AK91" s="724"/>
      <c r="AL91" s="725"/>
    </row>
    <row r="92" spans="1:41" s="59" customFormat="1" ht="15.75" customHeight="1" x14ac:dyDescent="0.25">
      <c r="A92" s="3919" t="s">
        <v>199</v>
      </c>
      <c r="B92" s="3920" t="s">
        <v>200</v>
      </c>
      <c r="C92" s="2707" t="s">
        <v>118</v>
      </c>
      <c r="D92" s="306">
        <v>29</v>
      </c>
      <c r="E92" s="307"/>
      <c r="F92" s="323"/>
      <c r="G92" s="2659">
        <v>1</v>
      </c>
      <c r="H92" s="2659">
        <v>1</v>
      </c>
      <c r="I92" s="2659">
        <v>1</v>
      </c>
      <c r="J92" s="2659">
        <v>1</v>
      </c>
      <c r="K92" s="2659">
        <v>1</v>
      </c>
      <c r="L92" s="2659">
        <v>0</v>
      </c>
      <c r="M92" s="2659">
        <v>0</v>
      </c>
      <c r="N92" s="2659">
        <v>0</v>
      </c>
      <c r="O92" s="2659">
        <v>0</v>
      </c>
      <c r="P92" s="2659">
        <v>0</v>
      </c>
      <c r="Q92" s="2659">
        <v>0</v>
      </c>
      <c r="R92" s="2659">
        <v>0</v>
      </c>
      <c r="S92" s="2659">
        <v>0</v>
      </c>
      <c r="T92" s="715"/>
      <c r="U92" s="738"/>
      <c r="V92" s="739"/>
      <c r="W92" s="739"/>
      <c r="X92" s="739"/>
      <c r="Y92" s="739"/>
      <c r="Z92" s="717"/>
      <c r="AA92" s="717"/>
      <c r="AB92" s="718"/>
      <c r="AC92" s="719"/>
      <c r="AD92" s="730"/>
      <c r="AE92" s="740"/>
      <c r="AF92" s="732"/>
      <c r="AG92" s="721"/>
      <c r="AH92" s="741"/>
      <c r="AI92" s="742"/>
      <c r="AJ92" s="707"/>
      <c r="AK92" s="708"/>
      <c r="AL92" s="709"/>
      <c r="AM92" s="111"/>
      <c r="AN92" s="111"/>
      <c r="AO92" s="111"/>
    </row>
    <row r="93" spans="1:41" s="59" customFormat="1" ht="15.75" customHeight="1" x14ac:dyDescent="0.25">
      <c r="A93" s="743"/>
      <c r="B93" s="744"/>
      <c r="C93" s="710"/>
      <c r="D93" s="711"/>
      <c r="E93" s="711"/>
      <c r="F93" s="712"/>
      <c r="G93" s="713"/>
      <c r="H93" s="713"/>
      <c r="I93" s="713"/>
      <c r="J93" s="713"/>
      <c r="K93" s="713"/>
      <c r="L93" s="713"/>
      <c r="M93" s="713"/>
      <c r="N93" s="713"/>
      <c r="O93" s="713"/>
      <c r="P93" s="713"/>
      <c r="Q93" s="713"/>
      <c r="R93" s="713"/>
      <c r="S93" s="714"/>
      <c r="T93" s="745"/>
      <c r="U93" s="746"/>
      <c r="V93" s="747"/>
      <c r="W93" s="747"/>
      <c r="X93" s="747"/>
      <c r="Y93" s="747"/>
      <c r="Z93" s="701"/>
      <c r="AA93" s="701"/>
      <c r="AB93" s="702"/>
      <c r="AC93" s="748"/>
      <c r="AD93" s="746"/>
      <c r="AE93" s="749"/>
      <c r="AF93" s="704"/>
      <c r="AG93" s="705"/>
      <c r="AH93" s="750"/>
      <c r="AI93" s="751"/>
      <c r="AJ93" s="707"/>
      <c r="AK93" s="708"/>
      <c r="AL93" s="709"/>
    </row>
    <row r="94" spans="1:41" s="59" customFormat="1" ht="15.75" customHeight="1" x14ac:dyDescent="0.25">
      <c r="A94" s="743"/>
      <c r="B94" s="736"/>
      <c r="C94" s="710"/>
      <c r="D94" s="710"/>
      <c r="E94" s="726"/>
      <c r="F94" s="712"/>
      <c r="G94" s="727"/>
      <c r="H94" s="727"/>
      <c r="I94" s="727"/>
      <c r="J94" s="727"/>
      <c r="K94" s="727"/>
      <c r="L94" s="727"/>
      <c r="M94" s="727"/>
      <c r="N94" s="727"/>
      <c r="O94" s="727"/>
      <c r="P94" s="727"/>
      <c r="Q94" s="727"/>
      <c r="R94" s="727"/>
      <c r="S94" s="728"/>
      <c r="T94" s="745"/>
      <c r="U94" s="730"/>
      <c r="V94" s="747"/>
      <c r="W94" s="747"/>
      <c r="X94" s="747"/>
      <c r="Y94" s="747"/>
      <c r="Z94" s="701"/>
      <c r="AA94" s="701"/>
      <c r="AB94" s="702"/>
      <c r="AC94" s="748"/>
      <c r="AD94" s="746"/>
      <c r="AE94" s="629"/>
      <c r="AF94" s="704"/>
      <c r="AG94" s="705"/>
      <c r="AH94" s="632"/>
      <c r="AI94" s="751"/>
      <c r="AJ94" s="707"/>
      <c r="AK94" s="708"/>
      <c r="AL94" s="709"/>
    </row>
    <row r="95" spans="1:41" s="59" customFormat="1" ht="15.75" customHeight="1" x14ac:dyDescent="0.25">
      <c r="A95" s="752"/>
      <c r="B95" s="384"/>
      <c r="C95" s="710"/>
      <c r="D95" s="753"/>
      <c r="E95" s="754"/>
      <c r="F95" s="737"/>
      <c r="G95" s="727"/>
      <c r="H95" s="727"/>
      <c r="I95" s="727"/>
      <c r="J95" s="727"/>
      <c r="K95" s="727"/>
      <c r="L95" s="727"/>
      <c r="M95" s="727"/>
      <c r="N95" s="727"/>
      <c r="O95" s="727"/>
      <c r="P95" s="727"/>
      <c r="Q95" s="727"/>
      <c r="R95" s="727"/>
      <c r="S95" s="728"/>
      <c r="T95" s="745"/>
      <c r="U95" s="755"/>
      <c r="V95" s="700"/>
      <c r="W95" s="700"/>
      <c r="X95" s="700"/>
      <c r="Y95" s="700"/>
      <c r="Z95" s="701"/>
      <c r="AA95" s="701"/>
      <c r="AB95" s="702"/>
      <c r="AC95" s="748"/>
      <c r="AD95" s="746"/>
      <c r="AE95" s="756"/>
      <c r="AF95" s="132"/>
      <c r="AG95" s="757"/>
      <c r="AH95" s="750"/>
      <c r="AI95" s="758"/>
      <c r="AJ95" s="707"/>
      <c r="AK95" s="122"/>
      <c r="AL95" s="57"/>
    </row>
    <row r="96" spans="1:41" s="59" customFormat="1" ht="15.75" customHeight="1" x14ac:dyDescent="0.25">
      <c r="A96" s="735"/>
      <c r="B96" s="384"/>
      <c r="C96" s="710"/>
      <c r="D96" s="711"/>
      <c r="E96" s="711"/>
      <c r="F96" s="737"/>
      <c r="G96" s="727"/>
      <c r="H96" s="727"/>
      <c r="I96" s="727"/>
      <c r="J96" s="727"/>
      <c r="K96" s="727"/>
      <c r="L96" s="727"/>
      <c r="M96" s="727"/>
      <c r="N96" s="727"/>
      <c r="O96" s="727"/>
      <c r="P96" s="727"/>
      <c r="Q96" s="727"/>
      <c r="R96" s="727"/>
      <c r="S96" s="728"/>
      <c r="T96" s="745"/>
      <c r="U96" s="746"/>
      <c r="V96" s="747"/>
      <c r="W96" s="747"/>
      <c r="X96" s="747"/>
      <c r="Y96" s="747"/>
      <c r="Z96" s="701"/>
      <c r="AA96" s="701"/>
      <c r="AB96" s="702"/>
      <c r="AC96" s="748"/>
      <c r="AD96" s="746"/>
      <c r="AE96" s="759"/>
      <c r="AF96" s="132"/>
      <c r="AG96" s="757"/>
      <c r="AH96" s="750"/>
      <c r="AI96" s="760"/>
      <c r="AJ96" s="55"/>
      <c r="AK96" s="56"/>
      <c r="AL96" s="57"/>
    </row>
    <row r="97" spans="1:41" s="1" customFormat="1" ht="15.75" customHeight="1" x14ac:dyDescent="0.25">
      <c r="A97" s="735"/>
      <c r="B97" s="761"/>
      <c r="C97" s="710"/>
      <c r="D97" s="711"/>
      <c r="E97" s="726"/>
      <c r="F97" s="712"/>
      <c r="G97" s="727"/>
      <c r="H97" s="727"/>
      <c r="I97" s="727"/>
      <c r="J97" s="727"/>
      <c r="K97" s="727"/>
      <c r="L97" s="727"/>
      <c r="M97" s="727"/>
      <c r="N97" s="727"/>
      <c r="O97" s="727"/>
      <c r="P97" s="727"/>
      <c r="Q97" s="727"/>
      <c r="R97" s="727"/>
      <c r="S97" s="728"/>
      <c r="T97" s="745"/>
      <c r="U97" s="746"/>
      <c r="V97" s="747"/>
      <c r="W97" s="747"/>
      <c r="X97" s="747"/>
      <c r="Y97" s="747"/>
      <c r="Z97" s="701"/>
      <c r="AA97" s="701"/>
      <c r="AB97" s="702"/>
      <c r="AC97" s="748"/>
      <c r="AD97" s="746"/>
      <c r="AE97" s="762"/>
      <c r="AF97" s="763"/>
      <c r="AG97" s="705"/>
      <c r="AH97" s="750"/>
      <c r="AI97" s="706"/>
      <c r="AJ97" s="712"/>
      <c r="AK97" s="708"/>
      <c r="AL97" s="709"/>
      <c r="AM97" s="126"/>
    </row>
    <row r="98" spans="1:41" s="59" customFormat="1" ht="15.75" customHeight="1" x14ac:dyDescent="0.25">
      <c r="A98" s="743"/>
      <c r="B98" s="764"/>
      <c r="C98" s="710"/>
      <c r="D98" s="710"/>
      <c r="E98" s="754"/>
      <c r="F98" s="765"/>
      <c r="G98" s="727"/>
      <c r="H98" s="727"/>
      <c r="I98" s="727"/>
      <c r="J98" s="727"/>
      <c r="K98" s="727"/>
      <c r="L98" s="727"/>
      <c r="M98" s="727"/>
      <c r="N98" s="727"/>
      <c r="O98" s="727"/>
      <c r="P98" s="727"/>
      <c r="Q98" s="727"/>
      <c r="R98" s="727"/>
      <c r="S98" s="728"/>
      <c r="T98" s="699"/>
      <c r="U98" s="755"/>
      <c r="V98" s="700"/>
      <c r="W98" s="700"/>
      <c r="X98" s="700"/>
      <c r="Y98" s="700"/>
      <c r="Z98" s="701"/>
      <c r="AA98" s="701"/>
      <c r="AB98" s="702"/>
      <c r="AC98" s="748"/>
      <c r="AD98" s="746"/>
      <c r="AE98" s="766"/>
      <c r="AF98" s="767"/>
      <c r="AG98" s="705"/>
      <c r="AH98" s="768"/>
      <c r="AI98" s="769"/>
      <c r="AJ98" s="707"/>
      <c r="AK98" s="708"/>
      <c r="AL98" s="709"/>
      <c r="AM98" s="62"/>
    </row>
    <row r="99" spans="1:41" s="1" customFormat="1" ht="15.75" customHeight="1" x14ac:dyDescent="0.25">
      <c r="A99" s="743"/>
      <c r="B99" s="764"/>
      <c r="C99" s="710"/>
      <c r="D99" s="770"/>
      <c r="E99" s="771"/>
      <c r="F99" s="737"/>
      <c r="G99" s="727"/>
      <c r="H99" s="727"/>
      <c r="I99" s="727"/>
      <c r="J99" s="727"/>
      <c r="K99" s="727"/>
      <c r="L99" s="727"/>
      <c r="M99" s="727"/>
      <c r="N99" s="727"/>
      <c r="O99" s="727"/>
      <c r="P99" s="727"/>
      <c r="Q99" s="727"/>
      <c r="R99" s="727"/>
      <c r="S99" s="728"/>
      <c r="T99" s="745"/>
      <c r="U99" s="746"/>
      <c r="V99" s="747"/>
      <c r="W99" s="747"/>
      <c r="X99" s="747"/>
      <c r="Y99" s="747"/>
      <c r="Z99" s="701"/>
      <c r="AA99" s="701"/>
      <c r="AB99" s="702"/>
      <c r="AC99" s="748"/>
      <c r="AD99" s="746"/>
      <c r="AE99" s="762"/>
      <c r="AF99" s="772"/>
      <c r="AG99" s="773"/>
      <c r="AH99" s="774"/>
      <c r="AI99" s="775"/>
      <c r="AJ99" s="776"/>
      <c r="AK99" s="777"/>
      <c r="AL99" s="694"/>
      <c r="AM99" s="127"/>
    </row>
    <row r="100" spans="1:41" s="59" customFormat="1" ht="15.75" customHeight="1" x14ac:dyDescent="0.25">
      <c r="A100" s="695"/>
      <c r="B100" s="778"/>
      <c r="C100" s="696"/>
      <c r="D100" s="696"/>
      <c r="E100" s="779"/>
      <c r="F100" s="780"/>
      <c r="G100" s="697"/>
      <c r="H100" s="697"/>
      <c r="I100" s="697"/>
      <c r="J100" s="697"/>
      <c r="K100" s="697"/>
      <c r="L100" s="697"/>
      <c r="M100" s="697"/>
      <c r="N100" s="697"/>
      <c r="O100" s="697"/>
      <c r="P100" s="697"/>
      <c r="Q100" s="697"/>
      <c r="R100" s="697"/>
      <c r="S100" s="697"/>
      <c r="T100" s="699"/>
      <c r="U100" s="746"/>
      <c r="V100" s="747"/>
      <c r="W100" s="747"/>
      <c r="X100" s="747"/>
      <c r="Y100" s="747"/>
      <c r="Z100" s="701"/>
      <c r="AA100" s="701"/>
      <c r="AB100" s="702"/>
      <c r="AC100" s="748"/>
      <c r="AD100" s="746"/>
      <c r="AE100" s="762"/>
      <c r="AF100" s="704"/>
      <c r="AG100" s="705"/>
      <c r="AH100" s="768"/>
      <c r="AI100" s="781"/>
      <c r="AJ100" s="692"/>
      <c r="AK100" s="693"/>
      <c r="AL100" s="694"/>
    </row>
    <row r="101" spans="1:41" s="1" customFormat="1" ht="15.75" customHeight="1" x14ac:dyDescent="0.25">
      <c r="A101" s="695"/>
      <c r="B101" s="778"/>
      <c r="C101" s="696"/>
      <c r="D101" s="782"/>
      <c r="E101" s="783"/>
      <c r="F101" s="780"/>
      <c r="G101" s="697"/>
      <c r="H101" s="697"/>
      <c r="I101" s="697"/>
      <c r="J101" s="697"/>
      <c r="K101" s="697"/>
      <c r="L101" s="697"/>
      <c r="M101" s="697"/>
      <c r="N101" s="697"/>
      <c r="O101" s="697"/>
      <c r="P101" s="697"/>
      <c r="Q101" s="697"/>
      <c r="R101" s="697"/>
      <c r="S101" s="698"/>
      <c r="T101" s="784"/>
      <c r="U101" s="785"/>
      <c r="V101" s="685"/>
      <c r="W101" s="685"/>
      <c r="X101" s="685"/>
      <c r="Y101" s="685"/>
      <c r="Z101" s="686"/>
      <c r="AA101" s="686"/>
      <c r="AB101" s="687"/>
      <c r="AC101" s="688"/>
      <c r="AD101" s="785"/>
      <c r="AE101" s="786"/>
      <c r="AF101" s="787"/>
      <c r="AG101" s="788"/>
      <c r="AH101" s="789"/>
      <c r="AI101" s="790"/>
      <c r="AJ101" s="692"/>
      <c r="AK101" s="693"/>
      <c r="AL101" s="694"/>
    </row>
    <row r="102" spans="1:41" s="59" customFormat="1" ht="15.75" customHeight="1" x14ac:dyDescent="0.25">
      <c r="A102" s="791"/>
      <c r="B102" s="384"/>
      <c r="C102" s="696"/>
      <c r="D102" s="696"/>
      <c r="E102" s="792"/>
      <c r="F102" s="793"/>
      <c r="G102" s="697"/>
      <c r="H102" s="697"/>
      <c r="I102" s="697"/>
      <c r="J102" s="697"/>
      <c r="K102" s="697"/>
      <c r="L102" s="697"/>
      <c r="M102" s="697"/>
      <c r="N102" s="697"/>
      <c r="O102" s="697"/>
      <c r="P102" s="697"/>
      <c r="Q102" s="697"/>
      <c r="R102" s="697"/>
      <c r="S102" s="728"/>
      <c r="T102" s="794"/>
      <c r="U102" s="638"/>
      <c r="V102" s="795"/>
      <c r="W102" s="795"/>
      <c r="X102" s="795"/>
      <c r="Y102" s="795"/>
      <c r="Z102" s="796"/>
      <c r="AA102" s="796"/>
      <c r="AB102" s="797"/>
      <c r="AC102" s="798"/>
      <c r="AD102" s="624"/>
      <c r="AE102" s="655"/>
      <c r="AF102" s="799"/>
      <c r="AG102" s="800"/>
      <c r="AH102" s="801"/>
      <c r="AI102" s="802"/>
      <c r="AJ102" s="692"/>
      <c r="AK102" s="693"/>
      <c r="AL102" s="694"/>
    </row>
    <row r="103" spans="1:41" s="59" customFormat="1" ht="15.75" customHeight="1" x14ac:dyDescent="0.25">
      <c r="A103" s="695"/>
      <c r="B103" s="384"/>
      <c r="C103" s="696"/>
      <c r="D103" s="803"/>
      <c r="E103" s="779"/>
      <c r="F103" s="737"/>
      <c r="G103" s="697"/>
      <c r="H103" s="697"/>
      <c r="I103" s="697"/>
      <c r="J103" s="697"/>
      <c r="K103" s="697"/>
      <c r="L103" s="697"/>
      <c r="M103" s="697"/>
      <c r="N103" s="697"/>
      <c r="O103" s="697"/>
      <c r="P103" s="697"/>
      <c r="Q103" s="697"/>
      <c r="R103" s="697"/>
      <c r="S103" s="728"/>
      <c r="T103" s="794"/>
      <c r="U103" s="638"/>
      <c r="V103" s="795"/>
      <c r="W103" s="795"/>
      <c r="X103" s="795"/>
      <c r="Y103" s="795"/>
      <c r="Z103" s="796"/>
      <c r="AA103" s="796"/>
      <c r="AB103" s="797"/>
      <c r="AC103" s="798"/>
      <c r="AD103" s="638"/>
      <c r="AE103" s="655"/>
      <c r="AF103" s="799"/>
      <c r="AG103" s="800"/>
      <c r="AH103" s="801"/>
      <c r="AI103" s="802"/>
      <c r="AJ103" s="692"/>
      <c r="AK103" s="693"/>
      <c r="AL103" s="694"/>
    </row>
    <row r="104" spans="1:41" s="59" customFormat="1" ht="15.75" customHeight="1" x14ac:dyDescent="0.25">
      <c r="A104" s="804"/>
      <c r="B104" s="384"/>
      <c r="C104" s="696"/>
      <c r="D104" s="696"/>
      <c r="E104" s="779"/>
      <c r="F104" s="737"/>
      <c r="G104" s="697"/>
      <c r="H104" s="697"/>
      <c r="I104" s="697"/>
      <c r="J104" s="697"/>
      <c r="K104" s="697"/>
      <c r="L104" s="697"/>
      <c r="M104" s="697"/>
      <c r="N104" s="697"/>
      <c r="O104" s="697"/>
      <c r="P104" s="697"/>
      <c r="Q104" s="697"/>
      <c r="R104" s="697"/>
      <c r="S104" s="728"/>
      <c r="T104" s="794"/>
      <c r="U104" s="638"/>
      <c r="V104" s="795"/>
      <c r="W104" s="795"/>
      <c r="X104" s="795"/>
      <c r="Y104" s="795"/>
      <c r="Z104" s="796"/>
      <c r="AA104" s="796"/>
      <c r="AB104" s="797"/>
      <c r="AC104" s="798"/>
      <c r="AD104" s="638"/>
      <c r="AE104" s="655"/>
      <c r="AF104" s="799"/>
      <c r="AG104" s="800"/>
      <c r="AH104" s="801"/>
      <c r="AI104" s="805"/>
      <c r="AJ104" s="692"/>
      <c r="AK104" s="693"/>
      <c r="AL104" s="694"/>
    </row>
    <row r="105" spans="1:41" s="59" customFormat="1" ht="15.75" customHeight="1" x14ac:dyDescent="0.25">
      <c r="A105" s="806"/>
      <c r="B105" s="807"/>
      <c r="C105" s="696"/>
      <c r="D105" s="696"/>
      <c r="E105" s="779"/>
      <c r="F105" s="737"/>
      <c r="G105" s="697"/>
      <c r="H105" s="697"/>
      <c r="I105" s="697"/>
      <c r="J105" s="697"/>
      <c r="K105" s="697"/>
      <c r="L105" s="697"/>
      <c r="M105" s="697"/>
      <c r="N105" s="697"/>
      <c r="O105" s="697"/>
      <c r="P105" s="697"/>
      <c r="Q105" s="697"/>
      <c r="R105" s="697"/>
      <c r="S105" s="728"/>
      <c r="T105" s="794"/>
      <c r="U105" s="638"/>
      <c r="V105" s="795"/>
      <c r="W105" s="795"/>
      <c r="X105" s="795"/>
      <c r="Y105" s="795"/>
      <c r="Z105" s="796"/>
      <c r="AA105" s="796"/>
      <c r="AB105" s="797"/>
      <c r="AC105" s="798"/>
      <c r="AD105" s="808"/>
      <c r="AE105" s="655"/>
      <c r="AF105" s="799"/>
      <c r="AG105" s="800"/>
      <c r="AH105" s="801"/>
      <c r="AI105" s="805"/>
      <c r="AJ105" s="692"/>
      <c r="AK105" s="693"/>
      <c r="AL105" s="694"/>
    </row>
    <row r="106" spans="1:41" s="59" customFormat="1" ht="15.75" customHeight="1" thickBot="1" x14ac:dyDescent="0.3">
      <c r="A106" s="806"/>
      <c r="B106" s="807"/>
      <c r="C106" s="696"/>
      <c r="D106" s="696"/>
      <c r="E106" s="779"/>
      <c r="F106" s="737"/>
      <c r="G106" s="697"/>
      <c r="H106" s="697"/>
      <c r="I106" s="697"/>
      <c r="J106" s="697"/>
      <c r="K106" s="697"/>
      <c r="L106" s="697"/>
      <c r="M106" s="697"/>
      <c r="N106" s="697"/>
      <c r="O106" s="697"/>
      <c r="P106" s="697"/>
      <c r="Q106" s="697"/>
      <c r="R106" s="697"/>
      <c r="S106" s="728"/>
      <c r="T106" s="809"/>
      <c r="U106" s="810"/>
      <c r="V106" s="811"/>
      <c r="W106" s="811"/>
      <c r="X106" s="811"/>
      <c r="Y106" s="811"/>
      <c r="Z106" s="686"/>
      <c r="AA106" s="686"/>
      <c r="AB106" s="687"/>
      <c r="AC106" s="812"/>
      <c r="AD106" s="810"/>
      <c r="AE106" s="813"/>
      <c r="AF106" s="689"/>
      <c r="AG106" s="788"/>
      <c r="AH106" s="814"/>
      <c r="AI106" s="815"/>
      <c r="AJ106" s="692"/>
      <c r="AK106" s="693"/>
      <c r="AL106" s="694"/>
    </row>
    <row r="107" spans="1:41" s="64" customFormat="1" ht="15.75" customHeight="1" thickBot="1" x14ac:dyDescent="0.3">
      <c r="A107" s="4039" t="s">
        <v>113</v>
      </c>
      <c r="B107" s="4039"/>
      <c r="C107" s="4040"/>
      <c r="D107" s="115"/>
      <c r="E107" s="529"/>
      <c r="F107" s="816"/>
      <c r="G107" s="85">
        <f t="shared" ref="G107:S107" si="10">SUM(G83:G106)</f>
        <v>7</v>
      </c>
      <c r="H107" s="85">
        <f t="shared" si="10"/>
        <v>7</v>
      </c>
      <c r="I107" s="85">
        <f t="shared" si="10"/>
        <v>7</v>
      </c>
      <c r="J107" s="85">
        <f t="shared" si="10"/>
        <v>7</v>
      </c>
      <c r="K107" s="85">
        <f t="shared" si="10"/>
        <v>7</v>
      </c>
      <c r="L107" s="85">
        <f t="shared" si="10"/>
        <v>5</v>
      </c>
      <c r="M107" s="85">
        <f t="shared" si="10"/>
        <v>5</v>
      </c>
      <c r="N107" s="85">
        <f t="shared" si="10"/>
        <v>5</v>
      </c>
      <c r="O107" s="85">
        <f t="shared" si="10"/>
        <v>5</v>
      </c>
      <c r="P107" s="85">
        <f t="shared" si="10"/>
        <v>5</v>
      </c>
      <c r="Q107" s="85">
        <f t="shared" si="10"/>
        <v>5</v>
      </c>
      <c r="R107" s="85">
        <f t="shared" si="10"/>
        <v>5</v>
      </c>
      <c r="S107" s="116">
        <f t="shared" si="10"/>
        <v>5</v>
      </c>
      <c r="T107" s="816"/>
      <c r="U107" s="68"/>
      <c r="V107" s="69"/>
      <c r="W107" s="69"/>
      <c r="X107" s="69"/>
      <c r="Y107" s="69"/>
      <c r="Z107" s="70"/>
      <c r="AA107" s="117"/>
      <c r="AB107" s="357"/>
      <c r="AC107" s="117"/>
      <c r="AD107" s="72"/>
      <c r="AE107" s="73"/>
      <c r="AF107" s="72"/>
      <c r="AG107" s="72"/>
      <c r="AH107" s="72"/>
      <c r="AI107" s="71"/>
      <c r="AJ107" s="69"/>
      <c r="AK107" s="69"/>
      <c r="AL107" s="73"/>
    </row>
    <row r="108" spans="1:41" s="64" customFormat="1" ht="15.75" customHeight="1" x14ac:dyDescent="0.25">
      <c r="A108" s="817"/>
      <c r="B108" s="438" t="s">
        <v>51</v>
      </c>
      <c r="C108" s="818"/>
      <c r="D108" s="818"/>
      <c r="E108" s="819"/>
      <c r="F108" s="820"/>
      <c r="G108" s="821">
        <f>[1]effectif!$G58+[1]effectif!$G61</f>
        <v>18</v>
      </c>
      <c r="H108" s="821">
        <f>[1]effectif!$G58+[1]effectif!$G61</f>
        <v>18</v>
      </c>
      <c r="I108" s="821">
        <f>[1]effectif!$G58+[1]effectif!$G61</f>
        <v>18</v>
      </c>
      <c r="J108" s="821">
        <f>[1]effectif!$G58+[1]effectif!$G61</f>
        <v>18</v>
      </c>
      <c r="K108" s="821">
        <f>[1]effectif!$G58+[1]effectif!$G61</f>
        <v>18</v>
      </c>
      <c r="L108" s="821">
        <f>[1]effectif!$G58+[1]effectif!$G61</f>
        <v>18</v>
      </c>
      <c r="M108" s="821">
        <f>[1]effectif!$G58+[1]effectif!$G61</f>
        <v>18</v>
      </c>
      <c r="N108" s="821">
        <f>[1]effectif!$G58+[1]effectif!$G61</f>
        <v>18</v>
      </c>
      <c r="O108" s="821">
        <f>[1]effectif!$G58+[1]effectif!$G61</f>
        <v>18</v>
      </c>
      <c r="P108" s="821">
        <f>[1]effectif!$G58+[1]effectif!$G61</f>
        <v>18</v>
      </c>
      <c r="Q108" s="821">
        <f>[1]effectif!$G58+[1]effectif!$G61</f>
        <v>18</v>
      </c>
      <c r="R108" s="821">
        <f>[1]effectif!$G58+[1]effectif!$G61</f>
        <v>18</v>
      </c>
      <c r="S108" s="821">
        <f>[1]effectif!$G58+[1]effectif!$G61</f>
        <v>18</v>
      </c>
      <c r="T108" s="364"/>
      <c r="U108" s="822"/>
      <c r="V108" s="823"/>
      <c r="W108" s="823"/>
      <c r="X108" s="823"/>
      <c r="Y108" s="823"/>
      <c r="Z108" s="824"/>
      <c r="AA108" s="824"/>
      <c r="AB108" s="825"/>
      <c r="AC108" s="826"/>
      <c r="AD108" s="827"/>
      <c r="AE108" s="828"/>
      <c r="AF108" s="369"/>
      <c r="AG108" s="829"/>
      <c r="AH108" s="829"/>
      <c r="AI108" s="829"/>
      <c r="AJ108" s="829"/>
      <c r="AK108" s="829"/>
      <c r="AL108" s="829"/>
    </row>
    <row r="109" spans="1:41" s="93" customFormat="1" ht="15.75" customHeight="1" thickBot="1" x14ac:dyDescent="0.3">
      <c r="A109" s="830"/>
      <c r="B109" s="831" t="s">
        <v>52</v>
      </c>
      <c r="C109" s="832"/>
      <c r="D109" s="832"/>
      <c r="E109" s="833"/>
      <c r="F109" s="834"/>
      <c r="G109" s="442">
        <f>G107-G108</f>
        <v>-11</v>
      </c>
      <c r="H109" s="442">
        <f t="shared" ref="H109:S109" si="11">H107-H108</f>
        <v>-11</v>
      </c>
      <c r="I109" s="442">
        <f t="shared" si="11"/>
        <v>-11</v>
      </c>
      <c r="J109" s="442">
        <f t="shared" si="11"/>
        <v>-11</v>
      </c>
      <c r="K109" s="442">
        <f t="shared" si="11"/>
        <v>-11</v>
      </c>
      <c r="L109" s="442">
        <f t="shared" si="11"/>
        <v>-13</v>
      </c>
      <c r="M109" s="442">
        <f t="shared" si="11"/>
        <v>-13</v>
      </c>
      <c r="N109" s="442">
        <f t="shared" si="11"/>
        <v>-13</v>
      </c>
      <c r="O109" s="442">
        <f t="shared" si="11"/>
        <v>-13</v>
      </c>
      <c r="P109" s="442">
        <f t="shared" si="11"/>
        <v>-13</v>
      </c>
      <c r="Q109" s="442">
        <f t="shared" si="11"/>
        <v>-13</v>
      </c>
      <c r="R109" s="442">
        <f t="shared" si="11"/>
        <v>-13</v>
      </c>
      <c r="S109" s="443">
        <f t="shared" si="11"/>
        <v>-13</v>
      </c>
      <c r="T109" s="835"/>
      <c r="U109" s="836"/>
      <c r="V109" s="837"/>
      <c r="W109" s="837"/>
      <c r="X109" s="837"/>
      <c r="Y109" s="837"/>
      <c r="Z109" s="838"/>
      <c r="AA109" s="838"/>
      <c r="AB109" s="448"/>
      <c r="AC109" s="839"/>
      <c r="AD109" s="450"/>
      <c r="AE109" s="840"/>
      <c r="AF109" s="452"/>
      <c r="AG109" s="841"/>
      <c r="AH109" s="841"/>
      <c r="AI109" s="841"/>
      <c r="AJ109" s="841"/>
      <c r="AK109" s="841"/>
      <c r="AL109" s="841"/>
    </row>
    <row r="110" spans="1:41" s="59" customFormat="1" ht="15.75" customHeight="1" thickTop="1" x14ac:dyDescent="0.25">
      <c r="A110" s="842"/>
      <c r="B110" s="3914" t="s">
        <v>107</v>
      </c>
      <c r="C110" s="843"/>
      <c r="D110" s="843"/>
      <c r="E110" s="844"/>
      <c r="F110" s="845"/>
      <c r="G110" s="846"/>
      <c r="H110" s="846"/>
      <c r="I110" s="846"/>
      <c r="J110" s="846"/>
      <c r="K110" s="846"/>
      <c r="L110" s="846"/>
      <c r="M110" s="846"/>
      <c r="N110" s="846"/>
      <c r="O110" s="846"/>
      <c r="P110" s="846"/>
      <c r="Q110" s="846"/>
      <c r="R110" s="846"/>
      <c r="S110" s="847"/>
      <c r="T110" s="848"/>
      <c r="U110" s="849"/>
      <c r="V110" s="850"/>
      <c r="W110" s="850"/>
      <c r="X110" s="850"/>
      <c r="Y110" s="850"/>
      <c r="Z110" s="851"/>
      <c r="AA110" s="851"/>
      <c r="AB110" s="852"/>
      <c r="AC110" s="853"/>
      <c r="AD110" s="854"/>
      <c r="AE110" s="855"/>
      <c r="AF110" s="856"/>
      <c r="AG110" s="857"/>
      <c r="AH110" s="632"/>
      <c r="AI110" s="858"/>
      <c r="AJ110" s="859"/>
      <c r="AK110" s="860"/>
      <c r="AL110" s="861"/>
      <c r="AM110" s="62"/>
    </row>
    <row r="111" spans="1:41" s="59" customFormat="1" ht="15.75" customHeight="1" x14ac:dyDescent="0.25">
      <c r="A111" s="862"/>
      <c r="B111" s="384"/>
      <c r="C111" s="843"/>
      <c r="D111" s="843"/>
      <c r="E111" s="863"/>
      <c r="F111" s="864"/>
      <c r="G111" s="865"/>
      <c r="H111" s="865"/>
      <c r="I111" s="865"/>
      <c r="J111" s="865"/>
      <c r="K111" s="865"/>
      <c r="L111" s="865"/>
      <c r="M111" s="865"/>
      <c r="N111" s="865"/>
      <c r="O111" s="865"/>
      <c r="P111" s="865"/>
      <c r="Q111" s="865"/>
      <c r="R111" s="865"/>
      <c r="S111" s="866"/>
      <c r="T111" s="867"/>
      <c r="U111" s="638"/>
      <c r="V111" s="868"/>
      <c r="W111" s="868"/>
      <c r="X111" s="868"/>
      <c r="Y111" s="868"/>
      <c r="Z111" s="869"/>
      <c r="AA111" s="869"/>
      <c r="AB111" s="870"/>
      <c r="AC111" s="871"/>
      <c r="AD111" s="638"/>
      <c r="AE111" s="872"/>
      <c r="AF111" s="873"/>
      <c r="AG111" s="874"/>
      <c r="AH111" s="875"/>
      <c r="AI111" s="876"/>
      <c r="AJ111" s="859"/>
      <c r="AK111" s="860"/>
      <c r="AL111" s="861"/>
      <c r="AM111" s="111"/>
      <c r="AN111" s="111"/>
      <c r="AO111" s="111"/>
    </row>
    <row r="112" spans="1:41" s="59" customFormat="1" ht="15.75" customHeight="1" x14ac:dyDescent="0.25">
      <c r="A112" s="862"/>
      <c r="B112" s="384"/>
      <c r="C112" s="843"/>
      <c r="D112" s="843"/>
      <c r="E112" s="844"/>
      <c r="F112" s="877"/>
      <c r="G112" s="865"/>
      <c r="H112" s="865"/>
      <c r="I112" s="865"/>
      <c r="J112" s="865"/>
      <c r="K112" s="865"/>
      <c r="L112" s="865"/>
      <c r="M112" s="865"/>
      <c r="N112" s="865"/>
      <c r="O112" s="865"/>
      <c r="P112" s="865"/>
      <c r="Q112" s="865"/>
      <c r="R112" s="865"/>
      <c r="S112" s="866"/>
      <c r="T112" s="878"/>
      <c r="U112" s="879"/>
      <c r="V112" s="850"/>
      <c r="W112" s="850"/>
      <c r="X112" s="850"/>
      <c r="Y112" s="850"/>
      <c r="Z112" s="851"/>
      <c r="AA112" s="851"/>
      <c r="AB112" s="880"/>
      <c r="AC112" s="853"/>
      <c r="AD112" s="879"/>
      <c r="AE112" s="881"/>
      <c r="AF112" s="882"/>
      <c r="AG112" s="800"/>
      <c r="AH112" s="883"/>
      <c r="AI112" s="884"/>
      <c r="AJ112" s="885"/>
      <c r="AK112" s="886"/>
      <c r="AL112" s="887"/>
    </row>
    <row r="113" spans="1:41" s="59" customFormat="1" ht="15.75" customHeight="1" x14ac:dyDescent="0.25">
      <c r="A113" s="888"/>
      <c r="B113" s="889"/>
      <c r="C113" s="890"/>
      <c r="D113" s="890"/>
      <c r="E113" s="891"/>
      <c r="F113" s="864"/>
      <c r="G113" s="865"/>
      <c r="H113" s="865"/>
      <c r="I113" s="865"/>
      <c r="J113" s="865"/>
      <c r="K113" s="865"/>
      <c r="L113" s="865"/>
      <c r="M113" s="865"/>
      <c r="N113" s="865"/>
      <c r="O113" s="865"/>
      <c r="P113" s="865"/>
      <c r="Q113" s="865"/>
      <c r="R113" s="865"/>
      <c r="S113" s="866"/>
      <c r="T113" s="867"/>
      <c r="U113" s="624"/>
      <c r="V113" s="892"/>
      <c r="W113" s="892"/>
      <c r="X113" s="892"/>
      <c r="Y113" s="892"/>
      <c r="Z113" s="893"/>
      <c r="AA113" s="893"/>
      <c r="AB113" s="894"/>
      <c r="AC113" s="871"/>
      <c r="AD113" s="638"/>
      <c r="AE113" s="655"/>
      <c r="AF113" s="873"/>
      <c r="AG113" s="895"/>
      <c r="AH113" s="875"/>
      <c r="AI113" s="876"/>
      <c r="AJ113" s="885"/>
      <c r="AK113" s="886"/>
      <c r="AL113" s="887"/>
      <c r="AM113" s="62"/>
    </row>
    <row r="114" spans="1:41" s="59" customFormat="1" ht="15.75" customHeight="1" x14ac:dyDescent="0.25">
      <c r="A114" s="862"/>
      <c r="B114" s="384"/>
      <c r="C114" s="890"/>
      <c r="D114" s="890"/>
      <c r="E114" s="891"/>
      <c r="F114" s="864"/>
      <c r="G114" s="865"/>
      <c r="H114" s="865"/>
      <c r="I114" s="865"/>
      <c r="J114" s="865"/>
      <c r="K114" s="865"/>
      <c r="L114" s="865"/>
      <c r="M114" s="865"/>
      <c r="N114" s="865"/>
      <c r="O114" s="865"/>
      <c r="P114" s="865"/>
      <c r="Q114" s="865"/>
      <c r="R114" s="865"/>
      <c r="S114" s="866"/>
      <c r="T114" s="867"/>
      <c r="U114" s="624"/>
      <c r="V114" s="892"/>
      <c r="W114" s="892"/>
      <c r="X114" s="892"/>
      <c r="Y114" s="892"/>
      <c r="Z114" s="893"/>
      <c r="AA114" s="893"/>
      <c r="AB114" s="894"/>
      <c r="AC114" s="896"/>
      <c r="AD114" s="624"/>
      <c r="AE114" s="629"/>
      <c r="AF114" s="873"/>
      <c r="AG114" s="874"/>
      <c r="AH114" s="875"/>
      <c r="AI114" s="876"/>
      <c r="AJ114" s="885"/>
      <c r="AK114" s="897"/>
      <c r="AL114" s="887"/>
    </row>
    <row r="115" spans="1:41" s="59" customFormat="1" ht="15.75" customHeight="1" x14ac:dyDescent="0.25">
      <c r="A115" s="862"/>
      <c r="B115" s="384"/>
      <c r="C115" s="890"/>
      <c r="D115" s="890"/>
      <c r="E115" s="898"/>
      <c r="F115" s="864"/>
      <c r="G115" s="865"/>
      <c r="H115" s="865"/>
      <c r="I115" s="865"/>
      <c r="J115" s="865"/>
      <c r="K115" s="865"/>
      <c r="L115" s="865"/>
      <c r="M115" s="865"/>
      <c r="N115" s="865"/>
      <c r="O115" s="865"/>
      <c r="P115" s="865"/>
      <c r="Q115" s="865"/>
      <c r="R115" s="865"/>
      <c r="S115" s="866"/>
      <c r="T115" s="878"/>
      <c r="U115" s="899"/>
      <c r="V115" s="900"/>
      <c r="W115" s="900"/>
      <c r="X115" s="900"/>
      <c r="Y115" s="900"/>
      <c r="Z115" s="901"/>
      <c r="AA115" s="901"/>
      <c r="AB115" s="902"/>
      <c r="AC115" s="903"/>
      <c r="AD115" s="904"/>
      <c r="AE115" s="905"/>
      <c r="AF115" s="906"/>
      <c r="AG115" s="907"/>
      <c r="AH115" s="908"/>
      <c r="AI115" s="909"/>
      <c r="AJ115" s="55"/>
      <c r="AK115" s="56"/>
      <c r="AL115" s="57"/>
    </row>
    <row r="116" spans="1:41" s="59" customFormat="1" ht="15.75" customHeight="1" x14ac:dyDescent="0.25">
      <c r="A116" s="910"/>
      <c r="B116" s="384"/>
      <c r="C116" s="890"/>
      <c r="D116" s="890"/>
      <c r="E116" s="891"/>
      <c r="F116" s="864"/>
      <c r="G116" s="865"/>
      <c r="H116" s="865"/>
      <c r="I116" s="865"/>
      <c r="J116" s="865"/>
      <c r="K116" s="865"/>
      <c r="L116" s="865"/>
      <c r="M116" s="865"/>
      <c r="N116" s="865"/>
      <c r="O116" s="865"/>
      <c r="P116" s="865"/>
      <c r="Q116" s="865"/>
      <c r="R116" s="865"/>
      <c r="S116" s="866"/>
      <c r="T116" s="867"/>
      <c r="U116" s="638"/>
      <c r="V116" s="868"/>
      <c r="W116" s="868"/>
      <c r="X116" s="868"/>
      <c r="Y116" s="868"/>
      <c r="Z116" s="869"/>
      <c r="AA116" s="869"/>
      <c r="AB116" s="870"/>
      <c r="AC116" s="871"/>
      <c r="AD116" s="638"/>
      <c r="AE116" s="911"/>
      <c r="AF116" s="912"/>
      <c r="AG116" s="874"/>
      <c r="AH116" s="875"/>
      <c r="AI116" s="913"/>
      <c r="AJ116" s="885"/>
      <c r="AK116" s="886"/>
      <c r="AL116" s="887"/>
    </row>
    <row r="117" spans="1:41" s="59" customFormat="1" ht="15.75" customHeight="1" x14ac:dyDescent="0.25">
      <c r="A117" s="914"/>
      <c r="B117" s="419"/>
      <c r="C117" s="890"/>
      <c r="D117" s="890"/>
      <c r="E117" s="891"/>
      <c r="F117" s="864"/>
      <c r="G117" s="865"/>
      <c r="H117" s="865"/>
      <c r="I117" s="865"/>
      <c r="J117" s="865"/>
      <c r="K117" s="865"/>
      <c r="L117" s="865"/>
      <c r="M117" s="865"/>
      <c r="N117" s="865"/>
      <c r="O117" s="865"/>
      <c r="P117" s="865"/>
      <c r="Q117" s="865"/>
      <c r="R117" s="865"/>
      <c r="S117" s="866"/>
      <c r="T117" s="867"/>
      <c r="U117" s="638"/>
      <c r="V117" s="868"/>
      <c r="W117" s="868"/>
      <c r="X117" s="868"/>
      <c r="Y117" s="868"/>
      <c r="Z117" s="869"/>
      <c r="AA117" s="869"/>
      <c r="AB117" s="870"/>
      <c r="AC117" s="896"/>
      <c r="AD117" s="624"/>
      <c r="AE117" s="629"/>
      <c r="AF117" s="873"/>
      <c r="AG117" s="895"/>
      <c r="AH117" s="875"/>
      <c r="AI117" s="876"/>
      <c r="AJ117" s="885"/>
      <c r="AK117" s="886"/>
      <c r="AL117" s="887"/>
    </row>
    <row r="118" spans="1:41" s="59" customFormat="1" ht="15.75" customHeight="1" x14ac:dyDescent="0.25">
      <c r="A118" s="888"/>
      <c r="B118" s="384"/>
      <c r="C118" s="890"/>
      <c r="D118" s="890"/>
      <c r="E118" s="915"/>
      <c r="F118" s="864"/>
      <c r="G118" s="865"/>
      <c r="H118" s="865"/>
      <c r="I118" s="865"/>
      <c r="J118" s="865"/>
      <c r="K118" s="865"/>
      <c r="L118" s="865"/>
      <c r="M118" s="865"/>
      <c r="N118" s="865"/>
      <c r="O118" s="865"/>
      <c r="P118" s="865"/>
      <c r="Q118" s="865"/>
      <c r="R118" s="865"/>
      <c r="S118" s="866"/>
      <c r="T118" s="878"/>
      <c r="U118" s="904"/>
      <c r="V118" s="916"/>
      <c r="W118" s="916"/>
      <c r="X118" s="916"/>
      <c r="Y118" s="916"/>
      <c r="Z118" s="917"/>
      <c r="AA118" s="917"/>
      <c r="AB118" s="918"/>
      <c r="AC118" s="919"/>
      <c r="AD118" s="899"/>
      <c r="AE118" s="920"/>
      <c r="AF118" s="921"/>
      <c r="AG118" s="907"/>
      <c r="AH118" s="908"/>
      <c r="AI118" s="922"/>
      <c r="AJ118" s="885"/>
      <c r="AK118" s="886"/>
      <c r="AL118" s="887"/>
    </row>
    <row r="119" spans="1:41" s="59" customFormat="1" ht="15.75" customHeight="1" x14ac:dyDescent="0.25">
      <c r="A119" s="923"/>
      <c r="B119" s="924"/>
      <c r="C119" s="890"/>
      <c r="D119" s="925"/>
      <c r="E119" s="926"/>
      <c r="F119" s="864"/>
      <c r="G119" s="865"/>
      <c r="H119" s="865"/>
      <c r="I119" s="865"/>
      <c r="J119" s="865"/>
      <c r="K119" s="865"/>
      <c r="L119" s="865"/>
      <c r="M119" s="865"/>
      <c r="N119" s="865"/>
      <c r="O119" s="865"/>
      <c r="P119" s="865"/>
      <c r="Q119" s="865"/>
      <c r="R119" s="865"/>
      <c r="S119" s="866"/>
      <c r="T119" s="867"/>
      <c r="U119" s="624"/>
      <c r="V119" s="892"/>
      <c r="W119" s="892"/>
      <c r="X119" s="892"/>
      <c r="Y119" s="892"/>
      <c r="Z119" s="893"/>
      <c r="AA119" s="893"/>
      <c r="AB119" s="927"/>
      <c r="AC119" s="896"/>
      <c r="AD119" s="624"/>
      <c r="AE119" s="928"/>
      <c r="AF119" s="873"/>
      <c r="AG119" s="895"/>
      <c r="AH119" s="875"/>
      <c r="AI119" s="913"/>
      <c r="AJ119" s="885"/>
      <c r="AK119" s="886"/>
      <c r="AL119" s="887"/>
    </row>
    <row r="120" spans="1:41" s="59" customFormat="1" ht="15.75" customHeight="1" x14ac:dyDescent="0.25">
      <c r="A120" s="923"/>
      <c r="B120" s="924"/>
      <c r="C120" s="890"/>
      <c r="D120" s="890"/>
      <c r="E120" s="891"/>
      <c r="F120" s="864"/>
      <c r="G120" s="865"/>
      <c r="H120" s="865"/>
      <c r="I120" s="865"/>
      <c r="J120" s="865"/>
      <c r="K120" s="865"/>
      <c r="L120" s="865"/>
      <c r="M120" s="865"/>
      <c r="N120" s="865"/>
      <c r="O120" s="865"/>
      <c r="P120" s="865"/>
      <c r="Q120" s="865"/>
      <c r="R120" s="865"/>
      <c r="S120" s="866"/>
      <c r="T120" s="867"/>
      <c r="U120" s="624"/>
      <c r="V120" s="892"/>
      <c r="W120" s="892"/>
      <c r="X120" s="892"/>
      <c r="Y120" s="892"/>
      <c r="Z120" s="893"/>
      <c r="AA120" s="893"/>
      <c r="AB120" s="894"/>
      <c r="AC120" s="871"/>
      <c r="AD120" s="638"/>
      <c r="AE120" s="911"/>
      <c r="AF120" s="929"/>
      <c r="AG120" s="930"/>
      <c r="AH120" s="875"/>
      <c r="AI120" s="913"/>
      <c r="AJ120" s="885"/>
      <c r="AK120" s="886"/>
      <c r="AL120" s="887"/>
    </row>
    <row r="121" spans="1:41" s="59" customFormat="1" ht="15.75" customHeight="1" x14ac:dyDescent="0.25">
      <c r="A121" s="923"/>
      <c r="B121" s="924"/>
      <c r="C121" s="890"/>
      <c r="D121" s="890"/>
      <c r="E121" s="891"/>
      <c r="F121" s="864"/>
      <c r="G121" s="865"/>
      <c r="H121" s="865"/>
      <c r="I121" s="865"/>
      <c r="J121" s="865"/>
      <c r="K121" s="865"/>
      <c r="L121" s="865"/>
      <c r="M121" s="865"/>
      <c r="N121" s="865"/>
      <c r="O121" s="865"/>
      <c r="P121" s="865"/>
      <c r="Q121" s="865"/>
      <c r="R121" s="865"/>
      <c r="S121" s="866"/>
      <c r="T121" s="878"/>
      <c r="U121" s="899"/>
      <c r="V121" s="900"/>
      <c r="W121" s="900"/>
      <c r="X121" s="900"/>
      <c r="Y121" s="900"/>
      <c r="Z121" s="901"/>
      <c r="AA121" s="901"/>
      <c r="AB121" s="902"/>
      <c r="AC121" s="903"/>
      <c r="AD121" s="904"/>
      <c r="AE121" s="905"/>
      <c r="AF121" s="921"/>
      <c r="AG121" s="907"/>
      <c r="AH121" s="931"/>
      <c r="AI121" s="932"/>
      <c r="AJ121" s="885"/>
      <c r="AK121" s="886"/>
      <c r="AL121" s="887"/>
    </row>
    <row r="122" spans="1:41" s="59" customFormat="1" ht="15.75" customHeight="1" x14ac:dyDescent="0.25">
      <c r="A122" s="933"/>
      <c r="B122" s="934"/>
      <c r="C122" s="890"/>
      <c r="D122" s="890"/>
      <c r="E122" s="891"/>
      <c r="F122" s="864"/>
      <c r="G122" s="865"/>
      <c r="H122" s="865"/>
      <c r="I122" s="865"/>
      <c r="J122" s="865"/>
      <c r="K122" s="865"/>
      <c r="L122" s="865"/>
      <c r="M122" s="865"/>
      <c r="N122" s="865"/>
      <c r="O122" s="865"/>
      <c r="P122" s="865"/>
      <c r="Q122" s="865"/>
      <c r="R122" s="865"/>
      <c r="S122" s="866"/>
      <c r="T122" s="867"/>
      <c r="U122" s="638"/>
      <c r="V122" s="868"/>
      <c r="W122" s="868"/>
      <c r="X122" s="868"/>
      <c r="Y122" s="868"/>
      <c r="Z122" s="869"/>
      <c r="AA122" s="869"/>
      <c r="AB122" s="870"/>
      <c r="AC122" s="896"/>
      <c r="AD122" s="624"/>
      <c r="AE122" s="629"/>
      <c r="AF122" s="873"/>
      <c r="AG122" s="874"/>
      <c r="AH122" s="875"/>
      <c r="AI122" s="935"/>
      <c r="AJ122" s="936"/>
      <c r="AK122" s="937"/>
      <c r="AL122" s="938"/>
    </row>
    <row r="123" spans="1:41" s="59" customFormat="1" ht="15.75" customHeight="1" x14ac:dyDescent="0.25">
      <c r="A123" s="939"/>
      <c r="B123" s="384"/>
      <c r="C123" s="940"/>
      <c r="D123" s="940"/>
      <c r="E123" s="941"/>
      <c r="F123" s="937"/>
      <c r="G123" s="942"/>
      <c r="H123" s="942"/>
      <c r="I123" s="942"/>
      <c r="J123" s="942"/>
      <c r="K123" s="942"/>
      <c r="L123" s="942"/>
      <c r="M123" s="942"/>
      <c r="N123" s="942"/>
      <c r="O123" s="942"/>
      <c r="P123" s="942"/>
      <c r="Q123" s="942"/>
      <c r="R123" s="942"/>
      <c r="S123" s="943"/>
      <c r="T123" s="944"/>
      <c r="U123" s="945"/>
      <c r="V123" s="892"/>
      <c r="W123" s="892"/>
      <c r="X123" s="892"/>
      <c r="Y123" s="892"/>
      <c r="Z123" s="893"/>
      <c r="AA123" s="893"/>
      <c r="AB123" s="894"/>
      <c r="AC123" s="896"/>
      <c r="AD123" s="946"/>
      <c r="AE123" s="947"/>
      <c r="AF123" s="873"/>
      <c r="AG123" s="895"/>
      <c r="AH123" s="948"/>
      <c r="AI123" s="949"/>
      <c r="AJ123" s="936"/>
      <c r="AK123" s="950"/>
      <c r="AL123" s="938"/>
    </row>
    <row r="124" spans="1:41" s="59" customFormat="1" ht="15.75" customHeight="1" x14ac:dyDescent="0.25">
      <c r="A124" s="939"/>
      <c r="B124" s="384"/>
      <c r="C124" s="940"/>
      <c r="D124" s="940"/>
      <c r="E124" s="941"/>
      <c r="F124" s="951"/>
      <c r="G124" s="942"/>
      <c r="H124" s="942"/>
      <c r="I124" s="942"/>
      <c r="J124" s="942"/>
      <c r="K124" s="942"/>
      <c r="L124" s="942"/>
      <c r="M124" s="942"/>
      <c r="N124" s="942"/>
      <c r="O124" s="942"/>
      <c r="P124" s="942"/>
      <c r="Q124" s="942"/>
      <c r="R124" s="942"/>
      <c r="S124" s="943"/>
      <c r="T124" s="952"/>
      <c r="U124" s="953"/>
      <c r="V124" s="954"/>
      <c r="W124" s="954"/>
      <c r="X124" s="954"/>
      <c r="Y124" s="954"/>
      <c r="Z124" s="955"/>
      <c r="AA124" s="955"/>
      <c r="AB124" s="956"/>
      <c r="AC124" s="957"/>
      <c r="AD124" s="624"/>
      <c r="AE124" s="629"/>
      <c r="AF124" s="958"/>
      <c r="AG124" s="959"/>
      <c r="AH124" s="632"/>
      <c r="AI124" s="120"/>
      <c r="AJ124" s="960"/>
      <c r="AK124" s="56"/>
      <c r="AL124" s="961"/>
    </row>
    <row r="125" spans="1:41" s="59" customFormat="1" ht="15.75" customHeight="1" x14ac:dyDescent="0.25">
      <c r="A125" s="962"/>
      <c r="B125" s="963"/>
      <c r="C125" s="964"/>
      <c r="D125" s="964"/>
      <c r="E125" s="965"/>
      <c r="F125" s="966"/>
      <c r="G125" s="967"/>
      <c r="H125" s="967"/>
      <c r="I125" s="967"/>
      <c r="J125" s="967"/>
      <c r="K125" s="967"/>
      <c r="L125" s="967"/>
      <c r="M125" s="967"/>
      <c r="N125" s="967"/>
      <c r="O125" s="967"/>
      <c r="P125" s="967"/>
      <c r="Q125" s="967"/>
      <c r="R125" s="967"/>
      <c r="S125" s="968"/>
      <c r="T125" s="969"/>
      <c r="U125" s="638"/>
      <c r="V125" s="970"/>
      <c r="W125" s="970"/>
      <c r="X125" s="970"/>
      <c r="Y125" s="970"/>
      <c r="Z125" s="971"/>
      <c r="AA125" s="971"/>
      <c r="AB125" s="972"/>
      <c r="AC125" s="973"/>
      <c r="AD125" s="638"/>
      <c r="AE125" s="655"/>
      <c r="AF125" s="974"/>
      <c r="AG125" s="975"/>
      <c r="AH125" s="632"/>
      <c r="AI125" s="976"/>
      <c r="AJ125" s="55"/>
      <c r="AK125" s="56"/>
      <c r="AL125" s="57"/>
    </row>
    <row r="126" spans="1:41" s="1" customFormat="1" ht="15.75" customHeight="1" x14ac:dyDescent="0.25">
      <c r="A126" s="977"/>
      <c r="B126" s="384"/>
      <c r="C126" s="978"/>
      <c r="D126" s="978"/>
      <c r="E126" s="979"/>
      <c r="F126" s="980"/>
      <c r="G126" s="981"/>
      <c r="H126" s="981"/>
      <c r="I126" s="981"/>
      <c r="J126" s="981"/>
      <c r="K126" s="981"/>
      <c r="L126" s="981"/>
      <c r="M126" s="981"/>
      <c r="N126" s="981"/>
      <c r="O126" s="981"/>
      <c r="P126" s="981"/>
      <c r="Q126" s="981"/>
      <c r="R126" s="981"/>
      <c r="S126" s="982"/>
      <c r="T126" s="983"/>
      <c r="U126" s="624"/>
      <c r="V126" s="984"/>
      <c r="W126" s="984"/>
      <c r="X126" s="984"/>
      <c r="Y126" s="984"/>
      <c r="Z126" s="985"/>
      <c r="AA126" s="985"/>
      <c r="AB126" s="986"/>
      <c r="AC126" s="987"/>
      <c r="AD126" s="624"/>
      <c r="AE126" s="629"/>
      <c r="AF126" s="125"/>
      <c r="AG126" s="988"/>
      <c r="AH126" s="989"/>
      <c r="AI126" s="990"/>
      <c r="AJ126" s="991"/>
      <c r="AK126" s="123"/>
      <c r="AL126" s="124"/>
    </row>
    <row r="127" spans="1:41" s="59" customFormat="1" ht="15.75" customHeight="1" x14ac:dyDescent="0.25">
      <c r="A127" s="992"/>
      <c r="B127" s="993"/>
      <c r="C127" s="994"/>
      <c r="D127" s="994"/>
      <c r="E127" s="995"/>
      <c r="F127" s="996"/>
      <c r="G127" s="997"/>
      <c r="H127" s="997"/>
      <c r="I127" s="997"/>
      <c r="J127" s="997"/>
      <c r="K127" s="997"/>
      <c r="L127" s="997"/>
      <c r="M127" s="997"/>
      <c r="N127" s="997"/>
      <c r="O127" s="997"/>
      <c r="P127" s="997"/>
      <c r="Q127" s="997"/>
      <c r="R127" s="997"/>
      <c r="S127" s="998"/>
      <c r="T127" s="999"/>
      <c r="U127" s="638"/>
      <c r="V127" s="1000"/>
      <c r="W127" s="1000"/>
      <c r="X127" s="1000"/>
      <c r="Y127" s="1000"/>
      <c r="Z127" s="1001"/>
      <c r="AA127" s="1001"/>
      <c r="AB127" s="1002"/>
      <c r="AC127" s="1003"/>
      <c r="AD127" s="1004"/>
      <c r="AE127" s="655"/>
      <c r="AF127" s="1005"/>
      <c r="AG127" s="1006"/>
      <c r="AH127" s="1007"/>
      <c r="AI127" s="1008"/>
      <c r="AJ127" s="1009"/>
      <c r="AK127" s="1010"/>
      <c r="AL127" s="1011"/>
    </row>
    <row r="128" spans="1:41" s="59" customFormat="1" ht="15.75" customHeight="1" x14ac:dyDescent="0.25">
      <c r="A128" s="1012"/>
      <c r="B128" s="384"/>
      <c r="C128" s="1013"/>
      <c r="D128" s="1013"/>
      <c r="E128" s="1014"/>
      <c r="F128" s="1015"/>
      <c r="G128" s="1016"/>
      <c r="H128" s="1016"/>
      <c r="I128" s="1016"/>
      <c r="J128" s="1016"/>
      <c r="K128" s="1016"/>
      <c r="L128" s="1016"/>
      <c r="M128" s="1016"/>
      <c r="N128" s="1016"/>
      <c r="O128" s="1016"/>
      <c r="P128" s="1016"/>
      <c r="Q128" s="1016"/>
      <c r="R128" s="1016"/>
      <c r="S128" s="1017"/>
      <c r="T128" s="1018"/>
      <c r="U128" s="638"/>
      <c r="V128" s="1019"/>
      <c r="W128" s="1019"/>
      <c r="X128" s="1019"/>
      <c r="Y128" s="1019"/>
      <c r="Z128" s="1020"/>
      <c r="AA128" s="1020"/>
      <c r="AB128" s="1021"/>
      <c r="AC128" s="1022"/>
      <c r="AD128" s="638"/>
      <c r="AE128" s="655"/>
      <c r="AF128" s="500"/>
      <c r="AG128" s="1023"/>
      <c r="AH128" s="632"/>
      <c r="AI128" s="1024"/>
      <c r="AJ128" s="55"/>
      <c r="AK128" s="56"/>
      <c r="AL128" s="57"/>
      <c r="AN128" s="111"/>
      <c r="AO128" s="111"/>
    </row>
    <row r="129" spans="1:41" s="59" customFormat="1" ht="15.75" customHeight="1" x14ac:dyDescent="0.25">
      <c r="A129" s="1025"/>
      <c r="B129" s="1026"/>
      <c r="C129" s="1027"/>
      <c r="D129" s="1027"/>
      <c r="E129" s="1028"/>
      <c r="F129" s="1029"/>
      <c r="G129" s="1030"/>
      <c r="H129" s="1030"/>
      <c r="I129" s="1030"/>
      <c r="J129" s="1030"/>
      <c r="K129" s="1030"/>
      <c r="L129" s="1030"/>
      <c r="M129" s="1030"/>
      <c r="N129" s="1030"/>
      <c r="O129" s="1030"/>
      <c r="P129" s="1030"/>
      <c r="Q129" s="1030"/>
      <c r="R129" s="1030"/>
      <c r="S129" s="1031"/>
      <c r="T129" s="1032"/>
      <c r="U129" s="638"/>
      <c r="V129" s="1033"/>
      <c r="W129" s="1033"/>
      <c r="X129" s="1033"/>
      <c r="Y129" s="1033"/>
      <c r="Z129" s="1034"/>
      <c r="AA129" s="1034"/>
      <c r="AB129" s="1035"/>
      <c r="AC129" s="1036"/>
      <c r="AD129" s="638"/>
      <c r="AE129" s="655"/>
      <c r="AF129" s="1037"/>
      <c r="AG129" s="1038"/>
      <c r="AH129" s="632"/>
      <c r="AI129" s="1039"/>
      <c r="AJ129" s="1040"/>
      <c r="AK129" s="1041"/>
      <c r="AL129" s="1042"/>
    </row>
    <row r="130" spans="1:41" s="59" customFormat="1" ht="15.75" customHeight="1" x14ac:dyDescent="0.25">
      <c r="A130" s="1043"/>
      <c r="B130" s="384"/>
      <c r="C130" s="1044"/>
      <c r="D130" s="1044"/>
      <c r="E130" s="1045"/>
      <c r="F130" s="1046"/>
      <c r="G130" s="1047"/>
      <c r="H130" s="1047"/>
      <c r="I130" s="1047"/>
      <c r="J130" s="1047"/>
      <c r="K130" s="1047"/>
      <c r="L130" s="1047"/>
      <c r="M130" s="1047"/>
      <c r="N130" s="1047"/>
      <c r="O130" s="1047"/>
      <c r="P130" s="1047"/>
      <c r="Q130" s="1047"/>
      <c r="R130" s="1047"/>
      <c r="S130" s="1047"/>
      <c r="T130" s="1048"/>
      <c r="U130" s="638"/>
      <c r="V130" s="1049"/>
      <c r="W130" s="1049"/>
      <c r="X130" s="1049"/>
      <c r="Y130" s="1049"/>
      <c r="Z130" s="1050"/>
      <c r="AA130" s="1050"/>
      <c r="AB130" s="1051"/>
      <c r="AC130" s="1052"/>
      <c r="AD130" s="808"/>
      <c r="AE130" s="655"/>
      <c r="AF130" s="1053"/>
      <c r="AG130" s="1054"/>
      <c r="AH130" s="632"/>
      <c r="AI130" s="1055"/>
      <c r="AJ130" s="1056"/>
      <c r="AK130" s="1057"/>
      <c r="AL130" s="1058"/>
    </row>
    <row r="131" spans="1:41" s="59" customFormat="1" ht="15.75" customHeight="1" x14ac:dyDescent="0.25">
      <c r="A131" s="1059"/>
      <c r="B131" s="384"/>
      <c r="C131" s="1060"/>
      <c r="D131" s="1061"/>
      <c r="E131" s="1062"/>
      <c r="F131" s="1063"/>
      <c r="G131" s="1064"/>
      <c r="H131" s="1064"/>
      <c r="I131" s="1064"/>
      <c r="J131" s="1064"/>
      <c r="K131" s="1064"/>
      <c r="L131" s="1064"/>
      <c r="M131" s="1064"/>
      <c r="N131" s="1064"/>
      <c r="O131" s="1064"/>
      <c r="P131" s="1064"/>
      <c r="Q131" s="1064"/>
      <c r="R131" s="1064"/>
      <c r="S131" s="1065"/>
      <c r="T131" s="1066"/>
      <c r="U131" s="624"/>
      <c r="V131" s="1067"/>
      <c r="W131" s="1067"/>
      <c r="X131" s="1067"/>
      <c r="Y131" s="1067"/>
      <c r="Z131" s="1068"/>
      <c r="AA131" s="1068"/>
      <c r="AB131" s="1069"/>
      <c r="AC131" s="1070"/>
      <c r="AD131" s="624"/>
      <c r="AE131" s="629"/>
      <c r="AF131" s="1071"/>
      <c r="AG131" s="1072"/>
      <c r="AH131" s="632"/>
      <c r="AI131" s="1073"/>
      <c r="AJ131" s="1074"/>
      <c r="AK131" s="1075"/>
      <c r="AL131" s="1076"/>
    </row>
    <row r="132" spans="1:41" s="59" customFormat="1" ht="15.75" customHeight="1" x14ac:dyDescent="0.25">
      <c r="A132" s="1077"/>
      <c r="B132" s="384"/>
      <c r="C132" s="1078"/>
      <c r="D132" s="1078"/>
      <c r="E132" s="1079"/>
      <c r="F132" s="1080"/>
      <c r="G132" s="1081"/>
      <c r="H132" s="1081"/>
      <c r="I132" s="1081"/>
      <c r="J132" s="1081"/>
      <c r="K132" s="1081"/>
      <c r="L132" s="1081"/>
      <c r="M132" s="1081"/>
      <c r="N132" s="1081"/>
      <c r="O132" s="1081"/>
      <c r="P132" s="1081"/>
      <c r="Q132" s="1081"/>
      <c r="R132" s="1081"/>
      <c r="S132" s="1082"/>
      <c r="T132" s="1083"/>
      <c r="U132" s="624"/>
      <c r="V132" s="1084"/>
      <c r="W132" s="1084"/>
      <c r="X132" s="1084"/>
      <c r="Y132" s="1084"/>
      <c r="Z132" s="1085"/>
      <c r="AA132" s="1085"/>
      <c r="AB132" s="1086"/>
      <c r="AC132" s="1087"/>
      <c r="AD132" s="624"/>
      <c r="AE132" s="629"/>
      <c r="AF132" s="1088"/>
      <c r="AG132" s="1089"/>
      <c r="AH132" s="632"/>
      <c r="AI132" s="1090"/>
      <c r="AJ132" s="1091"/>
      <c r="AK132" s="1092"/>
      <c r="AL132" s="1093"/>
    </row>
    <row r="133" spans="1:41" s="59" customFormat="1" ht="15.75" customHeight="1" thickBot="1" x14ac:dyDescent="0.3">
      <c r="A133" s="1094"/>
      <c r="B133" s="413"/>
      <c r="C133" s="1095"/>
      <c r="D133" s="1096"/>
      <c r="E133" s="1097"/>
      <c r="F133" s="1098"/>
      <c r="G133" s="1099"/>
      <c r="H133" s="1099"/>
      <c r="I133" s="1099"/>
      <c r="J133" s="1099"/>
      <c r="K133" s="1099"/>
      <c r="L133" s="1099"/>
      <c r="M133" s="1099"/>
      <c r="N133" s="1099"/>
      <c r="O133" s="1099"/>
      <c r="P133" s="1099"/>
      <c r="Q133" s="1099"/>
      <c r="R133" s="1099"/>
      <c r="S133" s="1100"/>
      <c r="T133" s="1101"/>
      <c r="U133" s="1102"/>
      <c r="V133" s="1103"/>
      <c r="W133" s="1103"/>
      <c r="X133" s="1103"/>
      <c r="Y133" s="1103"/>
      <c r="Z133" s="1104"/>
      <c r="AA133" s="1104"/>
      <c r="AB133" s="1105"/>
      <c r="AC133" s="1106"/>
      <c r="AD133" s="1102"/>
      <c r="AE133" s="1107"/>
      <c r="AF133" s="1108"/>
      <c r="AG133" s="1089"/>
      <c r="AH133" s="1109"/>
      <c r="AI133" s="1110"/>
      <c r="AJ133" s="1091"/>
      <c r="AK133" s="1092"/>
      <c r="AL133" s="1093"/>
    </row>
    <row r="134" spans="1:41" s="64" customFormat="1" ht="15.75" customHeight="1" thickBot="1" x14ac:dyDescent="0.3">
      <c r="A134" s="4041" t="s">
        <v>111</v>
      </c>
      <c r="B134" s="4041"/>
      <c r="C134" s="4042"/>
      <c r="D134" s="115"/>
      <c r="E134" s="1111"/>
      <c r="F134" s="816"/>
      <c r="G134" s="85">
        <f>SUM(G$110:G$133)</f>
        <v>0</v>
      </c>
      <c r="H134" s="85">
        <f t="shared" ref="H134:S134" si="12">SUM(H$110:H$133)</f>
        <v>0</v>
      </c>
      <c r="I134" s="85">
        <f t="shared" si="12"/>
        <v>0</v>
      </c>
      <c r="J134" s="85">
        <f t="shared" si="12"/>
        <v>0</v>
      </c>
      <c r="K134" s="85">
        <f t="shared" si="12"/>
        <v>0</v>
      </c>
      <c r="L134" s="85">
        <f t="shared" si="12"/>
        <v>0</v>
      </c>
      <c r="M134" s="85">
        <f t="shared" si="12"/>
        <v>0</v>
      </c>
      <c r="N134" s="85">
        <f t="shared" si="12"/>
        <v>0</v>
      </c>
      <c r="O134" s="85">
        <f t="shared" si="12"/>
        <v>0</v>
      </c>
      <c r="P134" s="85">
        <f t="shared" si="12"/>
        <v>0</v>
      </c>
      <c r="Q134" s="85">
        <f t="shared" si="12"/>
        <v>0</v>
      </c>
      <c r="R134" s="85">
        <f t="shared" si="12"/>
        <v>0</v>
      </c>
      <c r="S134" s="116">
        <f t="shared" si="12"/>
        <v>0</v>
      </c>
      <c r="T134" s="816"/>
      <c r="U134" s="121"/>
      <c r="V134" s="85"/>
      <c r="W134" s="85"/>
      <c r="X134" s="85"/>
      <c r="Y134" s="85"/>
      <c r="Z134" s="85"/>
      <c r="AA134" s="116"/>
      <c r="AB134" s="85"/>
      <c r="AC134" s="1112"/>
      <c r="AD134" s="85"/>
      <c r="AE134" s="1113"/>
      <c r="AF134" s="1113"/>
      <c r="AG134" s="1113"/>
      <c r="AH134" s="1113"/>
      <c r="AI134" s="1114"/>
      <c r="AJ134" s="1115"/>
      <c r="AK134" s="1115"/>
      <c r="AL134" s="1113"/>
      <c r="AM134" s="1116"/>
    </row>
    <row r="135" spans="1:41" s="64" customFormat="1" ht="15.75" customHeight="1" x14ac:dyDescent="0.25">
      <c r="A135" s="1117"/>
      <c r="B135" s="438" t="s">
        <v>51</v>
      </c>
      <c r="C135" s="1118"/>
      <c r="D135" s="1118"/>
      <c r="E135" s="1119"/>
      <c r="F135" s="1120"/>
      <c r="G135" s="1121">
        <f>[1]effectif!$G64+[1]effectif!$G67</f>
        <v>16</v>
      </c>
      <c r="H135" s="1121">
        <f>[1]effectif!$G64+[1]effectif!$G67</f>
        <v>16</v>
      </c>
      <c r="I135" s="1121">
        <f>[1]effectif!$G64+[1]effectif!$G67</f>
        <v>16</v>
      </c>
      <c r="J135" s="1121">
        <f>[1]effectif!$G64+[1]effectif!$G67</f>
        <v>16</v>
      </c>
      <c r="K135" s="1121">
        <f>[1]effectif!$G64+[1]effectif!$G67</f>
        <v>16</v>
      </c>
      <c r="L135" s="1121">
        <f>[1]effectif!$G64+[1]effectif!$G67</f>
        <v>16</v>
      </c>
      <c r="M135" s="1121">
        <f>[1]effectif!$G64+[1]effectif!$G67</f>
        <v>16</v>
      </c>
      <c r="N135" s="1121">
        <f>[1]effectif!$G64+[1]effectif!$G67</f>
        <v>16</v>
      </c>
      <c r="O135" s="1121">
        <f>[1]effectif!$G64+[1]effectif!$G67</f>
        <v>16</v>
      </c>
      <c r="P135" s="1121">
        <f>[1]effectif!$G64+[1]effectif!$G67</f>
        <v>16</v>
      </c>
      <c r="Q135" s="1121">
        <f>[1]effectif!$G64+[1]effectif!$G67</f>
        <v>16</v>
      </c>
      <c r="R135" s="1121">
        <f>[1]effectif!$G64+[1]effectif!$G67</f>
        <v>16</v>
      </c>
      <c r="S135" s="1121">
        <f>[1]effectif!$G64+[1]effectif!$G67</f>
        <v>16</v>
      </c>
      <c r="T135" s="364"/>
      <c r="U135" s="1122"/>
      <c r="V135" s="1123"/>
      <c r="W135" s="1123"/>
      <c r="X135" s="1123"/>
      <c r="Y135" s="1123"/>
      <c r="Z135" s="1124"/>
      <c r="AA135" s="1124"/>
      <c r="AB135" s="1125"/>
      <c r="AC135" s="1126"/>
      <c r="AD135" s="1127"/>
      <c r="AE135" s="1128"/>
      <c r="AF135" s="369"/>
      <c r="AG135" s="1129"/>
      <c r="AH135" s="1129"/>
      <c r="AI135" s="1129"/>
      <c r="AJ135" s="1129"/>
      <c r="AK135" s="1129"/>
      <c r="AL135" s="1129"/>
    </row>
    <row r="136" spans="1:41" s="93" customFormat="1" ht="15.75" customHeight="1" thickBot="1" x14ac:dyDescent="0.3">
      <c r="A136" s="1130"/>
      <c r="B136" s="1131" t="s">
        <v>52</v>
      </c>
      <c r="C136" s="1132"/>
      <c r="D136" s="1132"/>
      <c r="E136" s="1133"/>
      <c r="F136" s="1134"/>
      <c r="G136" s="442">
        <f>G134-G135</f>
        <v>-16</v>
      </c>
      <c r="H136" s="442">
        <f t="shared" ref="H136:S136" si="13">H134-H135</f>
        <v>-16</v>
      </c>
      <c r="I136" s="442">
        <f t="shared" si="13"/>
        <v>-16</v>
      </c>
      <c r="J136" s="442">
        <f t="shared" si="13"/>
        <v>-16</v>
      </c>
      <c r="K136" s="442">
        <f t="shared" si="13"/>
        <v>-16</v>
      </c>
      <c r="L136" s="442">
        <f t="shared" si="13"/>
        <v>-16</v>
      </c>
      <c r="M136" s="442">
        <f t="shared" si="13"/>
        <v>-16</v>
      </c>
      <c r="N136" s="442">
        <f t="shared" si="13"/>
        <v>-16</v>
      </c>
      <c r="O136" s="442">
        <f t="shared" si="13"/>
        <v>-16</v>
      </c>
      <c r="P136" s="442">
        <f t="shared" si="13"/>
        <v>-16</v>
      </c>
      <c r="Q136" s="442">
        <f t="shared" si="13"/>
        <v>-16</v>
      </c>
      <c r="R136" s="442">
        <f t="shared" si="13"/>
        <v>-16</v>
      </c>
      <c r="S136" s="443">
        <f t="shared" si="13"/>
        <v>-16</v>
      </c>
      <c r="T136" s="1135"/>
      <c r="U136" s="1136"/>
      <c r="V136" s="1137"/>
      <c r="W136" s="1137"/>
      <c r="X136" s="1137"/>
      <c r="Y136" s="1137"/>
      <c r="Z136" s="1138"/>
      <c r="AA136" s="1138"/>
      <c r="AB136" s="448"/>
      <c r="AC136" s="1139"/>
      <c r="AD136" s="450"/>
      <c r="AE136" s="1140"/>
      <c r="AF136" s="452"/>
      <c r="AG136" s="1141"/>
      <c r="AH136" s="1141"/>
      <c r="AI136" s="1141"/>
      <c r="AJ136" s="1141"/>
      <c r="AK136" s="1141"/>
      <c r="AL136" s="1141"/>
    </row>
    <row r="137" spans="1:41" s="59" customFormat="1" ht="15.75" customHeight="1" thickTop="1" x14ac:dyDescent="0.25">
      <c r="A137" s="1142"/>
      <c r="B137" s="3914" t="s">
        <v>154</v>
      </c>
      <c r="C137" s="1143"/>
      <c r="D137" s="1143"/>
      <c r="E137" s="1144"/>
      <c r="F137" s="1145"/>
      <c r="G137" s="1146"/>
      <c r="H137" s="1146"/>
      <c r="I137" s="1146"/>
      <c r="J137" s="1146"/>
      <c r="K137" s="1146"/>
      <c r="L137" s="1146"/>
      <c r="M137" s="1146"/>
      <c r="N137" s="1146"/>
      <c r="O137" s="1146"/>
      <c r="P137" s="1146"/>
      <c r="Q137" s="1146"/>
      <c r="R137" s="1146"/>
      <c r="S137" s="1146"/>
      <c r="T137" s="1147"/>
      <c r="U137" s="638"/>
      <c r="V137" s="1148"/>
      <c r="W137" s="1148"/>
      <c r="X137" s="1148"/>
      <c r="Y137" s="1148"/>
      <c r="Z137" s="1149"/>
      <c r="AA137" s="1149"/>
      <c r="AB137" s="1150"/>
      <c r="AC137" s="1151"/>
      <c r="AD137" s="854"/>
      <c r="AE137" s="855"/>
      <c r="AF137" s="1152"/>
      <c r="AG137" s="118"/>
      <c r="AH137" s="632"/>
      <c r="AI137" s="120"/>
      <c r="AJ137" s="960"/>
      <c r="AK137" s="56"/>
      <c r="AL137" s="1153"/>
      <c r="AN137" s="111"/>
      <c r="AO137" s="111"/>
    </row>
    <row r="138" spans="1:41" s="59" customFormat="1" ht="15.75" customHeight="1" x14ac:dyDescent="0.25">
      <c r="A138" s="1154"/>
      <c r="B138" s="384"/>
      <c r="C138" s="1155"/>
      <c r="D138" s="1155"/>
      <c r="E138" s="1156"/>
      <c r="F138" s="1157"/>
      <c r="G138" s="1158"/>
      <c r="H138" s="1158"/>
      <c r="I138" s="1158"/>
      <c r="J138" s="1158"/>
      <c r="K138" s="1158"/>
      <c r="L138" s="1158"/>
      <c r="M138" s="1158"/>
      <c r="N138" s="1158"/>
      <c r="O138" s="1158"/>
      <c r="P138" s="1158"/>
      <c r="Q138" s="1158"/>
      <c r="R138" s="1158"/>
      <c r="S138" s="1158"/>
      <c r="T138" s="1159"/>
      <c r="U138" s="638"/>
      <c r="V138" s="1160"/>
      <c r="W138" s="1160"/>
      <c r="X138" s="1160"/>
      <c r="Y138" s="1160"/>
      <c r="Z138" s="1161"/>
      <c r="AA138" s="1161"/>
      <c r="AB138" s="1162"/>
      <c r="AC138" s="1163"/>
      <c r="AD138" s="638"/>
      <c r="AE138" s="1164"/>
      <c r="AF138" s="1165"/>
      <c r="AG138" s="1166"/>
      <c r="AH138" s="632"/>
      <c r="AI138" s="1167"/>
      <c r="AJ138" s="1168"/>
      <c r="AK138" s="1169"/>
      <c r="AL138" s="1170"/>
      <c r="AM138" s="119"/>
    </row>
    <row r="139" spans="1:41" s="59" customFormat="1" ht="15.75" customHeight="1" x14ac:dyDescent="0.25">
      <c r="A139" s="1171"/>
      <c r="B139" s="384"/>
      <c r="C139" s="1172"/>
      <c r="D139" s="1172"/>
      <c r="E139" s="1173"/>
      <c r="F139" s="1174"/>
      <c r="G139" s="1175"/>
      <c r="H139" s="1175"/>
      <c r="I139" s="1175"/>
      <c r="J139" s="1175"/>
      <c r="K139" s="1175"/>
      <c r="L139" s="1175"/>
      <c r="M139" s="1175"/>
      <c r="N139" s="1175"/>
      <c r="O139" s="1175"/>
      <c r="P139" s="1175"/>
      <c r="Q139" s="1175"/>
      <c r="R139" s="1175"/>
      <c r="S139" s="1175"/>
      <c r="T139" s="1176"/>
      <c r="U139" s="638"/>
      <c r="V139" s="1177"/>
      <c r="W139" s="1177"/>
      <c r="X139" s="1177"/>
      <c r="Y139" s="1177"/>
      <c r="Z139" s="1178"/>
      <c r="AA139" s="1178"/>
      <c r="AB139" s="1179"/>
      <c r="AC139" s="1180"/>
      <c r="AD139" s="638"/>
      <c r="AE139" s="928"/>
      <c r="AF139" s="974"/>
      <c r="AG139" s="1181"/>
      <c r="AH139" s="632"/>
      <c r="AI139" s="1182"/>
      <c r="AJ139" s="1183"/>
      <c r="AK139" s="56"/>
      <c r="AL139" s="57"/>
    </row>
    <row r="140" spans="1:41" s="59" customFormat="1" ht="15.75" customHeight="1" x14ac:dyDescent="0.25">
      <c r="A140" s="1184"/>
      <c r="B140" s="384"/>
      <c r="C140" s="1185"/>
      <c r="D140" s="1185"/>
      <c r="E140" s="1186"/>
      <c r="F140" s="1187"/>
      <c r="G140" s="1188"/>
      <c r="H140" s="1188"/>
      <c r="I140" s="1188"/>
      <c r="J140" s="1188"/>
      <c r="K140" s="1188"/>
      <c r="L140" s="1188"/>
      <c r="M140" s="1188"/>
      <c r="N140" s="1188"/>
      <c r="O140" s="1188"/>
      <c r="P140" s="1188"/>
      <c r="Q140" s="1188"/>
      <c r="R140" s="1188"/>
      <c r="S140" s="1188"/>
      <c r="T140" s="1189"/>
      <c r="U140" s="638"/>
      <c r="V140" s="1190"/>
      <c r="W140" s="1190"/>
      <c r="X140" s="1190"/>
      <c r="Y140" s="1190"/>
      <c r="Z140" s="1191"/>
      <c r="AA140" s="1191"/>
      <c r="AB140" s="1192"/>
      <c r="AC140" s="1193"/>
      <c r="AD140" s="638"/>
      <c r="AE140" s="655"/>
      <c r="AF140" s="1194"/>
      <c r="AG140" s="1195"/>
      <c r="AH140" s="632"/>
      <c r="AI140" s="1196"/>
      <c r="AJ140" s="55"/>
      <c r="AK140" s="56"/>
      <c r="AL140" s="57"/>
    </row>
    <row r="141" spans="1:41" s="59" customFormat="1" ht="15.75" customHeight="1" x14ac:dyDescent="0.25">
      <c r="A141" s="1197"/>
      <c r="B141" s="384"/>
      <c r="C141" s="1198"/>
      <c r="D141" s="1198"/>
      <c r="E141" s="1199"/>
      <c r="F141" s="1200"/>
      <c r="G141" s="1201"/>
      <c r="H141" s="1201"/>
      <c r="I141" s="1201"/>
      <c r="J141" s="1201"/>
      <c r="K141" s="1201"/>
      <c r="L141" s="1201"/>
      <c r="M141" s="1201"/>
      <c r="N141" s="1201"/>
      <c r="O141" s="1201"/>
      <c r="P141" s="1201"/>
      <c r="Q141" s="1201"/>
      <c r="R141" s="1201"/>
      <c r="S141" s="1201"/>
      <c r="T141" s="1202"/>
      <c r="U141" s="638"/>
      <c r="V141" s="1203"/>
      <c r="W141" s="1203"/>
      <c r="X141" s="1203"/>
      <c r="Y141" s="1203"/>
      <c r="Z141" s="1204"/>
      <c r="AA141" s="1204"/>
      <c r="AB141" s="1205"/>
      <c r="AC141" s="1206"/>
      <c r="AD141" s="638"/>
      <c r="AE141" s="655"/>
      <c r="AF141" s="1194"/>
      <c r="AG141" s="1207"/>
      <c r="AH141" s="632"/>
      <c r="AI141" s="1208"/>
      <c r="AJ141" s="1209"/>
      <c r="AK141" s="56"/>
      <c r="AL141" s="57"/>
    </row>
    <row r="142" spans="1:41" s="59" customFormat="1" ht="15.75" customHeight="1" x14ac:dyDescent="0.25">
      <c r="A142" s="1210"/>
      <c r="B142" s="384"/>
      <c r="C142" s="1211"/>
      <c r="D142" s="1211"/>
      <c r="E142" s="1212"/>
      <c r="F142" s="1213"/>
      <c r="G142" s="1214"/>
      <c r="H142" s="1214"/>
      <c r="I142" s="1214"/>
      <c r="J142" s="1214"/>
      <c r="K142" s="1214"/>
      <c r="L142" s="1214"/>
      <c r="M142" s="1214"/>
      <c r="N142" s="1214"/>
      <c r="O142" s="1214"/>
      <c r="P142" s="1214"/>
      <c r="Q142" s="1214"/>
      <c r="R142" s="1214"/>
      <c r="S142" s="1214"/>
      <c r="T142" s="1215"/>
      <c r="U142" s="638"/>
      <c r="V142" s="1216"/>
      <c r="W142" s="1216"/>
      <c r="X142" s="1216"/>
      <c r="Y142" s="1216"/>
      <c r="Z142" s="1217"/>
      <c r="AA142" s="1217"/>
      <c r="AB142" s="1218"/>
      <c r="AC142" s="1219"/>
      <c r="AD142" s="638"/>
      <c r="AE142" s="655"/>
      <c r="AF142" s="974"/>
      <c r="AG142" s="1220"/>
      <c r="AH142" s="632"/>
      <c r="AI142" s="1221"/>
      <c r="AJ142" s="55"/>
      <c r="AK142" s="56"/>
      <c r="AL142" s="57"/>
    </row>
    <row r="143" spans="1:41" s="59" customFormat="1" ht="15.75" customHeight="1" x14ac:dyDescent="0.25">
      <c r="A143" s="1222"/>
      <c r="B143" s="384"/>
      <c r="C143" s="1223"/>
      <c r="D143" s="1223"/>
      <c r="E143" s="1224"/>
      <c r="F143" s="1225"/>
      <c r="G143" s="1226"/>
      <c r="H143" s="1226"/>
      <c r="I143" s="1226"/>
      <c r="J143" s="1226"/>
      <c r="K143" s="1226"/>
      <c r="L143" s="1226"/>
      <c r="M143" s="1226"/>
      <c r="N143" s="1226"/>
      <c r="O143" s="1226"/>
      <c r="P143" s="1226"/>
      <c r="Q143" s="1226"/>
      <c r="R143" s="1226"/>
      <c r="S143" s="1226"/>
      <c r="T143" s="1227"/>
      <c r="U143" s="638"/>
      <c r="V143" s="1228"/>
      <c r="W143" s="1228"/>
      <c r="X143" s="1228"/>
      <c r="Y143" s="1228"/>
      <c r="Z143" s="1229"/>
      <c r="AA143" s="1229"/>
      <c r="AB143" s="1230"/>
      <c r="AC143" s="1231"/>
      <c r="AD143" s="638"/>
      <c r="AE143" s="655"/>
      <c r="AF143" s="906"/>
      <c r="AG143" s="1232"/>
      <c r="AH143" s="632"/>
      <c r="AI143" s="1233"/>
      <c r="AJ143" s="1234"/>
      <c r="AK143" s="56"/>
      <c r="AL143" s="57"/>
    </row>
    <row r="144" spans="1:41" s="59" customFormat="1" ht="15.75" customHeight="1" x14ac:dyDescent="0.25">
      <c r="A144" s="1235"/>
      <c r="B144" s="384"/>
      <c r="C144" s="1236"/>
      <c r="D144" s="1236"/>
      <c r="E144" s="1237"/>
      <c r="F144" s="1238"/>
      <c r="G144" s="1239"/>
      <c r="H144" s="1239"/>
      <c r="I144" s="1239"/>
      <c r="J144" s="1239"/>
      <c r="K144" s="1239"/>
      <c r="L144" s="1239"/>
      <c r="M144" s="1239"/>
      <c r="N144" s="1239"/>
      <c r="O144" s="1239"/>
      <c r="P144" s="1239"/>
      <c r="Q144" s="1239"/>
      <c r="R144" s="1239"/>
      <c r="S144" s="1239"/>
      <c r="T144" s="1240"/>
      <c r="U144" s="638"/>
      <c r="V144" s="1241"/>
      <c r="W144" s="1241"/>
      <c r="X144" s="1241"/>
      <c r="Y144" s="1241"/>
      <c r="Z144" s="1242"/>
      <c r="AA144" s="1242"/>
      <c r="AB144" s="1243"/>
      <c r="AC144" s="1244"/>
      <c r="AD144" s="638"/>
      <c r="AE144" s="655"/>
      <c r="AF144" s="1245"/>
      <c r="AG144" s="1246"/>
      <c r="AH144" s="632"/>
      <c r="AI144" s="1247"/>
      <c r="AJ144" s="55"/>
      <c r="AK144" s="56"/>
      <c r="AL144" s="57"/>
    </row>
    <row r="145" spans="1:41" s="2538" customFormat="1" ht="15.75" customHeight="1" x14ac:dyDescent="0.25">
      <c r="A145" s="2654" t="s">
        <v>127</v>
      </c>
      <c r="B145" s="2655" t="s">
        <v>49</v>
      </c>
      <c r="C145" s="2656"/>
      <c r="D145" s="2656">
        <v>1</v>
      </c>
      <c r="E145" s="2657"/>
      <c r="F145" s="2658"/>
      <c r="G145" s="2659"/>
      <c r="H145" s="2659"/>
      <c r="I145" s="2659"/>
      <c r="J145" s="2659"/>
      <c r="K145" s="2659"/>
      <c r="L145" s="2659"/>
      <c r="M145" s="2659"/>
      <c r="N145" s="2659"/>
      <c r="O145" s="2659"/>
      <c r="P145" s="2659"/>
      <c r="Q145" s="2659"/>
      <c r="R145" s="2660"/>
      <c r="S145" s="2660"/>
      <c r="T145" s="2661"/>
      <c r="U145" s="2590"/>
      <c r="V145" s="2662"/>
      <c r="W145" s="2662"/>
      <c r="X145" s="2662"/>
      <c r="Y145" s="2662"/>
      <c r="Z145" s="2663"/>
      <c r="AA145" s="2663"/>
      <c r="AB145" s="2664"/>
      <c r="AC145" s="2665"/>
      <c r="AD145" s="2666"/>
      <c r="AE145" s="2667"/>
      <c r="AF145" s="2596"/>
      <c r="AG145" s="2668"/>
      <c r="AH145" s="2598">
        <v>1</v>
      </c>
      <c r="AI145" s="2669" t="s">
        <v>120</v>
      </c>
      <c r="AJ145" s="2600"/>
      <c r="AK145" s="2601"/>
      <c r="AL145" s="2602"/>
      <c r="AM145" s="2670"/>
    </row>
    <row r="146" spans="1:41" s="2538" customFormat="1" ht="15.75" customHeight="1" x14ac:dyDescent="0.25">
      <c r="A146" s="2654" t="s">
        <v>128</v>
      </c>
      <c r="B146" s="2655" t="s">
        <v>49</v>
      </c>
      <c r="C146" s="2656"/>
      <c r="D146" s="2656">
        <v>2</v>
      </c>
      <c r="E146" s="2671"/>
      <c r="F146" s="2672"/>
      <c r="G146" s="2673"/>
      <c r="H146" s="2673"/>
      <c r="I146" s="2673"/>
      <c r="J146" s="2673"/>
      <c r="K146" s="2673"/>
      <c r="L146" s="2673"/>
      <c r="M146" s="2673"/>
      <c r="N146" s="2673"/>
      <c r="O146" s="2673"/>
      <c r="P146" s="2673"/>
      <c r="Q146" s="2673"/>
      <c r="R146" s="2673"/>
      <c r="S146" s="2674"/>
      <c r="T146" s="2675"/>
      <c r="U146" s="2645"/>
      <c r="V146" s="2676"/>
      <c r="W146" s="2676"/>
      <c r="X146" s="2676"/>
      <c r="Y146" s="2676"/>
      <c r="Z146" s="2677"/>
      <c r="AA146" s="2677"/>
      <c r="AB146" s="2678"/>
      <c r="AC146" s="2679"/>
      <c r="AD146" s="2680"/>
      <c r="AE146" s="2680"/>
      <c r="AF146" s="2596"/>
      <c r="AG146" s="2681"/>
      <c r="AH146" s="2598">
        <v>1</v>
      </c>
      <c r="AI146" s="2669" t="s">
        <v>121</v>
      </c>
      <c r="AJ146" s="2600"/>
      <c r="AK146" s="2601"/>
      <c r="AL146" s="2602"/>
      <c r="AM146" s="2682"/>
    </row>
    <row r="147" spans="1:41" s="59" customFormat="1" ht="15.75" customHeight="1" x14ac:dyDescent="0.25">
      <c r="A147" s="1248"/>
      <c r="B147" s="1249"/>
      <c r="C147" s="1250"/>
      <c r="D147" s="1251"/>
      <c r="E147" s="1252"/>
      <c r="F147" s="1253"/>
      <c r="G147" s="1254"/>
      <c r="H147" s="1254"/>
      <c r="I147" s="1254"/>
      <c r="J147" s="1254"/>
      <c r="K147" s="1254"/>
      <c r="L147" s="1254"/>
      <c r="M147" s="1254"/>
      <c r="N147" s="1254"/>
      <c r="O147" s="1254"/>
      <c r="P147" s="1254"/>
      <c r="Q147" s="1254"/>
      <c r="R147" s="1254"/>
      <c r="S147" s="1254"/>
      <c r="T147" s="1255"/>
      <c r="U147" s="624"/>
      <c r="V147" s="1256"/>
      <c r="W147" s="1256"/>
      <c r="X147" s="1256"/>
      <c r="Y147" s="1256"/>
      <c r="Z147" s="1257"/>
      <c r="AA147" s="1257"/>
      <c r="AB147" s="1258"/>
      <c r="AC147" s="1259"/>
      <c r="AD147" s="624"/>
      <c r="AE147" s="629"/>
      <c r="AF147" s="1260"/>
      <c r="AG147" s="1261"/>
      <c r="AH147" s="1262"/>
      <c r="AI147" s="1263"/>
      <c r="AJ147" s="1264"/>
      <c r="AK147" s="1265"/>
      <c r="AL147" s="1266"/>
    </row>
    <row r="148" spans="1:41" s="59" customFormat="1" ht="15.75" customHeight="1" x14ac:dyDescent="0.25">
      <c r="A148" s="1267"/>
      <c r="B148" s="384"/>
      <c r="C148" s="1250"/>
      <c r="D148" s="1250"/>
      <c r="E148" s="1268"/>
      <c r="F148" s="1253"/>
      <c r="G148" s="1254"/>
      <c r="H148" s="1254"/>
      <c r="I148" s="1254"/>
      <c r="J148" s="1254"/>
      <c r="K148" s="1254"/>
      <c r="L148" s="1254"/>
      <c r="M148" s="1254"/>
      <c r="N148" s="1254"/>
      <c r="O148" s="1254"/>
      <c r="P148" s="1254"/>
      <c r="Q148" s="1254"/>
      <c r="R148" s="1254"/>
      <c r="S148" s="1254"/>
      <c r="T148" s="1255"/>
      <c r="U148" s="624"/>
      <c r="V148" s="1256"/>
      <c r="W148" s="1256"/>
      <c r="X148" s="1256"/>
      <c r="Y148" s="1256"/>
      <c r="Z148" s="1257"/>
      <c r="AA148" s="1257"/>
      <c r="AB148" s="1258"/>
      <c r="AC148" s="1259"/>
      <c r="AD148" s="624"/>
      <c r="AE148" s="629"/>
      <c r="AF148" s="906"/>
      <c r="AG148" s="1261"/>
      <c r="AH148" s="632"/>
      <c r="AI148" s="1269"/>
      <c r="AJ148" s="55"/>
      <c r="AK148" s="56"/>
      <c r="AL148" s="57"/>
    </row>
    <row r="149" spans="1:41" s="59" customFormat="1" ht="15.75" customHeight="1" x14ac:dyDescent="0.25">
      <c r="A149" s="1270"/>
      <c r="B149" s="384"/>
      <c r="C149" s="1271"/>
      <c r="D149" s="1271"/>
      <c r="E149" s="1272"/>
      <c r="F149" s="1273"/>
      <c r="G149" s="1274"/>
      <c r="H149" s="1274"/>
      <c r="I149" s="1274"/>
      <c r="J149" s="1274"/>
      <c r="K149" s="1274"/>
      <c r="L149" s="1274"/>
      <c r="M149" s="1274"/>
      <c r="N149" s="1274"/>
      <c r="O149" s="1274"/>
      <c r="P149" s="1274"/>
      <c r="Q149" s="1274"/>
      <c r="R149" s="1274"/>
      <c r="S149" s="1274"/>
      <c r="T149" s="1275"/>
      <c r="U149" s="638"/>
      <c r="V149" s="1276"/>
      <c r="W149" s="1276"/>
      <c r="X149" s="1276"/>
      <c r="Y149" s="1276"/>
      <c r="Z149" s="1277"/>
      <c r="AA149" s="1277"/>
      <c r="AB149" s="1278"/>
      <c r="AC149" s="1279"/>
      <c r="AD149" s="638"/>
      <c r="AE149" s="655"/>
      <c r="AF149" s="1280"/>
      <c r="AG149" s="1281"/>
      <c r="AH149" s="632"/>
      <c r="AI149" s="1282"/>
      <c r="AJ149" s="1283"/>
      <c r="AK149" s="1284"/>
      <c r="AL149" s="1285"/>
      <c r="AM149" s="1"/>
      <c r="AN149" s="63"/>
      <c r="AO149" s="63"/>
    </row>
    <row r="150" spans="1:41" s="63" customFormat="1" ht="15.75" customHeight="1" x14ac:dyDescent="0.25">
      <c r="A150" s="1286"/>
      <c r="B150" s="419"/>
      <c r="C150" s="1287"/>
      <c r="D150" s="1287"/>
      <c r="E150" s="1288"/>
      <c r="F150" s="1289"/>
      <c r="G150" s="1290"/>
      <c r="H150" s="1290"/>
      <c r="I150" s="1290"/>
      <c r="J150" s="1290"/>
      <c r="K150" s="1290"/>
      <c r="L150" s="1290"/>
      <c r="M150" s="1290"/>
      <c r="N150" s="1290"/>
      <c r="O150" s="1290"/>
      <c r="P150" s="1290"/>
      <c r="Q150" s="1290"/>
      <c r="R150" s="1290"/>
      <c r="S150" s="1290"/>
      <c r="T150" s="1291"/>
      <c r="U150" s="638"/>
      <c r="V150" s="1292"/>
      <c r="W150" s="1292"/>
      <c r="X150" s="1292"/>
      <c r="Y150" s="1292"/>
      <c r="Z150" s="1293"/>
      <c r="AA150" s="1293"/>
      <c r="AB150" s="1294"/>
      <c r="AC150" s="1295"/>
      <c r="AD150" s="808"/>
      <c r="AE150" s="655"/>
      <c r="AF150" s="906"/>
      <c r="AG150" s="1296"/>
      <c r="AH150" s="632"/>
      <c r="AI150" s="1297"/>
      <c r="AJ150" s="55"/>
      <c r="AK150" s="56"/>
      <c r="AL150" s="57"/>
      <c r="AM150" s="1"/>
    </row>
    <row r="151" spans="1:41" s="63" customFormat="1" ht="15.75" customHeight="1" x14ac:dyDescent="0.25">
      <c r="A151" s="1298"/>
      <c r="B151" s="1299"/>
      <c r="C151" s="1300"/>
      <c r="D151" s="1300"/>
      <c r="E151" s="1301"/>
      <c r="F151" s="1302"/>
      <c r="G151" s="1303"/>
      <c r="H151" s="1303"/>
      <c r="I151" s="1304"/>
      <c r="J151" s="1304"/>
      <c r="K151" s="1304"/>
      <c r="L151" s="1304"/>
      <c r="M151" s="1304"/>
      <c r="N151" s="1304"/>
      <c r="O151" s="1304"/>
      <c r="P151" s="1304"/>
      <c r="Q151" s="1304"/>
      <c r="R151" s="1304"/>
      <c r="S151" s="1305"/>
      <c r="T151" s="1291"/>
      <c r="U151" s="1306"/>
      <c r="V151" s="1307"/>
      <c r="W151" s="1307"/>
      <c r="X151" s="1307"/>
      <c r="Y151" s="1307"/>
      <c r="Z151" s="1308"/>
      <c r="AA151" s="1308"/>
      <c r="AB151" s="1294"/>
      <c r="AC151" s="1295"/>
      <c r="AD151" s="1306"/>
      <c r="AE151" s="1309"/>
      <c r="AF151" s="1310"/>
      <c r="AG151" s="1296"/>
      <c r="AH151" s="1311"/>
      <c r="AI151" s="1312"/>
      <c r="AJ151" s="1283"/>
      <c r="AK151" s="1284"/>
      <c r="AL151" s="1285"/>
      <c r="AM151" s="59"/>
      <c r="AN151" s="59"/>
      <c r="AO151" s="59"/>
    </row>
    <row r="152" spans="1:41" s="59" customFormat="1" ht="15.75" customHeight="1" x14ac:dyDescent="0.25">
      <c r="A152" s="1313"/>
      <c r="B152" s="1314"/>
      <c r="C152" s="1287"/>
      <c r="D152" s="1287"/>
      <c r="E152" s="1315"/>
      <c r="F152" s="1316"/>
      <c r="G152" s="1290"/>
      <c r="H152" s="1290"/>
      <c r="I152" s="1290"/>
      <c r="J152" s="1290"/>
      <c r="K152" s="1290"/>
      <c r="L152" s="1290"/>
      <c r="M152" s="1290"/>
      <c r="N152" s="1290"/>
      <c r="O152" s="1290"/>
      <c r="P152" s="1290"/>
      <c r="Q152" s="1290"/>
      <c r="R152" s="1290"/>
      <c r="S152" s="1290"/>
      <c r="T152" s="1291"/>
      <c r="U152" s="1317"/>
      <c r="V152" s="1292"/>
      <c r="W152" s="1292"/>
      <c r="X152" s="1292"/>
      <c r="Y152" s="1292"/>
      <c r="Z152" s="1293"/>
      <c r="AA152" s="1293"/>
      <c r="AB152" s="1318"/>
      <c r="AC152" s="1319"/>
      <c r="AD152" s="1320"/>
      <c r="AE152" s="1321"/>
      <c r="AF152" s="974"/>
      <c r="AG152" s="1322"/>
      <c r="AH152" s="1323"/>
      <c r="AI152" s="1324"/>
      <c r="AJ152" s="55"/>
      <c r="AK152" s="56"/>
      <c r="AL152" s="57"/>
      <c r="AO152" s="83"/>
    </row>
    <row r="153" spans="1:41" s="59" customFormat="1" ht="15.75" customHeight="1" x14ac:dyDescent="0.25">
      <c r="A153" s="1325"/>
      <c r="B153" s="1326"/>
      <c r="C153" s="1300"/>
      <c r="D153" s="1300"/>
      <c r="E153" s="1301"/>
      <c r="F153" s="1302"/>
      <c r="G153" s="1303"/>
      <c r="H153" s="1303"/>
      <c r="I153" s="1303"/>
      <c r="J153" s="1303"/>
      <c r="K153" s="1303"/>
      <c r="L153" s="1303"/>
      <c r="M153" s="1304"/>
      <c r="N153" s="1304"/>
      <c r="O153" s="1304"/>
      <c r="P153" s="1304"/>
      <c r="Q153" s="1304"/>
      <c r="R153" s="1304"/>
      <c r="S153" s="1305"/>
      <c r="T153" s="1291"/>
      <c r="U153" s="1317"/>
      <c r="V153" s="1292"/>
      <c r="W153" s="1292"/>
      <c r="X153" s="1292"/>
      <c r="Y153" s="1292"/>
      <c r="Z153" s="1293"/>
      <c r="AA153" s="1293"/>
      <c r="AB153" s="1327"/>
      <c r="AC153" s="1295"/>
      <c r="AD153" s="1317"/>
      <c r="AE153" s="1328"/>
      <c r="AF153" s="1329"/>
      <c r="AG153" s="1322"/>
      <c r="AH153" s="1323"/>
      <c r="AI153" s="1330"/>
      <c r="AJ153" s="1331"/>
      <c r="AK153" s="1332"/>
      <c r="AL153" s="1333"/>
    </row>
    <row r="154" spans="1:41" s="59" customFormat="1" ht="15.75" customHeight="1" x14ac:dyDescent="0.25">
      <c r="A154" s="1325"/>
      <c r="B154" s="1334"/>
      <c r="C154" s="1300"/>
      <c r="D154" s="1300"/>
      <c r="E154" s="1335"/>
      <c r="F154" s="1336"/>
      <c r="G154" s="1303"/>
      <c r="H154" s="1303"/>
      <c r="I154" s="1303"/>
      <c r="J154" s="1303"/>
      <c r="K154" s="1303"/>
      <c r="L154" s="1303"/>
      <c r="M154" s="1303"/>
      <c r="N154" s="1303"/>
      <c r="O154" s="1303"/>
      <c r="P154" s="1303"/>
      <c r="Q154" s="1303"/>
      <c r="R154" s="1303"/>
      <c r="S154" s="1337"/>
      <c r="T154" s="1338"/>
      <c r="U154" s="624"/>
      <c r="V154" s="1339"/>
      <c r="W154" s="1339"/>
      <c r="X154" s="1339"/>
      <c r="Y154" s="1339"/>
      <c r="Z154" s="1340"/>
      <c r="AA154" s="1340"/>
      <c r="AB154" s="1341"/>
      <c r="AC154" s="1342"/>
      <c r="AD154" s="624"/>
      <c r="AE154" s="629"/>
      <c r="AF154" s="1343"/>
      <c r="AG154" s="1344"/>
      <c r="AH154" s="1345"/>
      <c r="AI154" s="1346"/>
      <c r="AJ154" s="1331"/>
      <c r="AK154" s="1332"/>
      <c r="AL154" s="1333"/>
    </row>
    <row r="155" spans="1:41" s="59" customFormat="1" ht="15.75" customHeight="1" x14ac:dyDescent="0.25">
      <c r="A155" s="1325"/>
      <c r="B155" s="384"/>
      <c r="C155" s="1300"/>
      <c r="D155" s="1301"/>
      <c r="E155" s="1301"/>
      <c r="F155" s="1347"/>
      <c r="G155" s="1303"/>
      <c r="H155" s="1303"/>
      <c r="I155" s="1303"/>
      <c r="J155" s="1303"/>
      <c r="K155" s="1303"/>
      <c r="L155" s="1303"/>
      <c r="M155" s="1303"/>
      <c r="N155" s="1303"/>
      <c r="O155" s="1303"/>
      <c r="P155" s="1303"/>
      <c r="Q155" s="1303"/>
      <c r="R155" s="1303"/>
      <c r="S155" s="1337"/>
      <c r="T155" s="1338"/>
      <c r="U155" s="624"/>
      <c r="V155" s="1339"/>
      <c r="W155" s="1339"/>
      <c r="X155" s="1339"/>
      <c r="Y155" s="1339"/>
      <c r="Z155" s="1340"/>
      <c r="AA155" s="1340"/>
      <c r="AB155" s="1341"/>
      <c r="AC155" s="1342"/>
      <c r="AD155" s="624"/>
      <c r="AE155" s="629"/>
      <c r="AF155" s="1348"/>
      <c r="AG155" s="1344"/>
      <c r="AH155" s="1345"/>
      <c r="AI155" s="1349"/>
      <c r="AJ155" s="1331"/>
      <c r="AK155" s="1332"/>
      <c r="AL155" s="1333"/>
    </row>
    <row r="156" spans="1:41" s="59" customFormat="1" ht="15.75" customHeight="1" x14ac:dyDescent="0.25">
      <c r="A156" s="1325"/>
      <c r="B156" s="384"/>
      <c r="C156" s="1300"/>
      <c r="D156" s="1300"/>
      <c r="E156" s="1301"/>
      <c r="F156" s="1347"/>
      <c r="G156" s="1303"/>
      <c r="H156" s="1303"/>
      <c r="I156" s="1303"/>
      <c r="J156" s="1303"/>
      <c r="K156" s="1303"/>
      <c r="L156" s="1303"/>
      <c r="M156" s="1303"/>
      <c r="N156" s="1303"/>
      <c r="O156" s="1303"/>
      <c r="P156" s="1303"/>
      <c r="Q156" s="1303"/>
      <c r="R156" s="1303"/>
      <c r="S156" s="1337"/>
      <c r="T156" s="1338"/>
      <c r="U156" s="638"/>
      <c r="V156" s="1350"/>
      <c r="W156" s="1350"/>
      <c r="X156" s="1350"/>
      <c r="Y156" s="1350"/>
      <c r="Z156" s="1351"/>
      <c r="AA156" s="1351"/>
      <c r="AB156" s="1341"/>
      <c r="AC156" s="1342"/>
      <c r="AD156" s="638"/>
      <c r="AE156" s="655"/>
      <c r="AF156" s="1352"/>
      <c r="AG156" s="1353"/>
      <c r="AH156" s="1345"/>
      <c r="AI156" s="1354"/>
      <c r="AJ156" s="1331"/>
      <c r="AK156" s="1332"/>
      <c r="AL156" s="1333"/>
    </row>
    <row r="157" spans="1:41" s="59" customFormat="1" ht="15.75" customHeight="1" x14ac:dyDescent="0.25">
      <c r="A157" s="1325"/>
      <c r="B157" s="761"/>
      <c r="C157" s="1300"/>
      <c r="D157" s="1300"/>
      <c r="E157" s="1301"/>
      <c r="F157" s="1347"/>
      <c r="G157" s="1303"/>
      <c r="H157" s="1303"/>
      <c r="I157" s="1303"/>
      <c r="J157" s="1303"/>
      <c r="K157" s="1303"/>
      <c r="L157" s="1303"/>
      <c r="M157" s="1303"/>
      <c r="N157" s="1303"/>
      <c r="O157" s="1303"/>
      <c r="P157" s="1303"/>
      <c r="Q157" s="1303"/>
      <c r="R157" s="1303"/>
      <c r="S157" s="1337"/>
      <c r="T157" s="1338"/>
      <c r="U157" s="638"/>
      <c r="V157" s="1350"/>
      <c r="W157" s="1350"/>
      <c r="X157" s="1350"/>
      <c r="Y157" s="1350"/>
      <c r="Z157" s="1351"/>
      <c r="AA157" s="1351"/>
      <c r="AB157" s="1341"/>
      <c r="AC157" s="1342"/>
      <c r="AD157" s="638"/>
      <c r="AE157" s="655"/>
      <c r="AF157" s="1352"/>
      <c r="AG157" s="1353"/>
      <c r="AH157" s="1345"/>
      <c r="AI157" s="1354"/>
      <c r="AJ157" s="1331"/>
      <c r="AK157" s="1332"/>
      <c r="AL157" s="1333"/>
    </row>
    <row r="158" spans="1:41" s="59" customFormat="1" ht="15.75" customHeight="1" x14ac:dyDescent="0.25">
      <c r="A158" s="1325"/>
      <c r="B158" s="761"/>
      <c r="C158" s="1300"/>
      <c r="D158" s="1300"/>
      <c r="E158" s="1301"/>
      <c r="F158" s="1347"/>
      <c r="G158" s="1303"/>
      <c r="H158" s="1303"/>
      <c r="I158" s="1303"/>
      <c r="J158" s="1303"/>
      <c r="K158" s="1303"/>
      <c r="L158" s="1303"/>
      <c r="M158" s="1303"/>
      <c r="N158" s="1303"/>
      <c r="O158" s="1303"/>
      <c r="P158" s="1303"/>
      <c r="Q158" s="1303"/>
      <c r="R158" s="1303"/>
      <c r="S158" s="1337"/>
      <c r="T158" s="1338"/>
      <c r="U158" s="638"/>
      <c r="V158" s="1350"/>
      <c r="W158" s="1350"/>
      <c r="X158" s="1350"/>
      <c r="Y158" s="1350"/>
      <c r="Z158" s="1351"/>
      <c r="AA158" s="1351"/>
      <c r="AB158" s="1341"/>
      <c r="AC158" s="1342"/>
      <c r="AD158" s="638"/>
      <c r="AE158" s="655"/>
      <c r="AF158" s="1352"/>
      <c r="AG158" s="1353"/>
      <c r="AH158" s="1345"/>
      <c r="AI158" s="1354"/>
      <c r="AJ158" s="1331"/>
      <c r="AK158" s="1332"/>
      <c r="AL158" s="1333"/>
    </row>
    <row r="159" spans="1:41" s="59" customFormat="1" ht="15.75" customHeight="1" x14ac:dyDescent="0.25">
      <c r="A159" s="1325"/>
      <c r="B159" s="761"/>
      <c r="C159" s="1300"/>
      <c r="D159" s="1300"/>
      <c r="E159" s="1301"/>
      <c r="F159" s="1347"/>
      <c r="G159" s="1303"/>
      <c r="H159" s="1303"/>
      <c r="I159" s="1303"/>
      <c r="J159" s="1303"/>
      <c r="K159" s="1303"/>
      <c r="L159" s="1303"/>
      <c r="M159" s="1303"/>
      <c r="N159" s="1303"/>
      <c r="O159" s="1303"/>
      <c r="P159" s="1303"/>
      <c r="Q159" s="1303"/>
      <c r="R159" s="1303"/>
      <c r="S159" s="1337"/>
      <c r="T159" s="1338"/>
      <c r="U159" s="638"/>
      <c r="V159" s="1350"/>
      <c r="W159" s="1350"/>
      <c r="X159" s="1350"/>
      <c r="Y159" s="1350"/>
      <c r="Z159" s="1351"/>
      <c r="AA159" s="1351"/>
      <c r="AB159" s="1341"/>
      <c r="AC159" s="1342"/>
      <c r="AD159" s="638"/>
      <c r="AE159" s="655"/>
      <c r="AF159" s="1352"/>
      <c r="AG159" s="1353"/>
      <c r="AH159" s="1345"/>
      <c r="AI159" s="1354"/>
      <c r="AJ159" s="1331"/>
      <c r="AK159" s="1332"/>
      <c r="AL159" s="1333"/>
    </row>
    <row r="160" spans="1:41" s="59" customFormat="1" ht="15.75" customHeight="1" thickBot="1" x14ac:dyDescent="0.3">
      <c r="A160" s="1325"/>
      <c r="B160" s="761"/>
      <c r="C160" s="1300"/>
      <c r="D160" s="1300"/>
      <c r="E160" s="1301"/>
      <c r="F160" s="1347"/>
      <c r="G160" s="1303"/>
      <c r="H160" s="1303"/>
      <c r="I160" s="1303"/>
      <c r="J160" s="1303"/>
      <c r="K160" s="1303"/>
      <c r="L160" s="1303"/>
      <c r="M160" s="1303"/>
      <c r="N160" s="1303"/>
      <c r="O160" s="1303"/>
      <c r="P160" s="1303"/>
      <c r="Q160" s="1303"/>
      <c r="R160" s="1303"/>
      <c r="S160" s="1337"/>
      <c r="T160" s="1338"/>
      <c r="U160" s="638"/>
      <c r="V160" s="1350"/>
      <c r="W160" s="1350"/>
      <c r="X160" s="1350"/>
      <c r="Y160" s="1350"/>
      <c r="Z160" s="1351"/>
      <c r="AA160" s="1351"/>
      <c r="AB160" s="1341"/>
      <c r="AC160" s="1342"/>
      <c r="AD160" s="638"/>
      <c r="AE160" s="655"/>
      <c r="AF160" s="1352"/>
      <c r="AG160" s="1353"/>
      <c r="AH160" s="1345"/>
      <c r="AI160" s="1354"/>
      <c r="AJ160" s="1331"/>
      <c r="AK160" s="1332"/>
      <c r="AL160" s="1333"/>
    </row>
    <row r="161" spans="1:38" s="64" customFormat="1" ht="15.75" customHeight="1" thickBot="1" x14ac:dyDescent="0.3">
      <c r="A161" s="4041" t="s">
        <v>53</v>
      </c>
      <c r="B161" s="4041"/>
      <c r="C161" s="4042"/>
      <c r="D161" s="115"/>
      <c r="E161" s="529"/>
      <c r="F161" s="355"/>
      <c r="G161" s="85">
        <f t="shared" ref="G161:S161" si="14">SUM(G137:G160)</f>
        <v>0</v>
      </c>
      <c r="H161" s="85">
        <f t="shared" si="14"/>
        <v>0</v>
      </c>
      <c r="I161" s="85">
        <f t="shared" si="14"/>
        <v>0</v>
      </c>
      <c r="J161" s="85">
        <f t="shared" si="14"/>
        <v>0</v>
      </c>
      <c r="K161" s="85">
        <f t="shared" si="14"/>
        <v>0</v>
      </c>
      <c r="L161" s="85">
        <f t="shared" si="14"/>
        <v>0</v>
      </c>
      <c r="M161" s="85">
        <f t="shared" si="14"/>
        <v>0</v>
      </c>
      <c r="N161" s="85">
        <f t="shared" si="14"/>
        <v>0</v>
      </c>
      <c r="O161" s="85">
        <f t="shared" si="14"/>
        <v>0</v>
      </c>
      <c r="P161" s="85">
        <f t="shared" si="14"/>
        <v>0</v>
      </c>
      <c r="Q161" s="85">
        <f t="shared" si="14"/>
        <v>0</v>
      </c>
      <c r="R161" s="85">
        <f t="shared" si="14"/>
        <v>0</v>
      </c>
      <c r="S161" s="116">
        <f t="shared" si="14"/>
        <v>0</v>
      </c>
      <c r="T161" s="1355"/>
      <c r="U161" s="133"/>
      <c r="V161" s="133"/>
      <c r="W161" s="133"/>
      <c r="X161" s="133"/>
      <c r="Y161" s="133"/>
      <c r="Z161" s="133"/>
      <c r="AA161" s="133"/>
      <c r="AB161" s="133"/>
      <c r="AC161" s="133"/>
      <c r="AD161" s="1356"/>
      <c r="AE161" s="133"/>
      <c r="AF161" s="1357"/>
      <c r="AG161" s="1358"/>
      <c r="AH161" s="134"/>
      <c r="AI161" s="135"/>
      <c r="AJ161" s="136"/>
    </row>
    <row r="162" spans="1:38" s="64" customFormat="1" ht="15.75" customHeight="1" x14ac:dyDescent="0.25">
      <c r="A162" s="1359"/>
      <c r="B162" s="438" t="s">
        <v>51</v>
      </c>
      <c r="C162" s="1360"/>
      <c r="D162" s="1360"/>
      <c r="E162" s="1361"/>
      <c r="F162" s="1362"/>
      <c r="G162" s="1363">
        <f>[1]effectif!$G70</f>
        <v>16</v>
      </c>
      <c r="H162" s="1363">
        <f>[1]effectif!$G70</f>
        <v>16</v>
      </c>
      <c r="I162" s="1363">
        <f>[1]effectif!$G70</f>
        <v>16</v>
      </c>
      <c r="J162" s="1363">
        <f>[1]effectif!$G70</f>
        <v>16</v>
      </c>
      <c r="K162" s="1363">
        <f>[1]effectif!$G70</f>
        <v>16</v>
      </c>
      <c r="L162" s="1363">
        <f>[1]effectif!$G70</f>
        <v>16</v>
      </c>
      <c r="M162" s="1363">
        <f>[1]effectif!$G70</f>
        <v>16</v>
      </c>
      <c r="N162" s="1363">
        <f>[1]effectif!$G70</f>
        <v>16</v>
      </c>
      <c r="O162" s="1363">
        <f>[1]effectif!$G70</f>
        <v>16</v>
      </c>
      <c r="P162" s="1363">
        <f>[1]effectif!$G70</f>
        <v>16</v>
      </c>
      <c r="Q162" s="1363">
        <f>[1]effectif!$G70</f>
        <v>16</v>
      </c>
      <c r="R162" s="1363">
        <f>[1]effectif!$G70</f>
        <v>16</v>
      </c>
      <c r="S162" s="1363">
        <f>[1]effectif!$G70</f>
        <v>16</v>
      </c>
      <c r="T162" s="1364"/>
      <c r="U162" s="1365"/>
      <c r="V162" s="1366"/>
      <c r="W162" s="1366"/>
      <c r="X162" s="1366"/>
      <c r="Y162" s="1366"/>
      <c r="Z162" s="1367"/>
      <c r="AA162" s="1367"/>
      <c r="AB162" s="1368"/>
      <c r="AC162" s="826"/>
      <c r="AD162" s="1369"/>
      <c r="AE162" s="828"/>
      <c r="AF162" s="369"/>
      <c r="AG162" s="1370"/>
      <c r="AH162" s="1370"/>
      <c r="AI162" s="1370"/>
      <c r="AJ162" s="1370"/>
      <c r="AK162" s="1370"/>
      <c r="AL162" s="1370"/>
    </row>
    <row r="163" spans="1:38" s="93" customFormat="1" ht="15.75" customHeight="1" thickBot="1" x14ac:dyDescent="0.3">
      <c r="A163" s="1371"/>
      <c r="B163" s="1372" t="s">
        <v>52</v>
      </c>
      <c r="C163" s="1373"/>
      <c r="D163" s="1373"/>
      <c r="E163" s="1374"/>
      <c r="F163" s="1375"/>
      <c r="G163" s="442">
        <f>G161-G162</f>
        <v>-16</v>
      </c>
      <c r="H163" s="442">
        <f t="shared" ref="H163:S163" si="15">H161-H162</f>
        <v>-16</v>
      </c>
      <c r="I163" s="442">
        <f t="shared" si="15"/>
        <v>-16</v>
      </c>
      <c r="J163" s="442">
        <f t="shared" si="15"/>
        <v>-16</v>
      </c>
      <c r="K163" s="442">
        <f t="shared" si="15"/>
        <v>-16</v>
      </c>
      <c r="L163" s="442">
        <f t="shared" si="15"/>
        <v>-16</v>
      </c>
      <c r="M163" s="442">
        <f t="shared" si="15"/>
        <v>-16</v>
      </c>
      <c r="N163" s="442">
        <f t="shared" si="15"/>
        <v>-16</v>
      </c>
      <c r="O163" s="442">
        <f t="shared" si="15"/>
        <v>-16</v>
      </c>
      <c r="P163" s="442">
        <f t="shared" si="15"/>
        <v>-16</v>
      </c>
      <c r="Q163" s="442">
        <f t="shared" si="15"/>
        <v>-16</v>
      </c>
      <c r="R163" s="442">
        <f t="shared" si="15"/>
        <v>-16</v>
      </c>
      <c r="S163" s="443">
        <f t="shared" si="15"/>
        <v>-16</v>
      </c>
      <c r="T163" s="1376"/>
      <c r="U163" s="1377"/>
      <c r="V163" s="1378"/>
      <c r="W163" s="1378"/>
      <c r="X163" s="1378"/>
      <c r="Y163" s="1378"/>
      <c r="Z163" s="1379"/>
      <c r="AA163" s="1379"/>
      <c r="AB163" s="448"/>
      <c r="AC163" s="1380"/>
      <c r="AD163" s="450"/>
      <c r="AE163" s="1381"/>
      <c r="AF163" s="452"/>
      <c r="AG163" s="1382"/>
      <c r="AH163" s="1382"/>
      <c r="AI163" s="1382"/>
      <c r="AJ163" s="1382"/>
      <c r="AK163" s="1382"/>
      <c r="AL163" s="1382"/>
    </row>
    <row r="164" spans="1:38" s="1" customFormat="1" ht="21" customHeight="1" thickTop="1" thickBot="1" x14ac:dyDescent="0.3">
      <c r="A164" s="558"/>
      <c r="B164" s="4043" t="s">
        <v>60</v>
      </c>
      <c r="C164" s="4044"/>
      <c r="D164" s="559"/>
      <c r="E164" s="1383"/>
      <c r="F164" s="1384"/>
      <c r="G164" s="562">
        <f t="shared" ref="G164:S164" si="16">(SUM(G83:G106)+SUM(G137:G160)+SUM(G$110:G$133))</f>
        <v>7</v>
      </c>
      <c r="H164" s="562">
        <f t="shared" si="16"/>
        <v>7</v>
      </c>
      <c r="I164" s="562">
        <f t="shared" si="16"/>
        <v>7</v>
      </c>
      <c r="J164" s="562">
        <f t="shared" si="16"/>
        <v>7</v>
      </c>
      <c r="K164" s="562">
        <f t="shared" si="16"/>
        <v>7</v>
      </c>
      <c r="L164" s="562">
        <f t="shared" si="16"/>
        <v>5</v>
      </c>
      <c r="M164" s="562">
        <f t="shared" si="16"/>
        <v>5</v>
      </c>
      <c r="N164" s="562">
        <f t="shared" si="16"/>
        <v>5</v>
      </c>
      <c r="O164" s="562">
        <f t="shared" si="16"/>
        <v>5</v>
      </c>
      <c r="P164" s="562">
        <f t="shared" si="16"/>
        <v>5</v>
      </c>
      <c r="Q164" s="562">
        <f t="shared" si="16"/>
        <v>5</v>
      </c>
      <c r="R164" s="562">
        <f t="shared" si="16"/>
        <v>5</v>
      </c>
      <c r="S164" s="562">
        <f t="shared" si="16"/>
        <v>5</v>
      </c>
      <c r="T164" s="1385"/>
      <c r="U164" s="1386"/>
      <c r="V164" s="1386"/>
      <c r="W164" s="1386"/>
      <c r="X164" s="1386"/>
      <c r="Y164" s="1386"/>
      <c r="Z164" s="1386"/>
      <c r="AA164" s="1386"/>
      <c r="AB164" s="1387"/>
      <c r="AC164" s="1386"/>
      <c r="AD164" s="1388"/>
      <c r="AE164" s="1389"/>
      <c r="AF164" s="632"/>
      <c r="AG164" s="146"/>
      <c r="AH164" s="55"/>
      <c r="AI164" s="56"/>
      <c r="AJ164" s="57"/>
    </row>
    <row r="165" spans="1:38" s="1" customFormat="1" ht="21.75" customHeight="1" thickBot="1" x14ac:dyDescent="0.3">
      <c r="A165" s="558"/>
      <c r="B165" s="4045" t="s">
        <v>55</v>
      </c>
      <c r="C165" s="4046"/>
      <c r="D165" s="570"/>
      <c r="E165" s="570"/>
      <c r="F165" s="1384"/>
      <c r="G165" s="573">
        <f>[1]effectif!$G$73</f>
        <v>50</v>
      </c>
      <c r="H165" s="573">
        <f>[1]effectif!$G$73</f>
        <v>50</v>
      </c>
      <c r="I165" s="573">
        <f>[1]effectif!$G$73</f>
        <v>50</v>
      </c>
      <c r="J165" s="573">
        <f>[1]effectif!$G$73</f>
        <v>50</v>
      </c>
      <c r="K165" s="573">
        <f>[1]effectif!$G$73</f>
        <v>50</v>
      </c>
      <c r="L165" s="573">
        <f>[1]effectif!$G$73</f>
        <v>50</v>
      </c>
      <c r="M165" s="573">
        <f>[1]effectif!$G$73</f>
        <v>50</v>
      </c>
      <c r="N165" s="573">
        <f>[1]effectif!$G$73</f>
        <v>50</v>
      </c>
      <c r="O165" s="573">
        <f>[1]effectif!$G$73</f>
        <v>50</v>
      </c>
      <c r="P165" s="573">
        <f>[1]effectif!$G$73</f>
        <v>50</v>
      </c>
      <c r="Q165" s="573">
        <f>[1]effectif!$G$73</f>
        <v>50</v>
      </c>
      <c r="R165" s="573">
        <f>[1]effectif!$G$73</f>
        <v>50</v>
      </c>
      <c r="S165" s="573">
        <f>[1]effectif!$G$73</f>
        <v>50</v>
      </c>
      <c r="T165" s="1390"/>
      <c r="U165" s="1391"/>
      <c r="V165" s="1391"/>
      <c r="W165" s="1391"/>
      <c r="X165" s="1391"/>
      <c r="Y165" s="1391"/>
      <c r="Z165" s="1391"/>
      <c r="AA165" s="1391"/>
      <c r="AB165" s="1392"/>
      <c r="AC165" s="1391"/>
      <c r="AD165" s="1388"/>
      <c r="AE165" s="1393"/>
      <c r="AF165" s="1394"/>
      <c r="AG165" s="1395"/>
      <c r="AH165" s="1396"/>
      <c r="AI165" s="1397"/>
      <c r="AJ165" s="1398"/>
    </row>
    <row r="166" spans="1:38" s="1" customFormat="1" ht="24.75" customHeight="1" thickBot="1" x14ac:dyDescent="0.3">
      <c r="A166" s="558"/>
      <c r="B166" s="4026" t="s">
        <v>56</v>
      </c>
      <c r="C166" s="4027"/>
      <c r="D166" s="1399"/>
      <c r="E166" s="1399"/>
      <c r="F166" s="1400"/>
      <c r="G166" s="1401">
        <f t="shared" ref="G166:R166" si="17">+G164-G165</f>
        <v>-43</v>
      </c>
      <c r="H166" s="1401">
        <f t="shared" si="17"/>
        <v>-43</v>
      </c>
      <c r="I166" s="1401">
        <f t="shared" si="17"/>
        <v>-43</v>
      </c>
      <c r="J166" s="1401">
        <f t="shared" si="17"/>
        <v>-43</v>
      </c>
      <c r="K166" s="1401">
        <f t="shared" si="17"/>
        <v>-43</v>
      </c>
      <c r="L166" s="1401">
        <f t="shared" si="17"/>
        <v>-45</v>
      </c>
      <c r="M166" s="1401">
        <f t="shared" si="17"/>
        <v>-45</v>
      </c>
      <c r="N166" s="1401">
        <f t="shared" si="17"/>
        <v>-45</v>
      </c>
      <c r="O166" s="1401">
        <f t="shared" si="17"/>
        <v>-45</v>
      </c>
      <c r="P166" s="1401">
        <f t="shared" si="17"/>
        <v>-45</v>
      </c>
      <c r="Q166" s="1401">
        <f t="shared" si="17"/>
        <v>-45</v>
      </c>
      <c r="R166" s="1401">
        <f t="shared" si="17"/>
        <v>-45</v>
      </c>
      <c r="S166" s="1401">
        <f>+S164-S165</f>
        <v>-45</v>
      </c>
      <c r="T166" s="1402"/>
      <c r="U166" s="1388"/>
      <c r="V166" s="1388"/>
      <c r="W166" s="1388"/>
      <c r="X166" s="1388"/>
      <c r="Y166" s="1388"/>
      <c r="Z166" s="1388"/>
      <c r="AA166" s="1388"/>
      <c r="AB166" s="1388"/>
      <c r="AC166" s="1388"/>
      <c r="AD166" s="1388"/>
      <c r="AE166" s="1403"/>
      <c r="AF166" s="1404"/>
      <c r="AG166" s="1405"/>
      <c r="AH166" s="1406"/>
      <c r="AI166" s="1407"/>
      <c r="AJ166" s="1408"/>
    </row>
    <row r="167" spans="1:38" s="1" customFormat="1" ht="24.75" hidden="1" customHeight="1" thickTop="1" thickBot="1" x14ac:dyDescent="0.3">
      <c r="A167" s="558"/>
      <c r="B167" s="1409"/>
      <c r="C167" s="1409"/>
      <c r="D167" s="1410"/>
      <c r="E167" s="1410"/>
      <c r="F167" s="1411"/>
      <c r="G167" s="1412"/>
      <c r="H167" s="1412"/>
      <c r="I167" s="1412"/>
      <c r="J167" s="1412"/>
      <c r="K167" s="1412"/>
      <c r="L167" s="1412"/>
      <c r="M167" s="1412"/>
      <c r="N167" s="1412"/>
      <c r="O167" s="1412"/>
      <c r="P167" s="1412"/>
      <c r="Q167" s="1412"/>
      <c r="R167" s="1412"/>
      <c r="S167" s="1412"/>
      <c r="T167" s="1413"/>
      <c r="U167" s="1388"/>
      <c r="V167" s="1388"/>
      <c r="W167" s="1388"/>
      <c r="X167" s="1388"/>
      <c r="Y167" s="1388"/>
      <c r="Z167" s="1388"/>
      <c r="AA167" s="1388"/>
      <c r="AB167" s="1388"/>
      <c r="AC167" s="1388"/>
      <c r="AD167" s="1388"/>
      <c r="AE167" s="1403"/>
      <c r="AF167" s="144"/>
      <c r="AG167" s="145"/>
      <c r="AH167" s="1414"/>
      <c r="AI167" s="1415"/>
      <c r="AJ167" s="1415"/>
    </row>
    <row r="168" spans="1:38" s="1" customFormat="1" ht="24.75" hidden="1" customHeight="1" thickTop="1" thickBot="1" x14ac:dyDescent="0.3">
      <c r="A168" s="558"/>
      <c r="B168" s="1409"/>
      <c r="C168" s="1409"/>
      <c r="D168" s="1410"/>
      <c r="E168" s="1410"/>
      <c r="F168" s="1411"/>
      <c r="G168" s="1412"/>
      <c r="H168" s="1412"/>
      <c r="I168" s="1412"/>
      <c r="J168" s="1412"/>
      <c r="K168" s="1412"/>
      <c r="L168" s="1412"/>
      <c r="M168" s="1412"/>
      <c r="N168" s="1412"/>
      <c r="O168" s="1412"/>
      <c r="P168" s="1412"/>
      <c r="Q168" s="1412"/>
      <c r="R168" s="1412"/>
      <c r="S168" s="1412"/>
      <c r="T168" s="1416"/>
      <c r="U168" s="1388"/>
      <c r="V168" s="1388"/>
      <c r="W168" s="1388"/>
      <c r="X168" s="1388"/>
      <c r="Y168" s="1388"/>
      <c r="Z168" s="1388"/>
      <c r="AA168" s="1388"/>
      <c r="AB168" s="1388"/>
      <c r="AC168" s="1388"/>
      <c r="AD168" s="1388"/>
      <c r="AE168" s="1403"/>
      <c r="AF168" s="144"/>
      <c r="AG168" s="145"/>
      <c r="AH168" s="1414"/>
      <c r="AI168" s="1415"/>
      <c r="AJ168" s="1415"/>
    </row>
    <row r="169" spans="1:38" s="1" customFormat="1" ht="24.75" hidden="1" customHeight="1" thickTop="1" thickBot="1" x14ac:dyDescent="0.3">
      <c r="A169" s="558"/>
      <c r="B169" s="1409"/>
      <c r="C169" s="1409"/>
      <c r="D169" s="1410"/>
      <c r="E169" s="1410"/>
      <c r="F169" s="1411"/>
      <c r="G169" s="1412"/>
      <c r="H169" s="1412"/>
      <c r="I169" s="1412"/>
      <c r="J169" s="1412"/>
      <c r="K169" s="1412"/>
      <c r="L169" s="1412"/>
      <c r="M169" s="1412"/>
      <c r="N169" s="1412"/>
      <c r="O169" s="1412"/>
      <c r="P169" s="1412"/>
      <c r="Q169" s="1412"/>
      <c r="R169" s="1412"/>
      <c r="S169" s="1412"/>
      <c r="T169" s="1388"/>
      <c r="U169" s="1388"/>
      <c r="V169" s="1388"/>
      <c r="W169" s="1388"/>
      <c r="X169" s="1388"/>
      <c r="Y169" s="1388"/>
      <c r="Z169" s="1388"/>
      <c r="AA169" s="1388"/>
      <c r="AB169" s="1388"/>
      <c r="AC169" s="1388"/>
      <c r="AD169" s="1388"/>
      <c r="AE169" s="1403"/>
      <c r="AF169" s="144"/>
      <c r="AG169" s="145"/>
      <c r="AH169" s="1414"/>
      <c r="AI169" s="1415"/>
      <c r="AJ169" s="1415"/>
    </row>
    <row r="170" spans="1:38" s="1" customFormat="1" ht="24.75" hidden="1" customHeight="1" thickTop="1" thickBot="1" x14ac:dyDescent="0.3">
      <c r="A170" s="558"/>
      <c r="B170" s="1409"/>
      <c r="C170" s="1409"/>
      <c r="D170" s="1410"/>
      <c r="E170" s="1410"/>
      <c r="F170" s="1411"/>
      <c r="G170" s="1412"/>
      <c r="H170" s="1412"/>
      <c r="I170" s="1412"/>
      <c r="J170" s="1412"/>
      <c r="K170" s="1412"/>
      <c r="L170" s="1412"/>
      <c r="M170" s="1412"/>
      <c r="N170" s="1412"/>
      <c r="O170" s="1412"/>
      <c r="P170" s="1412"/>
      <c r="Q170" s="1412"/>
      <c r="R170" s="1412"/>
      <c r="S170" s="1412"/>
      <c r="T170" s="1388"/>
      <c r="U170" s="1388"/>
      <c r="V170" s="1388"/>
      <c r="W170" s="1388"/>
      <c r="X170" s="1388"/>
      <c r="Y170" s="1388"/>
      <c r="Z170" s="1388"/>
      <c r="AA170" s="1388"/>
      <c r="AB170" s="1388"/>
      <c r="AC170" s="1388"/>
      <c r="AD170" s="1388"/>
      <c r="AE170" s="1403"/>
      <c r="AF170" s="144"/>
      <c r="AG170" s="145"/>
      <c r="AH170" s="1414"/>
      <c r="AI170" s="1415"/>
      <c r="AJ170" s="1415"/>
    </row>
    <row r="171" spans="1:38" s="1" customFormat="1" ht="24.75" hidden="1" customHeight="1" thickTop="1" thickBot="1" x14ac:dyDescent="0.3">
      <c r="A171" s="558"/>
      <c r="B171" s="1409"/>
      <c r="C171" s="1409"/>
      <c r="D171" s="1410"/>
      <c r="E171" s="1410"/>
      <c r="F171" s="1411"/>
      <c r="G171" s="1412"/>
      <c r="H171" s="1412"/>
      <c r="I171" s="1412"/>
      <c r="J171" s="1412"/>
      <c r="K171" s="1412"/>
      <c r="L171" s="1412"/>
      <c r="M171" s="1412"/>
      <c r="N171" s="1412"/>
      <c r="O171" s="1412"/>
      <c r="P171" s="1412"/>
      <c r="Q171" s="1412"/>
      <c r="R171" s="1412"/>
      <c r="S171" s="1412"/>
      <c r="T171" s="1388"/>
      <c r="U171" s="1388"/>
      <c r="V171" s="1388"/>
      <c r="W171" s="1388"/>
      <c r="X171" s="1388"/>
      <c r="Y171" s="1388"/>
      <c r="Z171" s="1388"/>
      <c r="AA171" s="1388"/>
      <c r="AB171" s="1388"/>
      <c r="AC171" s="1388"/>
      <c r="AD171" s="1388"/>
      <c r="AE171" s="1403"/>
      <c r="AF171" s="144"/>
      <c r="AG171" s="145"/>
      <c r="AH171" s="1414"/>
      <c r="AI171" s="1415"/>
      <c r="AJ171" s="1415"/>
    </row>
    <row r="172" spans="1:38" s="1" customFormat="1" ht="24.75" hidden="1" customHeight="1" thickTop="1" thickBot="1" x14ac:dyDescent="0.3">
      <c r="A172" s="558"/>
      <c r="B172" s="1409"/>
      <c r="C172" s="1409"/>
      <c r="D172" s="1410"/>
      <c r="E172" s="1410"/>
      <c r="F172" s="1411"/>
      <c r="G172" s="1412"/>
      <c r="H172" s="1412"/>
      <c r="I172" s="1412"/>
      <c r="J172" s="1412"/>
      <c r="K172" s="1412"/>
      <c r="L172" s="1412"/>
      <c r="M172" s="1412"/>
      <c r="N172" s="1412"/>
      <c r="O172" s="1412"/>
      <c r="P172" s="1412"/>
      <c r="Q172" s="1412"/>
      <c r="R172" s="1412"/>
      <c r="S172" s="1412"/>
      <c r="T172" s="1388"/>
      <c r="U172" s="1388"/>
      <c r="V172" s="1388"/>
      <c r="W172" s="1388"/>
      <c r="X172" s="1388"/>
      <c r="Y172" s="1388"/>
      <c r="Z172" s="1388"/>
      <c r="AA172" s="1388"/>
      <c r="AB172" s="1388"/>
      <c r="AC172" s="1388"/>
      <c r="AD172" s="1388"/>
      <c r="AE172" s="1403"/>
      <c r="AF172" s="144"/>
      <c r="AG172" s="145"/>
      <c r="AH172" s="1414"/>
      <c r="AI172" s="1415"/>
      <c r="AJ172" s="1415"/>
    </row>
    <row r="173" spans="1:38" s="1" customFormat="1" ht="24.75" hidden="1" customHeight="1" thickTop="1" thickBot="1" x14ac:dyDescent="0.3">
      <c r="A173" s="558"/>
      <c r="B173" s="1409"/>
      <c r="C173" s="1409"/>
      <c r="D173" s="1410"/>
      <c r="E173" s="1410"/>
      <c r="F173" s="1411"/>
      <c r="G173" s="1412"/>
      <c r="H173" s="1412"/>
      <c r="I173" s="1412"/>
      <c r="J173" s="1412"/>
      <c r="K173" s="1412"/>
      <c r="L173" s="1412"/>
      <c r="M173" s="1412"/>
      <c r="N173" s="1412"/>
      <c r="O173" s="1412"/>
      <c r="P173" s="1412"/>
      <c r="Q173" s="1412"/>
      <c r="R173" s="1412"/>
      <c r="S173" s="1412"/>
      <c r="T173" s="1388"/>
      <c r="U173" s="1388"/>
      <c r="V173" s="1388"/>
      <c r="W173" s="1388"/>
      <c r="X173" s="1388"/>
      <c r="Y173" s="1388"/>
      <c r="Z173" s="1388"/>
      <c r="AA173" s="1388"/>
      <c r="AB173" s="1388"/>
      <c r="AC173" s="1388"/>
      <c r="AD173" s="1388"/>
      <c r="AE173" s="1403"/>
      <c r="AF173" s="144"/>
      <c r="AG173" s="145"/>
      <c r="AH173" s="1414"/>
      <c r="AI173" s="1415"/>
      <c r="AJ173" s="1415"/>
    </row>
    <row r="174" spans="1:38" s="1" customFormat="1" ht="24.75" hidden="1" customHeight="1" thickTop="1" thickBot="1" x14ac:dyDescent="0.3">
      <c r="A174" s="558"/>
      <c r="B174" s="1409"/>
      <c r="C174" s="1409"/>
      <c r="D174" s="1410"/>
      <c r="E174" s="1410"/>
      <c r="F174" s="1411"/>
      <c r="G174" s="1412"/>
      <c r="H174" s="1412"/>
      <c r="I174" s="1412"/>
      <c r="J174" s="1412"/>
      <c r="K174" s="1412"/>
      <c r="L174" s="1412"/>
      <c r="M174" s="1412"/>
      <c r="N174" s="1412"/>
      <c r="O174" s="1412"/>
      <c r="P174" s="1412"/>
      <c r="Q174" s="1412"/>
      <c r="R174" s="1412"/>
      <c r="S174" s="1412"/>
      <c r="T174" s="1388"/>
      <c r="U174" s="1388"/>
      <c r="V174" s="1388"/>
      <c r="W174" s="1388"/>
      <c r="X174" s="1388"/>
      <c r="Y174" s="1388"/>
      <c r="Z174" s="1388"/>
      <c r="AA174" s="1388"/>
      <c r="AB174" s="1388"/>
      <c r="AC174" s="1388"/>
      <c r="AD174" s="1388"/>
      <c r="AE174" s="1403"/>
      <c r="AF174" s="144"/>
      <c r="AG174" s="145"/>
      <c r="AH174" s="1414"/>
      <c r="AI174" s="1415"/>
      <c r="AJ174" s="1415"/>
    </row>
    <row r="175" spans="1:38" s="1" customFormat="1" ht="24.75" hidden="1" customHeight="1" thickTop="1" thickBot="1" x14ac:dyDescent="0.3">
      <c r="A175" s="558"/>
      <c r="B175" s="1409"/>
      <c r="C175" s="1409"/>
      <c r="D175" s="1410"/>
      <c r="E175" s="1410"/>
      <c r="F175" s="1411"/>
      <c r="G175" s="1412"/>
      <c r="H175" s="1412"/>
      <c r="I175" s="1412"/>
      <c r="J175" s="1412"/>
      <c r="K175" s="1412"/>
      <c r="L175" s="1412"/>
      <c r="M175" s="1412"/>
      <c r="N175" s="1412"/>
      <c r="O175" s="1412"/>
      <c r="P175" s="1412"/>
      <c r="Q175" s="1412"/>
      <c r="R175" s="1412"/>
      <c r="S175" s="1412"/>
      <c r="T175" s="1388"/>
      <c r="U175" s="1388"/>
      <c r="V175" s="1388"/>
      <c r="W175" s="1388"/>
      <c r="X175" s="1388"/>
      <c r="Y175" s="1388"/>
      <c r="Z175" s="1388"/>
      <c r="AA175" s="1388"/>
      <c r="AB175" s="1388"/>
      <c r="AC175" s="1388"/>
      <c r="AD175" s="1388"/>
      <c r="AE175" s="1403"/>
      <c r="AF175" s="144"/>
      <c r="AG175" s="145"/>
      <c r="AH175" s="1414"/>
      <c r="AI175" s="1415"/>
      <c r="AJ175" s="1415"/>
    </row>
    <row r="176" spans="1:38" s="1" customFormat="1" ht="24.75" hidden="1" customHeight="1" thickTop="1" thickBot="1" x14ac:dyDescent="0.3">
      <c r="A176" s="558"/>
      <c r="B176" s="1409"/>
      <c r="C176" s="1409"/>
      <c r="D176" s="1410"/>
      <c r="E176" s="1410"/>
      <c r="F176" s="1411"/>
      <c r="G176" s="1412"/>
      <c r="H176" s="1412"/>
      <c r="I176" s="1412"/>
      <c r="J176" s="1412"/>
      <c r="K176" s="1412"/>
      <c r="L176" s="1412"/>
      <c r="M176" s="1412"/>
      <c r="N176" s="1412"/>
      <c r="O176" s="1412"/>
      <c r="P176" s="1412"/>
      <c r="Q176" s="1412"/>
      <c r="R176" s="1412"/>
      <c r="S176" s="1412"/>
      <c r="T176" s="1388"/>
      <c r="U176" s="1388"/>
      <c r="V176" s="1388"/>
      <c r="W176" s="1388"/>
      <c r="X176" s="1388"/>
      <c r="Y176" s="1388"/>
      <c r="Z176" s="1388"/>
      <c r="AA176" s="1388"/>
      <c r="AB176" s="1388"/>
      <c r="AC176" s="1388"/>
      <c r="AD176" s="1388"/>
      <c r="AE176" s="1403"/>
      <c r="AF176" s="144"/>
      <c r="AG176" s="145"/>
      <c r="AH176" s="1414"/>
      <c r="AI176" s="1415"/>
      <c r="AJ176" s="1415"/>
    </row>
    <row r="177" spans="1:36" s="149" customFormat="1" ht="12.75" hidden="1" customHeight="1" thickTop="1" thickBot="1" x14ac:dyDescent="0.3">
      <c r="A177" s="1417"/>
      <c r="B177" s="1418"/>
      <c r="C177" s="1419"/>
      <c r="D177" s="1419"/>
      <c r="E177" s="1419"/>
      <c r="F177" s="1420"/>
      <c r="G177" s="1421"/>
      <c r="H177" s="1421"/>
      <c r="I177" s="1421"/>
      <c r="J177" s="1421"/>
      <c r="K177" s="1421"/>
      <c r="L177" s="1421"/>
      <c r="M177" s="1421"/>
      <c r="N177" s="1421"/>
      <c r="O177" s="1421"/>
      <c r="P177" s="1421"/>
      <c r="Q177" s="1421"/>
      <c r="R177" s="1421"/>
      <c r="S177" s="1421"/>
      <c r="T177" s="1388"/>
      <c r="U177" s="1388"/>
      <c r="V177" s="1388"/>
      <c r="W177" s="1388"/>
      <c r="X177" s="1388"/>
      <c r="Y177" s="1388"/>
      <c r="Z177" s="1388"/>
      <c r="AA177" s="1388"/>
      <c r="AB177" s="1388"/>
      <c r="AC177" s="1388"/>
      <c r="AD177" s="1388"/>
      <c r="AE177" s="1403"/>
      <c r="AF177" s="148"/>
      <c r="AI177" s="150"/>
      <c r="AJ177" s="150"/>
    </row>
    <row r="178" spans="1:36" ht="14" hidden="1" thickTop="1" thickBot="1" x14ac:dyDescent="0.3">
      <c r="A178" s="1422"/>
      <c r="B178" s="154"/>
      <c r="C178" s="275"/>
      <c r="D178" s="154"/>
      <c r="E178" s="154"/>
      <c r="F178" s="1423"/>
      <c r="G178" s="1424"/>
      <c r="H178" s="1424"/>
      <c r="I178" s="1424"/>
      <c r="J178" s="1424"/>
      <c r="K178" s="1424"/>
      <c r="L178" s="1424"/>
      <c r="M178" s="1424"/>
      <c r="N178" s="1424"/>
      <c r="O178" s="1424"/>
      <c r="P178" s="1424"/>
      <c r="Q178" s="1424"/>
      <c r="R178" s="1424"/>
      <c r="S178" s="1424"/>
      <c r="T178" s="157"/>
      <c r="U178" s="1425"/>
      <c r="V178" s="1425"/>
      <c r="W178" s="1425"/>
      <c r="X178" s="1425"/>
      <c r="Y178" s="1425"/>
      <c r="Z178" s="1425"/>
      <c r="AA178" s="1425"/>
      <c r="AB178" s="1425"/>
      <c r="AC178" s="1425"/>
      <c r="AD178" s="1425"/>
      <c r="AE178" s="1426"/>
    </row>
    <row r="179" spans="1:36" ht="23.5" hidden="1" thickTop="1" x14ac:dyDescent="0.25">
      <c r="A179" s="4028" t="s">
        <v>114</v>
      </c>
      <c r="B179" s="4029"/>
      <c r="C179" s="4029"/>
      <c r="D179" s="4029"/>
      <c r="E179" s="4029"/>
      <c r="F179" s="4029"/>
      <c r="G179" s="4029"/>
      <c r="H179" s="4029"/>
      <c r="I179" s="4029"/>
      <c r="J179" s="4029"/>
      <c r="K179" s="4029"/>
      <c r="L179" s="4029"/>
      <c r="M179" s="4029"/>
      <c r="N179" s="4029"/>
      <c r="O179" s="4029"/>
      <c r="P179" s="4029"/>
      <c r="Q179" s="4029"/>
      <c r="R179" s="4029"/>
      <c r="S179" s="4029"/>
      <c r="T179" s="4029"/>
      <c r="U179" s="4030"/>
      <c r="V179" s="4030"/>
      <c r="W179" s="4030"/>
      <c r="X179" s="4030"/>
      <c r="Y179" s="4030"/>
      <c r="Z179" s="4030"/>
      <c r="AA179" s="4030"/>
      <c r="AB179" s="4030"/>
      <c r="AC179" s="4030"/>
      <c r="AD179" s="159"/>
    </row>
    <row r="180" spans="1:36" ht="23.5" hidden="1" thickTop="1" x14ac:dyDescent="0.25">
      <c r="A180" s="4030"/>
      <c r="B180" s="4030"/>
      <c r="C180" s="4030"/>
      <c r="D180" s="4030"/>
      <c r="E180" s="4030"/>
      <c r="F180" s="4030"/>
      <c r="G180" s="4030"/>
      <c r="H180" s="4030"/>
      <c r="I180" s="4030"/>
      <c r="J180" s="4030"/>
      <c r="K180" s="4030"/>
      <c r="L180" s="4030"/>
      <c r="M180" s="4030"/>
      <c r="N180" s="4030"/>
      <c r="O180" s="4030"/>
      <c r="P180" s="4030"/>
      <c r="Q180" s="4030"/>
      <c r="R180" s="4030"/>
      <c r="S180" s="4030"/>
      <c r="T180" s="4030"/>
      <c r="U180" s="4030"/>
      <c r="V180" s="4030"/>
      <c r="W180" s="4030"/>
      <c r="X180" s="4030"/>
      <c r="Y180" s="4030"/>
      <c r="Z180" s="4030"/>
      <c r="AA180" s="4030"/>
      <c r="AB180" s="4030"/>
      <c r="AC180" s="4030"/>
      <c r="AD180" s="159"/>
    </row>
    <row r="181" spans="1:36" ht="21.75" hidden="1" customHeight="1" thickBot="1" x14ac:dyDescent="0.3">
      <c r="A181" s="4031"/>
      <c r="B181" s="4032"/>
      <c r="C181" s="4032"/>
      <c r="D181" s="4032"/>
      <c r="E181" s="4032"/>
      <c r="F181" s="4032"/>
      <c r="G181" s="4032"/>
      <c r="H181" s="4032"/>
      <c r="I181" s="4032"/>
      <c r="J181" s="4032"/>
      <c r="K181" s="4032"/>
      <c r="L181" s="4032"/>
      <c r="M181" s="4032"/>
      <c r="N181" s="4032"/>
      <c r="O181" s="4032"/>
      <c r="P181" s="4032"/>
      <c r="Q181" s="4032"/>
      <c r="R181" s="4032"/>
      <c r="S181" s="4032"/>
      <c r="T181" s="4032"/>
      <c r="U181" s="4032"/>
      <c r="V181" s="4032"/>
      <c r="W181" s="4032"/>
      <c r="X181" s="4032"/>
      <c r="Y181" s="4032"/>
      <c r="Z181" s="4032"/>
      <c r="AA181" s="4032"/>
      <c r="AB181" s="4032"/>
      <c r="AC181" s="4032"/>
      <c r="AD181" s="159"/>
    </row>
    <row r="182" spans="1:36" ht="21" hidden="1" customHeight="1" thickBot="1" x14ac:dyDescent="0.3">
      <c r="A182" s="1427"/>
      <c r="B182" s="1428"/>
      <c r="C182" s="1428"/>
      <c r="D182" s="1428"/>
      <c r="E182" s="1428"/>
      <c r="F182" s="1429"/>
      <c r="G182" s="1430"/>
      <c r="H182" s="1430"/>
      <c r="I182" s="1430"/>
      <c r="J182" s="1430"/>
      <c r="K182" s="1430"/>
      <c r="L182" s="1430"/>
      <c r="M182" s="1430"/>
      <c r="N182" s="1430"/>
      <c r="O182" s="1430"/>
      <c r="P182" s="1430"/>
      <c r="Q182" s="1430"/>
      <c r="R182" s="1430"/>
      <c r="S182" s="1430"/>
      <c r="T182" s="1431"/>
      <c r="U182" s="1432"/>
      <c r="V182" s="1432"/>
      <c r="W182" s="1432"/>
      <c r="X182" s="1432"/>
      <c r="Y182" s="1432"/>
      <c r="Z182" s="1432"/>
      <c r="AA182" s="1432"/>
      <c r="AB182" s="1433"/>
      <c r="AC182" s="1432"/>
      <c r="AD182" s="158"/>
    </row>
    <row r="183" spans="1:36" ht="21" hidden="1" customHeight="1" x14ac:dyDescent="0.25">
      <c r="A183" s="181"/>
      <c r="B183" s="159"/>
      <c r="C183" s="1434"/>
      <c r="D183" s="182"/>
      <c r="E183" s="183"/>
      <c r="F183" s="156"/>
      <c r="G183" s="4033"/>
      <c r="H183" s="4024"/>
      <c r="I183" s="4024"/>
      <c r="J183" s="4024"/>
      <c r="K183" s="4024"/>
      <c r="L183" s="4024"/>
      <c r="M183" s="4024"/>
      <c r="N183" s="4024"/>
      <c r="O183" s="4024"/>
      <c r="P183" s="4024"/>
      <c r="Q183" s="4024"/>
      <c r="R183" s="4025"/>
      <c r="S183" s="4025"/>
      <c r="T183" s="157"/>
      <c r="U183" s="158"/>
      <c r="V183" s="158"/>
      <c r="W183" s="158"/>
      <c r="X183" s="158"/>
      <c r="Y183" s="158"/>
      <c r="Z183" s="158"/>
      <c r="AA183" s="158"/>
      <c r="AB183" s="1435"/>
      <c r="AC183" s="158"/>
      <c r="AD183" s="158"/>
    </row>
    <row r="184" spans="1:36" ht="21" hidden="1" customHeight="1" thickBot="1" x14ac:dyDescent="0.3">
      <c r="A184" s="190"/>
      <c r="B184" s="1436"/>
      <c r="C184" s="165"/>
      <c r="D184" s="165"/>
      <c r="E184" s="165"/>
      <c r="F184" s="166"/>
      <c r="G184" s="4023"/>
      <c r="H184" s="4018"/>
      <c r="I184" s="4018"/>
      <c r="J184" s="4018"/>
      <c r="K184" s="4018"/>
      <c r="L184" s="4018"/>
      <c r="M184" s="4018"/>
      <c r="N184" s="4018"/>
      <c r="O184" s="4018"/>
      <c r="P184" s="4018"/>
      <c r="Q184" s="4018"/>
      <c r="R184" s="4020"/>
      <c r="S184" s="4020"/>
      <c r="T184" s="167"/>
      <c r="U184" s="165"/>
      <c r="V184" s="165"/>
      <c r="W184" s="165"/>
      <c r="X184" s="165"/>
      <c r="Y184" s="165"/>
      <c r="Z184" s="165"/>
      <c r="AA184" s="165"/>
      <c r="AB184" s="1437"/>
      <c r="AC184" s="165"/>
      <c r="AD184" s="165"/>
    </row>
    <row r="185" spans="1:36" ht="21" hidden="1" customHeight="1" thickBot="1" x14ac:dyDescent="0.3">
      <c r="A185" s="164"/>
      <c r="B185" s="165"/>
      <c r="C185" s="4009"/>
      <c r="D185" s="4016"/>
      <c r="E185" s="4016"/>
      <c r="F185" s="4016"/>
      <c r="G185" s="1438"/>
      <c r="H185" s="1439"/>
      <c r="I185" s="1439"/>
      <c r="J185" s="1439"/>
      <c r="K185" s="1439"/>
      <c r="L185" s="1439"/>
      <c r="M185" s="1439"/>
      <c r="N185" s="1439"/>
      <c r="O185" s="1439"/>
      <c r="P185" s="1439"/>
      <c r="Q185" s="1439"/>
      <c r="R185" s="1439"/>
      <c r="S185" s="1439"/>
      <c r="T185" s="168"/>
      <c r="U185" s="165"/>
      <c r="V185" s="165"/>
      <c r="W185" s="165"/>
      <c r="X185" s="165"/>
      <c r="Y185" s="165"/>
      <c r="Z185" s="165"/>
      <c r="AA185" s="165"/>
      <c r="AB185" s="1437"/>
      <c r="AC185" s="165"/>
      <c r="AD185" s="165"/>
    </row>
    <row r="186" spans="1:36" ht="21" hidden="1" customHeight="1" thickBot="1" x14ac:dyDescent="0.3">
      <c r="A186" s="164"/>
      <c r="B186" s="165"/>
      <c r="C186" s="4009"/>
      <c r="D186" s="4010"/>
      <c r="E186" s="4010"/>
      <c r="F186" s="4010"/>
      <c r="G186" s="169"/>
      <c r="H186" s="169"/>
      <c r="I186" s="169"/>
      <c r="J186" s="169"/>
      <c r="K186" s="169"/>
      <c r="L186" s="169"/>
      <c r="M186" s="169"/>
      <c r="N186" s="169"/>
      <c r="O186" s="169"/>
      <c r="P186" s="169"/>
      <c r="Q186" s="169"/>
      <c r="R186" s="169"/>
      <c r="S186" s="169"/>
      <c r="T186" s="170"/>
      <c r="U186" s="165"/>
      <c r="V186" s="165"/>
      <c r="W186" s="165"/>
      <c r="X186" s="165"/>
      <c r="Y186" s="165"/>
      <c r="Z186" s="165"/>
      <c r="AA186" s="165"/>
      <c r="AB186" s="1437"/>
      <c r="AC186" s="165"/>
      <c r="AD186" s="165"/>
    </row>
    <row r="187" spans="1:36" ht="21" hidden="1" customHeight="1" thickBot="1" x14ac:dyDescent="0.3">
      <c r="A187" s="164"/>
      <c r="B187" s="165"/>
      <c r="C187" s="1440"/>
      <c r="D187" s="1441"/>
      <c r="E187" s="1441"/>
      <c r="F187" s="1442"/>
      <c r="G187" s="1443"/>
      <c r="H187" s="1443"/>
      <c r="I187" s="1443"/>
      <c r="J187" s="1443"/>
      <c r="K187" s="1443"/>
      <c r="L187" s="1443"/>
      <c r="M187" s="1443"/>
      <c r="N187" s="1443"/>
      <c r="O187" s="1443"/>
      <c r="P187" s="1443"/>
      <c r="Q187" s="1443"/>
      <c r="R187" s="1443"/>
      <c r="S187" s="1443"/>
      <c r="T187" s="1441"/>
      <c r="U187" s="165"/>
      <c r="V187" s="165"/>
      <c r="W187" s="165"/>
      <c r="X187" s="165"/>
      <c r="Y187" s="165"/>
      <c r="Z187" s="165"/>
      <c r="AA187" s="165"/>
      <c r="AB187" s="1437"/>
      <c r="AC187" s="165"/>
      <c r="AD187" s="165"/>
    </row>
    <row r="188" spans="1:36" ht="21" hidden="1" customHeight="1" thickBot="1" x14ac:dyDescent="0.3">
      <c r="A188" s="164"/>
      <c r="B188" s="165"/>
      <c r="C188" s="4011"/>
      <c r="D188" s="4012"/>
      <c r="E188" s="4012"/>
      <c r="F188" s="4012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3"/>
      <c r="U188" s="165"/>
      <c r="V188" s="165"/>
      <c r="W188" s="165"/>
      <c r="X188" s="165"/>
      <c r="Y188" s="165"/>
      <c r="Z188" s="165"/>
      <c r="AA188" s="165"/>
      <c r="AB188" s="1437"/>
      <c r="AC188" s="165"/>
      <c r="AD188" s="165"/>
    </row>
    <row r="189" spans="1:36" ht="21" hidden="1" customHeight="1" thickBot="1" x14ac:dyDescent="0.3">
      <c r="A189" s="164"/>
      <c r="B189" s="165"/>
      <c r="C189" s="4013"/>
      <c r="D189" s="4014"/>
      <c r="E189" s="4014"/>
      <c r="F189" s="4014"/>
      <c r="G189" s="1444"/>
      <c r="H189" s="1444"/>
      <c r="I189" s="1444"/>
      <c r="J189" s="1444"/>
      <c r="K189" s="1444"/>
      <c r="L189" s="1444"/>
      <c r="M189" s="1444"/>
      <c r="N189" s="1444"/>
      <c r="O189" s="1444"/>
      <c r="P189" s="1444"/>
      <c r="Q189" s="1444"/>
      <c r="R189" s="1444"/>
      <c r="S189" s="1444"/>
      <c r="T189" s="1445"/>
      <c r="U189" s="165"/>
      <c r="V189" s="165"/>
      <c r="W189" s="165"/>
      <c r="X189" s="165"/>
      <c r="Y189" s="165"/>
      <c r="Z189" s="165"/>
      <c r="AA189" s="165"/>
      <c r="AB189" s="1437"/>
      <c r="AC189" s="165"/>
      <c r="AD189" s="165"/>
    </row>
    <row r="190" spans="1:36" ht="21" hidden="1" customHeight="1" thickBot="1" x14ac:dyDescent="0.3">
      <c r="A190" s="164"/>
      <c r="B190" s="165"/>
      <c r="C190" s="175"/>
      <c r="D190" s="1441"/>
      <c r="E190" s="1441"/>
      <c r="F190" s="1442"/>
      <c r="G190" s="1446"/>
      <c r="H190" s="1446"/>
      <c r="I190" s="1446"/>
      <c r="J190" s="1446"/>
      <c r="K190" s="1446"/>
      <c r="L190" s="1446"/>
      <c r="M190" s="1446"/>
      <c r="N190" s="1446"/>
      <c r="O190" s="1446"/>
      <c r="P190" s="1446"/>
      <c r="Q190" s="1446"/>
      <c r="R190" s="1446"/>
      <c r="S190" s="1446"/>
      <c r="T190" s="1441"/>
      <c r="U190" s="165"/>
      <c r="V190" s="165"/>
      <c r="W190" s="165"/>
      <c r="X190" s="165"/>
      <c r="Y190" s="165"/>
      <c r="Z190" s="165"/>
      <c r="AA190" s="165"/>
      <c r="AB190" s="1437"/>
      <c r="AC190" s="165"/>
      <c r="AD190" s="165"/>
    </row>
    <row r="191" spans="1:36" ht="21" hidden="1" customHeight="1" thickBot="1" x14ac:dyDescent="0.3">
      <c r="A191" s="164"/>
      <c r="B191" s="165"/>
      <c r="C191" s="4015"/>
      <c r="D191" s="4016"/>
      <c r="E191" s="4016"/>
      <c r="F191" s="4016"/>
      <c r="G191" s="171"/>
      <c r="H191" s="172"/>
      <c r="I191" s="172"/>
      <c r="J191" s="172"/>
      <c r="K191" s="172"/>
      <c r="L191" s="172"/>
      <c r="M191" s="172"/>
      <c r="N191" s="172"/>
      <c r="O191" s="172"/>
      <c r="P191" s="172"/>
      <c r="Q191" s="172"/>
      <c r="R191" s="172"/>
      <c r="S191" s="172"/>
      <c r="T191" s="173"/>
      <c r="U191" s="165"/>
      <c r="V191" s="165"/>
      <c r="W191" s="165"/>
      <c r="X191" s="165"/>
      <c r="Y191" s="165"/>
      <c r="Z191" s="165"/>
      <c r="AA191" s="165"/>
      <c r="AB191" s="1437"/>
      <c r="AC191" s="165"/>
      <c r="AD191" s="165"/>
    </row>
    <row r="192" spans="1:36" ht="21" hidden="1" customHeight="1" x14ac:dyDescent="0.25">
      <c r="A192" s="164"/>
      <c r="B192" s="165"/>
      <c r="C192" s="165"/>
      <c r="D192" s="165"/>
      <c r="E192" s="165"/>
      <c r="F192" s="166"/>
      <c r="G192" s="174"/>
      <c r="H192" s="174"/>
      <c r="I192" s="174"/>
      <c r="J192" s="174"/>
      <c r="K192" s="174"/>
      <c r="L192" s="174"/>
      <c r="M192" s="174"/>
      <c r="N192" s="174"/>
      <c r="O192" s="174"/>
      <c r="P192" s="174"/>
      <c r="Q192" s="174"/>
      <c r="R192" s="174"/>
      <c r="S192" s="174"/>
      <c r="T192" s="167"/>
      <c r="U192" s="165"/>
      <c r="V192" s="165"/>
      <c r="W192" s="165"/>
      <c r="X192" s="165"/>
      <c r="Y192" s="165"/>
      <c r="Z192" s="165"/>
      <c r="AA192" s="165"/>
      <c r="AB192" s="1437"/>
      <c r="AC192" s="165"/>
      <c r="AD192" s="165"/>
    </row>
    <row r="193" spans="1:33" ht="21" hidden="1" customHeight="1" thickBot="1" x14ac:dyDescent="0.3">
      <c r="A193" s="176"/>
      <c r="B193" s="177"/>
      <c r="C193" s="4021"/>
      <c r="D193" s="4021"/>
      <c r="E193" s="4021"/>
      <c r="F193" s="178"/>
      <c r="G193" s="179"/>
      <c r="H193" s="179"/>
      <c r="I193" s="179"/>
      <c r="J193" s="179"/>
      <c r="K193" s="179"/>
      <c r="L193" s="179"/>
      <c r="M193" s="179"/>
      <c r="N193" s="179"/>
      <c r="O193" s="179"/>
      <c r="P193" s="179"/>
      <c r="Q193" s="179"/>
      <c r="R193" s="179"/>
      <c r="S193" s="179"/>
      <c r="T193" s="180"/>
      <c r="U193" s="177"/>
      <c r="V193" s="177"/>
      <c r="W193" s="177"/>
      <c r="X193" s="177"/>
      <c r="Y193" s="177"/>
      <c r="Z193" s="177"/>
      <c r="AA193" s="177"/>
      <c r="AB193" s="1447"/>
      <c r="AC193" s="177"/>
      <c r="AD193" s="165"/>
    </row>
    <row r="194" spans="1:33" ht="21" hidden="1" customHeight="1" thickTop="1" x14ac:dyDescent="0.25">
      <c r="A194" s="1448"/>
      <c r="B194" s="159"/>
      <c r="C194" s="1434"/>
      <c r="D194" s="182"/>
      <c r="E194" s="183"/>
      <c r="F194" s="156"/>
      <c r="G194" s="4022"/>
      <c r="H194" s="4017"/>
      <c r="I194" s="4017"/>
      <c r="J194" s="4017"/>
      <c r="K194" s="4017"/>
      <c r="L194" s="4017"/>
      <c r="M194" s="4017"/>
      <c r="N194" s="4017"/>
      <c r="O194" s="4017"/>
      <c r="P194" s="4017"/>
      <c r="Q194" s="4017"/>
      <c r="R194" s="4019"/>
      <c r="S194" s="4019"/>
      <c r="T194" s="157"/>
      <c r="U194" s="165"/>
      <c r="V194" s="165"/>
      <c r="W194" s="165"/>
      <c r="X194" s="165"/>
      <c r="Y194" s="165"/>
      <c r="Z194" s="165"/>
      <c r="AA194" s="165"/>
      <c r="AB194" s="1437"/>
      <c r="AC194" s="165"/>
      <c r="AD194" s="165"/>
    </row>
    <row r="195" spans="1:33" ht="21" hidden="1" customHeight="1" thickBot="1" x14ac:dyDescent="0.3">
      <c r="A195" s="164"/>
      <c r="B195" s="165"/>
      <c r="C195" s="165"/>
      <c r="D195" s="165"/>
      <c r="E195" s="165"/>
      <c r="F195" s="166"/>
      <c r="G195" s="4023"/>
      <c r="H195" s="4018"/>
      <c r="I195" s="4018"/>
      <c r="J195" s="4018"/>
      <c r="K195" s="4018"/>
      <c r="L195" s="4018"/>
      <c r="M195" s="4018"/>
      <c r="N195" s="4018"/>
      <c r="O195" s="4018"/>
      <c r="P195" s="4018"/>
      <c r="Q195" s="4018"/>
      <c r="R195" s="4020"/>
      <c r="S195" s="4020"/>
      <c r="T195" s="167"/>
      <c r="U195" s="165"/>
      <c r="V195" s="165"/>
      <c r="W195" s="165"/>
      <c r="X195" s="165"/>
      <c r="Y195" s="165"/>
      <c r="Z195" s="165"/>
      <c r="AA195" s="165"/>
      <c r="AB195" s="1437"/>
      <c r="AC195" s="165"/>
      <c r="AD195" s="165"/>
    </row>
    <row r="196" spans="1:33" ht="21" hidden="1" customHeight="1" thickBot="1" x14ac:dyDescent="0.3">
      <c r="A196" s="164"/>
      <c r="B196" s="165"/>
      <c r="C196" s="4009"/>
      <c r="D196" s="4016"/>
      <c r="E196" s="4016"/>
      <c r="F196" s="4016"/>
      <c r="G196" s="1438"/>
      <c r="H196" s="1438"/>
      <c r="I196" s="1438"/>
      <c r="J196" s="1438"/>
      <c r="K196" s="1438"/>
      <c r="L196" s="1438"/>
      <c r="M196" s="1438"/>
      <c r="N196" s="1438"/>
      <c r="O196" s="1438"/>
      <c r="P196" s="1438"/>
      <c r="Q196" s="1438"/>
      <c r="R196" s="1438"/>
      <c r="S196" s="1438"/>
      <c r="T196" s="168"/>
      <c r="U196" s="165"/>
      <c r="V196" s="165"/>
      <c r="W196" s="165"/>
      <c r="X196" s="165"/>
      <c r="Y196" s="165"/>
      <c r="Z196" s="165"/>
      <c r="AA196" s="165"/>
      <c r="AB196" s="1437"/>
      <c r="AC196" s="165"/>
      <c r="AD196" s="165"/>
    </row>
    <row r="197" spans="1:33" ht="21" hidden="1" customHeight="1" thickBot="1" x14ac:dyDescent="0.3">
      <c r="A197" s="164"/>
      <c r="B197" s="165"/>
      <c r="C197" s="4009"/>
      <c r="D197" s="4010"/>
      <c r="E197" s="4010"/>
      <c r="F197" s="4010"/>
      <c r="G197" s="184"/>
      <c r="H197" s="184"/>
      <c r="I197" s="184"/>
      <c r="J197" s="184"/>
      <c r="K197" s="184"/>
      <c r="L197" s="184"/>
      <c r="M197" s="184"/>
      <c r="N197" s="184"/>
      <c r="O197" s="184"/>
      <c r="P197" s="184"/>
      <c r="Q197" s="184"/>
      <c r="R197" s="184"/>
      <c r="S197" s="184"/>
      <c r="T197" s="168"/>
      <c r="U197" s="165"/>
      <c r="V197" s="165"/>
      <c r="W197" s="165"/>
      <c r="X197" s="165"/>
      <c r="Y197" s="165"/>
      <c r="Z197" s="165"/>
      <c r="AA197" s="165"/>
      <c r="AB197" s="1437"/>
      <c r="AC197" s="165"/>
      <c r="AD197" s="165"/>
    </row>
    <row r="198" spans="1:33" ht="21" hidden="1" customHeight="1" thickBot="1" x14ac:dyDescent="0.3">
      <c r="A198" s="164"/>
      <c r="B198" s="165"/>
      <c r="C198" s="1440"/>
      <c r="D198" s="1441"/>
      <c r="E198" s="1441"/>
      <c r="F198" s="1442"/>
      <c r="G198" s="1443"/>
      <c r="H198" s="1443"/>
      <c r="I198" s="1443"/>
      <c r="J198" s="1443"/>
      <c r="K198" s="1443"/>
      <c r="L198" s="1443"/>
      <c r="M198" s="1443"/>
      <c r="N198" s="1443"/>
      <c r="O198" s="1443"/>
      <c r="P198" s="1443"/>
      <c r="Q198" s="1443"/>
      <c r="R198" s="1443"/>
      <c r="S198" s="1443"/>
      <c r="T198" s="1441"/>
      <c r="U198" s="165"/>
      <c r="V198" s="165"/>
      <c r="W198" s="165"/>
      <c r="X198" s="165"/>
      <c r="Y198" s="165"/>
      <c r="Z198" s="165"/>
      <c r="AA198" s="165"/>
      <c r="AB198" s="1437"/>
      <c r="AC198" s="165"/>
      <c r="AD198" s="165"/>
    </row>
    <row r="199" spans="1:33" ht="21" hidden="1" customHeight="1" thickBot="1" x14ac:dyDescent="0.3">
      <c r="A199" s="164"/>
      <c r="B199" s="165"/>
      <c r="C199" s="4011"/>
      <c r="D199" s="4012"/>
      <c r="E199" s="4012"/>
      <c r="F199" s="4012"/>
      <c r="G199" s="171"/>
      <c r="H199" s="171"/>
      <c r="I199" s="171"/>
      <c r="J199" s="171"/>
      <c r="K199" s="171"/>
      <c r="L199" s="171"/>
      <c r="M199" s="171"/>
      <c r="N199" s="171"/>
      <c r="O199" s="171"/>
      <c r="P199" s="171"/>
      <c r="Q199" s="171"/>
      <c r="R199" s="171"/>
      <c r="S199" s="171"/>
      <c r="T199" s="173"/>
      <c r="U199" s="165"/>
      <c r="V199" s="165"/>
      <c r="W199" s="165"/>
      <c r="X199" s="165"/>
      <c r="Y199" s="165"/>
      <c r="Z199" s="165"/>
      <c r="AA199" s="165"/>
      <c r="AB199" s="1437"/>
      <c r="AC199" s="165"/>
      <c r="AD199" s="165"/>
    </row>
    <row r="200" spans="1:33" ht="21" hidden="1" customHeight="1" thickBot="1" x14ac:dyDescent="0.3">
      <c r="A200" s="164"/>
      <c r="B200" s="165"/>
      <c r="C200" s="4013"/>
      <c r="D200" s="4014"/>
      <c r="E200" s="4014"/>
      <c r="F200" s="4014"/>
      <c r="G200" s="1444"/>
      <c r="H200" s="1444"/>
      <c r="I200" s="1444"/>
      <c r="J200" s="1444"/>
      <c r="K200" s="1444"/>
      <c r="L200" s="1444"/>
      <c r="M200" s="1444"/>
      <c r="N200" s="1444"/>
      <c r="O200" s="1444"/>
      <c r="P200" s="1444"/>
      <c r="Q200" s="1444"/>
      <c r="R200" s="1444"/>
      <c r="S200" s="1444"/>
      <c r="T200" s="1445"/>
      <c r="U200" s="165"/>
      <c r="V200" s="165"/>
      <c r="W200" s="165"/>
      <c r="X200" s="165"/>
      <c r="Y200" s="165"/>
      <c r="Z200" s="165"/>
      <c r="AA200" s="165"/>
      <c r="AB200" s="1437"/>
      <c r="AC200" s="165"/>
      <c r="AD200" s="165"/>
    </row>
    <row r="201" spans="1:33" ht="21" hidden="1" customHeight="1" thickBot="1" x14ac:dyDescent="0.3">
      <c r="A201" s="164"/>
      <c r="B201" s="165"/>
      <c r="C201" s="175"/>
      <c r="D201" s="1441"/>
      <c r="E201" s="1441"/>
      <c r="F201" s="1442"/>
      <c r="G201" s="171"/>
      <c r="H201" s="171"/>
      <c r="I201" s="171"/>
      <c r="J201" s="171"/>
      <c r="K201" s="171"/>
      <c r="L201" s="171"/>
      <c r="M201" s="171"/>
      <c r="N201" s="171"/>
      <c r="O201" s="171"/>
      <c r="P201" s="171"/>
      <c r="Q201" s="171"/>
      <c r="R201" s="171"/>
      <c r="S201" s="171"/>
      <c r="T201" s="185"/>
      <c r="U201" s="165"/>
      <c r="V201" s="165"/>
      <c r="W201" s="165"/>
      <c r="X201" s="165"/>
      <c r="Y201" s="165"/>
      <c r="Z201" s="165"/>
      <c r="AA201" s="165"/>
      <c r="AB201" s="1437"/>
      <c r="AC201" s="165"/>
      <c r="AD201" s="165"/>
    </row>
    <row r="202" spans="1:33" ht="21" hidden="1" customHeight="1" thickBot="1" x14ac:dyDescent="0.3">
      <c r="A202" s="164"/>
      <c r="B202" s="165"/>
      <c r="C202" s="4015"/>
      <c r="D202" s="4016"/>
      <c r="E202" s="4016"/>
      <c r="F202" s="4016"/>
      <c r="G202" s="171"/>
      <c r="H202" s="171"/>
      <c r="I202" s="171"/>
      <c r="J202" s="171"/>
      <c r="K202" s="171"/>
      <c r="L202" s="171"/>
      <c r="M202" s="171"/>
      <c r="N202" s="171"/>
      <c r="O202" s="171"/>
      <c r="P202" s="171"/>
      <c r="Q202" s="171"/>
      <c r="R202" s="171"/>
      <c r="S202" s="171"/>
      <c r="T202" s="173"/>
      <c r="U202" s="165"/>
      <c r="V202" s="165"/>
      <c r="W202" s="165"/>
      <c r="X202" s="165"/>
      <c r="Y202" s="165"/>
      <c r="Z202" s="165"/>
      <c r="AA202" s="165"/>
      <c r="AB202" s="1437"/>
      <c r="AC202" s="165"/>
      <c r="AD202" s="165"/>
    </row>
    <row r="203" spans="1:33" ht="21" hidden="1" customHeight="1" x14ac:dyDescent="0.25">
      <c r="A203" s="164"/>
      <c r="B203" s="165"/>
      <c r="C203" s="1434"/>
      <c r="D203" s="183"/>
      <c r="E203" s="183"/>
      <c r="F203" s="183"/>
      <c r="G203" s="173"/>
      <c r="H203" s="173"/>
      <c r="I203" s="173"/>
      <c r="J203" s="173"/>
      <c r="K203" s="173"/>
      <c r="L203" s="173"/>
      <c r="M203" s="173"/>
      <c r="N203" s="173"/>
      <c r="O203" s="173"/>
      <c r="P203" s="173"/>
      <c r="Q203" s="173"/>
      <c r="R203" s="173"/>
      <c r="S203" s="173"/>
      <c r="T203" s="173"/>
      <c r="U203" s="165"/>
      <c r="V203" s="165"/>
      <c r="W203" s="165"/>
      <c r="X203" s="165"/>
      <c r="Y203" s="165"/>
      <c r="Z203" s="165"/>
      <c r="AA203" s="165"/>
      <c r="AB203" s="1437"/>
      <c r="AC203" s="165"/>
      <c r="AD203" s="165"/>
    </row>
    <row r="204" spans="1:33" ht="21" hidden="1" customHeight="1" thickBot="1" x14ac:dyDescent="0.3">
      <c r="A204" s="176"/>
      <c r="B204" s="177"/>
      <c r="C204" s="177"/>
      <c r="D204" s="177"/>
      <c r="E204" s="177"/>
      <c r="F204" s="166"/>
      <c r="G204" s="179"/>
      <c r="H204" s="179"/>
      <c r="I204" s="179"/>
      <c r="J204" s="179"/>
      <c r="K204" s="179"/>
      <c r="L204" s="179"/>
      <c r="M204" s="179"/>
      <c r="N204" s="179"/>
      <c r="O204" s="179"/>
      <c r="P204" s="179"/>
      <c r="Q204" s="179"/>
      <c r="R204" s="179"/>
      <c r="S204" s="179"/>
      <c r="T204" s="167"/>
      <c r="U204" s="177"/>
      <c r="V204" s="177"/>
      <c r="W204" s="177"/>
      <c r="X204" s="177"/>
      <c r="Y204" s="177"/>
      <c r="Z204" s="177"/>
      <c r="AA204" s="177"/>
      <c r="AB204" s="1447"/>
      <c r="AC204" s="177"/>
      <c r="AD204" s="165"/>
    </row>
    <row r="205" spans="1:33" ht="21" hidden="1" customHeight="1" thickTop="1" thickBot="1" x14ac:dyDescent="0.3">
      <c r="A205" s="186"/>
      <c r="B205" s="165"/>
      <c r="C205" s="165"/>
      <c r="D205" s="165"/>
      <c r="E205" s="165"/>
      <c r="F205" s="1449" t="s">
        <v>5</v>
      </c>
      <c r="G205" s="1450" t="s">
        <v>6</v>
      </c>
      <c r="H205" s="187" t="s">
        <v>7</v>
      </c>
      <c r="I205" s="187" t="s">
        <v>8</v>
      </c>
      <c r="J205" s="187" t="s">
        <v>9</v>
      </c>
      <c r="K205" s="187" t="s">
        <v>10</v>
      </c>
      <c r="L205" s="187" t="s">
        <v>11</v>
      </c>
      <c r="M205" s="187" t="s">
        <v>12</v>
      </c>
      <c r="N205" s="187" t="s">
        <v>13</v>
      </c>
      <c r="O205" s="187" t="s">
        <v>14</v>
      </c>
      <c r="P205" s="187" t="s">
        <v>15</v>
      </c>
      <c r="Q205" s="1451" t="s">
        <v>16</v>
      </c>
      <c r="R205" s="174"/>
      <c r="S205" s="165"/>
      <c r="T205" s="165"/>
      <c r="U205" s="165"/>
      <c r="V205" s="1449" t="s">
        <v>5</v>
      </c>
      <c r="W205" s="1450" t="s">
        <v>6</v>
      </c>
      <c r="X205" s="187" t="s">
        <v>7</v>
      </c>
      <c r="Y205" s="187" t="s">
        <v>8</v>
      </c>
      <c r="Z205" s="187" t="s">
        <v>9</v>
      </c>
      <c r="AA205" s="187" t="s">
        <v>10</v>
      </c>
      <c r="AB205" s="187" t="s">
        <v>11</v>
      </c>
      <c r="AC205" s="187" t="s">
        <v>12</v>
      </c>
      <c r="AD205" s="187" t="s">
        <v>13</v>
      </c>
      <c r="AE205" s="187" t="s">
        <v>14</v>
      </c>
      <c r="AF205" s="187" t="s">
        <v>15</v>
      </c>
      <c r="AG205" s="1451" t="s">
        <v>16</v>
      </c>
    </row>
    <row r="206" spans="1:33" ht="21" hidden="1" customHeight="1" thickTop="1" x14ac:dyDescent="0.25">
      <c r="A206" s="188" t="s">
        <v>62</v>
      </c>
      <c r="B206" s="189"/>
      <c r="C206" s="4004" t="s">
        <v>63</v>
      </c>
      <c r="D206" s="4004"/>
      <c r="E206" s="4005"/>
      <c r="F206" s="1452">
        <f t="shared" ref="F206:Q206" si="18">(SUMIF($C$16:$C$32,"*ug 1010*",G16:G32)+(SUMIF($C$36:$C$52,"*ug 1010*",G36:G52)+(SUMIF($C$56:$C$72,"*ug 1010*",G56:G72))))</f>
        <v>0</v>
      </c>
      <c r="G206" s="1452">
        <f t="shared" si="18"/>
        <v>0</v>
      </c>
      <c r="H206" s="1452">
        <f t="shared" si="18"/>
        <v>0</v>
      </c>
      <c r="I206" s="1452">
        <f t="shared" si="18"/>
        <v>0</v>
      </c>
      <c r="J206" s="1452">
        <f t="shared" si="18"/>
        <v>0</v>
      </c>
      <c r="K206" s="1452">
        <f t="shared" si="18"/>
        <v>0</v>
      </c>
      <c r="L206" s="1452">
        <f t="shared" si="18"/>
        <v>0</v>
      </c>
      <c r="M206" s="1452">
        <f t="shared" si="18"/>
        <v>0</v>
      </c>
      <c r="N206" s="1452">
        <f t="shared" si="18"/>
        <v>0</v>
      </c>
      <c r="O206" s="1452">
        <f t="shared" si="18"/>
        <v>0</v>
      </c>
      <c r="P206" s="1452">
        <f t="shared" si="18"/>
        <v>0</v>
      </c>
      <c r="Q206" s="1452">
        <f t="shared" si="18"/>
        <v>0</v>
      </c>
      <c r="S206" s="4004" t="s">
        <v>64</v>
      </c>
      <c r="T206" s="4004"/>
      <c r="U206" s="4005"/>
      <c r="V206" s="1452">
        <f>(SUMIF($C$16:$C$32,"*cdd 1010*",G16:G32)+(SUMIF($C36:$C$52,"*cdd 1010*",G36:G52)+(SUMIF($C$56:$C$72,"*cdd 1010*",G56:G72))))</f>
        <v>0</v>
      </c>
      <c r="W206" s="1452">
        <f>(SUMIF($C$16:$C$32,"*cdd 1010*",H16:H32)+(SUMIF($C36:$C$52,"*cdd 1010*",H36:H52)+(SUMIF($C$56:$C$72,"*cdd 1010*",H56:H72))))</f>
        <v>0</v>
      </c>
      <c r="X206" s="1452">
        <f>(SUMIF($C$16:$C$32,"*cdd 1010*",I16:I32)+(SUMIF($C36:$C$52,"*cdd 1010*",I36:I52)+(SUMIF($C$56:$C$72,"*cdd 1010*",I56:I72))))</f>
        <v>0</v>
      </c>
      <c r="Y206" s="1452">
        <f>(SUMIF($C$16:$C$32,"*cdd 1010*",J16:J32)+(SUMIF($C36:$C$52,"*cdd 1010*",J36:J52)+(SUMIF($C$56:$C$72,"*cdd 1010*",J56:J72))))</f>
        <v>0</v>
      </c>
      <c r="Z206" s="1452">
        <f>(SUMIF($C$16:$C$32,"*cdd 1010*",K16:K32)+(SUMIF($C36:$C$52,"*cdd 1010*",K36:K52)+(SUMIF($C$56:$C$72,"*cdd 1010*",K56:K72))))</f>
        <v>0</v>
      </c>
      <c r="AA206" s="1452">
        <f>(SUMIF($C$16:$C$32,"*cdd 1010*",L16:L32)+(SUMIF($C36:$C$52,"*cdd 1010*",L36:L52)+(SUMIF($C$56:$C$72,"*cdd 1010*",L56:L72))))</f>
        <v>0</v>
      </c>
      <c r="AB206" s="1452">
        <f>(SUMIF($C$16:$C$32,"*cdd 1010*",M16:M32)+(SUMIF($C36:$C$52,"*cdd 1010*",M36:M52)+(SUMIF($C$56:$C$72,"*cdd 1010*",M56:M72))))</f>
        <v>0</v>
      </c>
      <c r="AC206" s="1452">
        <f>(SUMIF($C$16:$C$32,"*cdd 1010*",N16:N32)+(SUMIF($C36:$C$52,"*cdd 1010*",N36:N52)+(SUMIF($C$56:$C$72,"*cdd 1010*",N56:N72))))</f>
        <v>0</v>
      </c>
      <c r="AD206" s="1452">
        <f>(SUMIF($C$16:$C$32,"*cdd 1010*",O16:O32)+(SUMIF($C36:$C$52,"*cdd 1010*",O36:O52)+(SUMIF($C$56:$C$72,"*cdd 1010*",O56:O72))))</f>
        <v>0</v>
      </c>
      <c r="AE206" s="1452">
        <f>(SUMIF($C$16:$C$32,"*cdd 1010*",P16:P32)+(SUMIF($C36:$C$52,"*cdd 1010*",P36:P52)+(SUMIF($C$56:$C$72,"*cdd 1010*",P56:P72))))</f>
        <v>0</v>
      </c>
      <c r="AF206" s="1452">
        <f>(SUMIF($C$16:$C$32,"*cdd 1010*",Q16:Q32)+(SUMIF($C36:$C$52,"*cdd 1010*",Q36:Q52)+(SUMIF($C$56:$C$72,"*cdd 1010*",Q56:Q72))))</f>
        <v>0</v>
      </c>
      <c r="AG206" s="1452">
        <f>(SUMIF($C$16:$C$32,"*cdd 1010*",R16:R32)+(SUMIF($C36:$C$52,"*cdd 1010*",R36:R52)+(SUMIF($C$56:$C$72,"*cdd 1010*",R56:R72))))</f>
        <v>0</v>
      </c>
    </row>
    <row r="207" spans="1:33" ht="21" hidden="1" customHeight="1" x14ac:dyDescent="0.25">
      <c r="A207" s="190" t="s">
        <v>115</v>
      </c>
      <c r="B207" s="191"/>
      <c r="C207" s="4006" t="s">
        <v>66</v>
      </c>
      <c r="D207" s="4006"/>
      <c r="E207" s="4007"/>
      <c r="F207" s="1453">
        <f>(SUMIF($C$16:$C$32,"*ug 1100-4*",G$16:G$32)+(SUMIF($C36:$C$52,"*ug 1100-4*",G$36:G$52)+(SUMIF($C$56:$C$72,"*ug 1100-4*",G$56:G$72))))</f>
        <v>0</v>
      </c>
      <c r="G207" s="1453">
        <f>(SUMIF($C$16:$C$32,"*ug 1100-4*",H$16:H$32)+(SUMIF($C36:$C$52,"*ug 1100-4*",H$36:H$52)+(SUMIF($C$56:$C$72,"*ug 1100-4*",H$56:H$72))))</f>
        <v>0</v>
      </c>
      <c r="H207" s="1453">
        <f>(SUMIF($C$16:$C$32,"*ug 1100-4*",I$16:I$32)+(SUMIF($C36:$C$52,"*ug 1100-4*",I$36:I$52)+(SUMIF($C$56:$C$72,"*ug 1100-4*",I$56:I$72))))</f>
        <v>0</v>
      </c>
      <c r="I207" s="1453">
        <f>(SUMIF($C$16:$C$32,"*ug 1100-4*",J$16:J$32)+(SUMIF($C36:$C$52,"*ug 1100-4*",J$36:J$52)+(SUMIF($C$56:$C$72,"*ug 1100-4*",J$56:J$72))))</f>
        <v>0</v>
      </c>
      <c r="J207" s="1453">
        <f>(SUMIF($C$16:$C$32,"*ug 1100-4*",K$16:K$32)+(SUMIF($C36:$C$52,"*ug 1100-4*",K$36:K$52)+(SUMIF($C$56:$C$72,"*ug 1100-4*",K$56:K$72))))</f>
        <v>0</v>
      </c>
      <c r="K207" s="1453">
        <f>(SUMIF($C$16:$C$32,"*ug 1100-4*",L$16:L$32)+(SUMIF($C36:$C$52,"*ug 1100-4*",L$36:L$52)+(SUMIF($C$56:$C$72,"*ug 1100-4*",L$56:L$72))))</f>
        <v>0</v>
      </c>
      <c r="L207" s="1453">
        <f>(SUMIF($C$16:$C$32,"*ug 1100-4*",M$16:M$32)+(SUMIF($C36:$C$52,"*ug 1100-4*",M$36:M$52)+(SUMIF($C$56:$C$72,"*ug 1100-4*",M$56:M$72))))</f>
        <v>0</v>
      </c>
      <c r="M207" s="1453">
        <f>(SUMIF($C$16:$C$32,"*ug 1100-4*",N$16:N$32)+(SUMIF($C36:$C$52,"*ug 1100-4*",N$36:N$52)+(SUMIF($C$56:$C$72,"*ug 1100-4*",N$56:N$72))))</f>
        <v>0</v>
      </c>
      <c r="N207" s="1453">
        <f>(SUMIF($C$16:$C$32,"*ug 1100-4*",O$16:O$32)+(SUMIF($C36:$C$52,"*ug 1100-4*",O$36:O$52)+(SUMIF($C$56:$C$72,"*ug 1100-4*",O$56:O$72))))</f>
        <v>0</v>
      </c>
      <c r="O207" s="1453">
        <f>(SUMIF($C$16:$C$32,"*ug 1100-4*",P$16:P$32)+(SUMIF($C36:$C$52,"*ug 1100-4*",P$36:P$52)+(SUMIF($C$56:$C$72,"*ug 1100-4*",P$56:P$72))))</f>
        <v>0</v>
      </c>
      <c r="P207" s="1453">
        <f>(SUMIF($C$16:$C$32,"*ug 1100-4*",Q$16:Q$32)+(SUMIF($C36:$C$52,"*ug 1100-4*",Q$36:Q$52)+(SUMIF($C$56:$C$72,"*ug 1100-4*",Q$56:Q$72))))</f>
        <v>0</v>
      </c>
      <c r="Q207" s="1453">
        <f>(SUMIF($C$16:$C$32,"*ug 1100-4*",R$16:R$32)+(SUMIF($C36:$C$52,"*ug 1100-4*",R$36:R$52)+(SUMIF($C$56:$C$72,"*ug 1100-4*",R$56:R$72))))</f>
        <v>0</v>
      </c>
      <c r="S207" s="4006" t="s">
        <v>67</v>
      </c>
      <c r="T207" s="4006"/>
      <c r="U207" s="4007"/>
      <c r="V207" s="1453">
        <f>(SUMIF($C$16:$C$32,"*cdd 1100-4*",G$16:G$32)+(SUMIF($C36:$C$52,"*cdd 1100-4*",G$36:G$52)+(SUMIF($C$56:$C$72,"*cdd 1100-4*",G$56:G$72))))</f>
        <v>0</v>
      </c>
      <c r="W207" s="1453">
        <f>(SUMIF($C$16:$C$32,"*cdd 1100-4*",H$16:H$32)+(SUMIF($C36:$C$52,"*cdd 1100-4*",H$36:H$52)+(SUMIF($C$56:$C$72,"*cdd 1100-4*",H$56:H$72))))</f>
        <v>0</v>
      </c>
      <c r="X207" s="1453">
        <f>(SUMIF($C$16:$C$32,"*cdd 1100-4*",I$16:I$32)+(SUMIF($C36:$C$52,"*cdd 1100-4*",I$36:I$52)+(SUMIF($C$56:$C$72,"*cdd 1100-4*",I$56:I$72))))</f>
        <v>0</v>
      </c>
      <c r="Y207" s="1453">
        <f>(SUMIF($C$16:$C$32,"*cdd 1100-4*",J$16:J$32)+(SUMIF($C36:$C$52,"*cdd 1100-4*",J$36:J$52)+(SUMIF($C$56:$C$72,"*cdd 1100-4*",J$56:J$72))))</f>
        <v>0</v>
      </c>
      <c r="Z207" s="1453">
        <f>(SUMIF($C$16:$C$32,"*cdd 1100-4*",K$16:K$32)+(SUMIF($C36:$C$52,"*cdd 1100-4*",K$36:K$52)+(SUMIF($C$56:$C$72,"*cdd 1100-4*",K$56:K$72))))</f>
        <v>0</v>
      </c>
      <c r="AA207" s="1453">
        <f>(SUMIF($C$16:$C$32,"*cdd 1100-4*",L$16:L$32)+(SUMIF($C36:$C$52,"*cdd 1100-4*",L$36:L$52)+(SUMIF($C$56:$C$72,"*cdd 1100-4*",L$56:L$72))))</f>
        <v>0</v>
      </c>
      <c r="AB207" s="1453">
        <f>(SUMIF($C$16:$C$32,"*cdd 1100-4*",M$16:M$32)+(SUMIF($C36:$C$52,"*cdd 1100-4*",M$36:M$52)+(SUMIF($C$56:$C$72,"*cdd 1100-4*",M$56:M$72))))</f>
        <v>0</v>
      </c>
      <c r="AC207" s="1453">
        <f>(SUMIF($C$16:$C$32,"*cdd 1100-4*",N$16:N$32)+(SUMIF($C36:$C$52,"*cdd 1100-4*",N$36:N$52)+(SUMIF($C$56:$C$72,"*cdd 1100-4*",N$56:N$72))))</f>
        <v>0</v>
      </c>
      <c r="AD207" s="1453">
        <f>(SUMIF($C$16:$C$32,"*cdd 1100-4*",O$16:O$32)+(SUMIF($C36:$C$52,"*cdd 1100-4*",O$36:O$52)+(SUMIF($C$56:$C$72,"*cdd 1100-4*",O$56:O$72))))</f>
        <v>0</v>
      </c>
      <c r="AE207" s="1453">
        <f>(SUMIF($C$16:$C$32,"*cdd 1100-4*",P$16:P$32)+(SUMIF($C36:$C$52,"*cdd 1100-4*",P$36:P$52)+(SUMIF($C$56:$C$72,"*cdd 1100-4*",P$56:P$72))))</f>
        <v>0</v>
      </c>
      <c r="AF207" s="1453">
        <f>(SUMIF($C$16:$C$32,"*cdd 1100-4*",Q$16:Q$32)+(SUMIF($C36:$C$52,"*cdd 1100-4*",Q$36:Q$52)+(SUMIF($C$56:$C$72,"*cdd 1100-4*",Q$56:Q$72))))</f>
        <v>0</v>
      </c>
      <c r="AG207" s="1453">
        <f>(SUMIF($C$16:$C$32,"*cdd 1100-4*",R$16:R$32)+(SUMIF($C36:$C$52,"*cdd 1100-4*",R$36:R$52)+(SUMIF($C$56:$C$72,"*cdd 1100-4*",R$56:R$72))))</f>
        <v>0</v>
      </c>
    </row>
    <row r="208" spans="1:33" ht="21" hidden="1" customHeight="1" x14ac:dyDescent="0.25">
      <c r="A208" s="190"/>
      <c r="B208" s="191"/>
      <c r="C208" s="4006" t="s">
        <v>68</v>
      </c>
      <c r="D208" s="4006"/>
      <c r="E208" s="4007"/>
      <c r="F208" s="1453">
        <f>(SUMIF($C$16:$C$32,"*ug 1100-5*",G$16:G$32)+(SUMIF($C36:$C$52,"*ug 1100-5*",G$36:G$52)+(SUMIF($C$56:$C$72,"*ug 1100-5*",G$56:G$72))))</f>
        <v>0</v>
      </c>
      <c r="G208" s="1453">
        <f>(SUMIF($C$16:$C$32,"*ug 1100-5*",H$16:H$32)+(SUMIF($C36:$C$52,"*ug 1100-5*",H$36:H$52)+(SUMIF($C$56:$C$72,"*ug 1100-5*",H$56:H$72))))</f>
        <v>0</v>
      </c>
      <c r="H208" s="1453">
        <f>(SUMIF($C$16:$C$32,"*ug 1100-5*",I$16:I$32)+(SUMIF($C36:$C$52,"*ug 1100-5*",I$36:I$52)+(SUMIF($C$56:$C$72,"*ug 1100-5*",I$56:I$72))))</f>
        <v>0</v>
      </c>
      <c r="I208" s="1453">
        <f>(SUMIF($C$16:$C$32,"*ug 1100-5*",J$16:J$32)+(SUMIF($C36:$C$52,"*ug 1100-5*",J$36:J$52)+(SUMIF($C$56:$C$72,"*ug 1100-5*",J$56:J$72))))</f>
        <v>0</v>
      </c>
      <c r="J208" s="1453">
        <f>(SUMIF($C$16:$C$32,"*ug 1100-5*",K$16:K$32)+(SUMIF($C36:$C$52,"*ug 1100-5*",K$36:K$52)+(SUMIF($C$56:$C$72,"*ug 1100-5*",K$56:K$72))))</f>
        <v>0</v>
      </c>
      <c r="K208" s="1453">
        <f>(SUMIF($C$16:$C$32,"*ug 1100-5*",L$16:L$32)+(SUMIF($C36:$C$52,"*ug 1100-5*",L$36:L$52)+(SUMIF($C$56:$C$72,"*ug 1100-5*",L$56:L$72))))</f>
        <v>0</v>
      </c>
      <c r="L208" s="1453">
        <f>(SUMIF($C$16:$C$32,"*ug 1100-5*",M$16:M$32)+(SUMIF($C36:$C$52,"*ug 1100-5*",M$36:M$52)+(SUMIF($C$56:$C$72,"*ug 1100-5*",M$56:M$72))))</f>
        <v>0</v>
      </c>
      <c r="M208" s="1453">
        <f>(SUMIF($C$16:$C$32,"*ug 1100-5*",N$16:N$32)+(SUMIF($C36:$C$52,"*ug 1100-5*",N$36:N$52)+(SUMIF($C$56:$C$72,"*ug 1100-5*",N$56:N$72))))</f>
        <v>0</v>
      </c>
      <c r="N208" s="1453">
        <f>(SUMIF($C$16:$C$32,"*ug 1100-5*",O$16:O$32)+(SUMIF($C36:$C$52,"*ug 1100-5*",O$36:O$52)+(SUMIF($C$56:$C$72,"*ug 1100-5*",O$56:O$72))))</f>
        <v>0</v>
      </c>
      <c r="O208" s="1453">
        <f>(SUMIF($C$16:$C$32,"*ug 1100-5*",P$16:P$32)+(SUMIF($C36:$C$52,"*ug 1100-5*",P$36:P$52)+(SUMIF($C$56:$C$72,"*ug 1100-5*",P$56:P$72))))</f>
        <v>0</v>
      </c>
      <c r="P208" s="1453">
        <f>(SUMIF($C$16:$C$32,"*ug 1100-5*",Q$16:Q$32)+(SUMIF($C36:$C$52,"*ug 1100-5*",Q$36:Q$52)+(SUMIF($C$56:$C$72,"*ug 1100-5*",Q$56:Q$72))))</f>
        <v>0</v>
      </c>
      <c r="Q208" s="1453">
        <f>(SUMIF($C$16:$C$32,"*ug 1100-5*",R$16:R$32)+(SUMIF($C36:$C$52,"*ug 1100-5*",R$36:R$52)+(SUMIF($C$56:$C$72,"*ug 1100-5*",R$56:R$72))))</f>
        <v>0</v>
      </c>
      <c r="S208" s="4006" t="s">
        <v>69</v>
      </c>
      <c r="T208" s="4006"/>
      <c r="U208" s="4007"/>
      <c r="V208" s="1453">
        <f>(SUMIF($C$16:$C$32,"*cdd 1100-5*",G$16:G32)+(SUMIF($C36:$C52,"*cdd 1100-5*",G$36:G$52)+(SUMIF($C56:$C72,"*cdd 1100-5*",G$56:G72))))</f>
        <v>0</v>
      </c>
      <c r="W208" s="1453">
        <f>(SUMIF($C$16:$C$32,"*cdd 1100-5*",H$16:H32)+(SUMIF($C36:$C52,"*cdd 1100-5*",H$36:H$52)+(SUMIF($C56:$C72,"*cdd 1100-5*",H$56:H72))))</f>
        <v>0</v>
      </c>
      <c r="X208" s="1453">
        <f>(SUMIF($C$16:$C$32,"*cdd 1100-5*",I$16:I32)+(SUMIF($C36:$C52,"*cdd 1100-5*",I$36:I$52)+(SUMIF($C56:$C72,"*cdd 1100-5*",I$56:I72))))</f>
        <v>0</v>
      </c>
      <c r="Y208" s="1453">
        <f>(SUMIF($C$16:$C$32,"*cdd 1100-5*",J$16:J32)+(SUMIF($C36:$C52,"*cdd 1100-5*",J$36:J$52)+(SUMIF($C56:$C72,"*cdd 1100-5*",J$56:J72))))</f>
        <v>0</v>
      </c>
      <c r="Z208" s="1453">
        <f>(SUMIF($C$16:$C$32,"*cdd 1100-5*",K$16:K32)+(SUMIF($C36:$C52,"*cdd 1100-5*",K$36:K$52)+(SUMIF($C56:$C72,"*cdd 1100-5*",K$56:K72))))</f>
        <v>0</v>
      </c>
      <c r="AA208" s="1453">
        <f>(SUMIF($C$16:$C$32,"*cdd 1100-5*",L$16:L32)+(SUMIF($C36:$C52,"*cdd 1100-5*",L$36:L$52)+(SUMIF($C56:$C72,"*cdd 1100-5*",L$56:L72))))</f>
        <v>0</v>
      </c>
      <c r="AB208" s="1453">
        <f>(SUMIF($C$16:$C$32,"*cdd 1100-5*",M$16:M32)+(SUMIF($C36:$C52,"*cdd 1100-5*",M$36:M$52)+(SUMIF($C56:$C72,"*cdd 1100-5*",M$56:M72))))</f>
        <v>0</v>
      </c>
      <c r="AC208" s="1453">
        <f>(SUMIF($C$16:$C$32,"*cdd 1100-5*",N$16:N32)+(SUMIF($C36:$C52,"*cdd 1100-5*",N$36:N$52)+(SUMIF($C56:$C72,"*cdd 1100-5*",N$56:N72))))</f>
        <v>0</v>
      </c>
      <c r="AD208" s="1453">
        <f>(SUMIF($C$16:$C$32,"*cdd 1100-5*",O$16:O32)+(SUMIF($C36:$C52,"*cdd 1100-5*",O$36:O$52)+(SUMIF($C56:$C72,"*cdd 1100-5*",O$56:O72))))</f>
        <v>0</v>
      </c>
      <c r="AE208" s="1453">
        <f>(SUMIF($C$16:$C$32,"*cdd 1100-5*",P$16:P32)+(SUMIF($C36:$C52,"*cdd 1100-5*",P$36:P$52)+(SUMIF($C56:$C72,"*cdd 1100-5*",P$56:P72))))</f>
        <v>0</v>
      </c>
      <c r="AF208" s="1453">
        <f>(SUMIF($C$16:$C$32,"*cdd 1100-5*",Q$16:Q32)+(SUMIF($C36:$C52,"*cdd 1100-5*",Q$36:Q$52)+(SUMIF($C56:$C72,"*cdd 1100-5*",Q$56:Q72))))</f>
        <v>0</v>
      </c>
      <c r="AG208" s="1453">
        <f>(SUMIF($C$16:$C$32,"*cdd 1100-5*",R$16:R32)+(SUMIF($C36:$C52,"*cdd 1100-5*",R$36:R$52)+(SUMIF($C56:$C72,"*cdd 1100-5*",R$56:R72))))</f>
        <v>0</v>
      </c>
    </row>
    <row r="209" spans="1:33" ht="21" hidden="1" customHeight="1" x14ac:dyDescent="0.25">
      <c r="A209" s="190"/>
      <c r="B209" s="191"/>
      <c r="C209" s="4006" t="s">
        <v>70</v>
      </c>
      <c r="D209" s="4006"/>
      <c r="E209" s="4007"/>
      <c r="F209" s="1453">
        <f>(SUMIF($C$16:$C$32,"*ug 1100-6*",G$16:G$32)+(SUMIF($C36:$C$52,"*ug 1100-6*",G$36:G$52)+(SUMIF($C$56:$C$72,"*ug 1100-6*",G$56:G$72))))</f>
        <v>0</v>
      </c>
      <c r="G209" s="1453">
        <f>(SUMIF($C$16:$C$32,"*ug 1100-6*",H$16:H$32)+(SUMIF($C36:$C$52,"*ug 1100-6*",H$36:H$52)+(SUMIF($C$56:$C$72,"*ug 1100-6*",H$56:H$72))))</f>
        <v>0</v>
      </c>
      <c r="H209" s="1453">
        <f>(SUMIF($C$16:$C$32,"*ug 1100-6*",I$16:I$32)+(SUMIF($C36:$C$52,"*ug 1100-6*",I$36:I$52)+(SUMIF($C$56:$C$72,"*ug 1100-6*",I$56:I$72))))</f>
        <v>0</v>
      </c>
      <c r="I209" s="1453">
        <f>(SUMIF($C$16:$C$32,"*ug 1100-6*",J$16:J$32)+(SUMIF($C36:$C$52,"*ug 1100-6*",J$36:J$52)+(SUMIF($C$56:$C$72,"*ug 1100-6*",J$56:J$72))))</f>
        <v>0</v>
      </c>
      <c r="J209" s="1453">
        <f>(SUMIF($C$16:$C$32,"*ug 1100-6*",K$16:K$32)+(SUMIF($C36:$C$52,"*ug 1100-6*",K$36:K$52)+(SUMIF($C$56:$C$72,"*ug 1100-6*",K$56:K$72))))</f>
        <v>0</v>
      </c>
      <c r="K209" s="1453">
        <f>(SUMIF($C$16:$C$32,"*ug 1100-6*",L$16:L$32)+(SUMIF($C36:$C$52,"*ug 1100-6*",L$36:L$52)+(SUMIF($C$56:$C$72,"*ug 1100-6*",L$56:L$72))))</f>
        <v>0</v>
      </c>
      <c r="L209" s="1453">
        <f>(SUMIF($C$16:$C$32,"*ug 1100-6*",M$16:M$32)+(SUMIF($C36:$C$52,"*ug 1100-6*",M$36:M$52)+(SUMIF($C$56:$C$72,"*ug 1100-6*",M$56:M$72))))</f>
        <v>0</v>
      </c>
      <c r="M209" s="1453">
        <f>(SUMIF($C$16:$C$32,"*ug 1100-6*",N$16:N$32)+(SUMIF($C36:$C$52,"*ug 1100-6*",N$36:N$52)+(SUMIF($C$56:$C$72,"*ug 1100-6*",N$56:N$72))))</f>
        <v>0</v>
      </c>
      <c r="N209" s="1453">
        <f>(SUMIF($C$16:$C$32,"*ug 1100-6*",O$16:O$32)+(SUMIF($C36:$C$52,"*ug 1100-6*",O$36:O$52)+(SUMIF($C$56:$C$72,"*ug 1100-6*",O$56:O$72))))</f>
        <v>0</v>
      </c>
      <c r="O209" s="1453">
        <f>(SUMIF($C$16:$C$32,"*ug 1100-6*",P$16:P$32)+(SUMIF($C36:$C$52,"*ug 1100-6*",P$36:P$52)+(SUMIF($C$56:$C$72,"*ug 1100-6*",P$56:P$72))))</f>
        <v>0</v>
      </c>
      <c r="P209" s="1453">
        <f>(SUMIF($C$16:$C$32,"*ug 1100-6*",Q$16:Q$32)+(SUMIF($C36:$C$52,"*ug 1100-6*",Q$36:Q$52)+(SUMIF($C$56:$C$72,"*ug 1100-6*",Q$56:Q$72))))</f>
        <v>0</v>
      </c>
      <c r="Q209" s="1453">
        <f>(SUMIF($C$16:$C$32,"*ug 1100-6*",R$16:R$32)+(SUMIF($C36:$C$52,"*ug 1100-6*",R$36:R$52)+(SUMIF($C$56:$C$72,"*ug 1100-6*",R$56:R$72))))</f>
        <v>0</v>
      </c>
      <c r="S209" s="4006" t="s">
        <v>71</v>
      </c>
      <c r="T209" s="4006"/>
      <c r="U209" s="4007"/>
      <c r="V209" s="1453">
        <f>(SUMIF($C$16:$C$32,"*cdd 1100-6*",G$16:G32)+(SUMIF($C36:$C52,"*cdd 1100-6*",G$36:G$52)+(SUMIF($C56:$C72,"*cdd 1100-6*",G$56:G72))))</f>
        <v>0</v>
      </c>
      <c r="W209" s="1453">
        <f>(SUMIF($C$16:$C$32,"*cdd 1100-6*",H$16:H32)+(SUMIF($C36:$C52,"*cdd 1100-6*",H$36:H$52)+(SUMIF($C56:$C72,"*cdd 1100-6*",H$56:H72))))</f>
        <v>0</v>
      </c>
      <c r="X209" s="1453">
        <f>(SUMIF($C$16:$C$32,"*cdd 1100-6*",I$16:I32)+(SUMIF($C36:$C52,"*cdd 1100-6*",I$36:I$52)+(SUMIF($C56:$C72,"*cdd 1100-6*",I$56:I72))))</f>
        <v>0</v>
      </c>
      <c r="Y209" s="1453">
        <f>(SUMIF($C$16:$C$32,"*cdd 1100-6*",J$16:J32)+(SUMIF($C36:$C52,"*cdd 1100-6*",J$36:J$52)+(SUMIF($C56:$C72,"*cdd 1100-6*",J$56:J72))))</f>
        <v>0</v>
      </c>
      <c r="Z209" s="1453">
        <f>(SUMIF($C$16:$C$32,"*cdd 1100-6*",K$16:K32)+(SUMIF($C36:$C52,"*cdd 1100-6*",K$36:K$52)+(SUMIF($C56:$C72,"*cdd 1100-6*",K$56:K72))))</f>
        <v>0</v>
      </c>
      <c r="AA209" s="1453">
        <f>(SUMIF($C$16:$C$32,"*cdd 1100-6*",L$16:L32)+(SUMIF($C36:$C52,"*cdd 1100-6*",L$36:L$52)+(SUMIF($C56:$C72,"*cdd 1100-6*",L$56:L72))))</f>
        <v>0</v>
      </c>
      <c r="AB209" s="1453">
        <f>(SUMIF($C$16:$C$32,"*cdd 1100-6*",M$16:M32)+(SUMIF($C36:$C52,"*cdd 1100-6*",M$36:M$52)+(SUMIF($C56:$C72,"*cdd 1100-6*",M$56:M72))))</f>
        <v>0</v>
      </c>
      <c r="AC209" s="1453">
        <f>(SUMIF($C$16:$C$32,"*cdd 1100-6*",N$16:N32)+(SUMIF($C36:$C52,"*cdd 1100-6*",N$36:N$52)+(SUMIF($C56:$C72,"*cdd 1100-6*",N$56:N72))))</f>
        <v>0</v>
      </c>
      <c r="AD209" s="1453">
        <f>(SUMIF($C$16:$C$32,"*cdd 1100-6*",O$16:O32)+(SUMIF($C36:$C52,"*cdd 1100-6*",O$36:O$52)+(SUMIF($C56:$C72,"*cdd 1100-6*",O$56:O72))))</f>
        <v>0</v>
      </c>
      <c r="AE209" s="1453">
        <f>(SUMIF($C$16:$C$32,"*cdd 1100-6*",P$16:P32)+(SUMIF($C36:$C52,"*cdd 1100-6*",P$36:P$52)+(SUMIF($C56:$C72,"*cdd 1100-6*",P$56:P72))))</f>
        <v>0</v>
      </c>
      <c r="AF209" s="1453">
        <f>(SUMIF($C$16:$C$32,"*cdd 1100-6*",Q$16:Q32)+(SUMIF($C36:$C52,"*cdd 1100-6*",Q$36:Q$52)+(SUMIF($C56:$C72,"*cdd 1100-6*",Q$56:Q72))))</f>
        <v>0</v>
      </c>
      <c r="AG209" s="1453">
        <f>(SUMIF($C$16:$C$32,"*cdd 1100-6*",R$16:R32)+(SUMIF($C36:$C52,"*cdd 1100-6*",R$36:R$52)+(SUMIF($C56:$C72,"*cdd 1100-6*",R$56:R72))))</f>
        <v>0</v>
      </c>
    </row>
    <row r="210" spans="1:33" ht="21" hidden="1" customHeight="1" x14ac:dyDescent="0.25">
      <c r="A210" s="192"/>
      <c r="B210" s="193"/>
      <c r="C210" s="4006" t="s">
        <v>72</v>
      </c>
      <c r="D210" s="4006"/>
      <c r="E210" s="4007"/>
      <c r="F210" s="1453">
        <f>(SUMIF($C$16:$C$32,"*ug 1200*",G16:G32)+(SUMIF($C36:$C$52,"*ug 1200*",G36:G52)+(SUMIF($C$56:$C$72,"*ug 1200*",G56:G72))))</f>
        <v>0</v>
      </c>
      <c r="G210" s="1453">
        <f>(SUMIF($C$16:$C$32,"*ug 1200*",H16:H32)+(SUMIF($C36:$C$52,"*ug 1200*",H36:H52)+(SUMIF($C$56:$C$72,"*ug 1200*",H56:H72))))</f>
        <v>0</v>
      </c>
      <c r="H210" s="1453">
        <f>(SUMIF($C$16:$C$32,"*ug 1200*",I16:I32)+(SUMIF($C36:$C$52,"*ug 1200*",I36:I52)+(SUMIF($C$56:$C$72,"*ug 1200*",I56:I72))))</f>
        <v>0</v>
      </c>
      <c r="I210" s="1453">
        <f>(SUMIF($C$16:$C$32,"*ug 1200*",J16:J32)+(SUMIF($C36:$C$52,"*ug 1200*",J36:J52)+(SUMIF($C$56:$C$72,"*ug 1200*",J56:J72))))</f>
        <v>0</v>
      </c>
      <c r="J210" s="1453">
        <f>(SUMIF($C$16:$C$32,"*ug 1200*",K16:K32)+(SUMIF($C36:$C$52,"*ug 1200*",K36:K52)+(SUMIF($C$56:$C$72,"*ug 1200*",K56:K72))))</f>
        <v>0</v>
      </c>
      <c r="K210" s="1453">
        <f>(SUMIF($C$16:$C$32,"*ug 1200*",L16:L32)+(SUMIF($C36:$C$52,"*ug 1200*",L36:L52)+(SUMIF($C$56:$C$72,"*ug 1200*",L56:L72))))</f>
        <v>0</v>
      </c>
      <c r="L210" s="1453">
        <f>(SUMIF($C$16:$C$32,"*ug 1200*",M16:M32)+(SUMIF($C36:$C$52,"*ug 1200*",M36:M52)+(SUMIF($C$56:$C$72,"*ug 1200*",M56:M72))))</f>
        <v>0</v>
      </c>
      <c r="M210" s="1453">
        <f>(SUMIF($C$16:$C$32,"*ug 1200*",N16:N32)+(SUMIF($C36:$C$52,"*ug 1200*",N36:N52)+(SUMIF($C$56:$C$72,"*ug 1200*",N56:N72))))</f>
        <v>0</v>
      </c>
      <c r="N210" s="1453">
        <f>(SUMIF($C$16:$C$32,"*ug 1200*",O16:O32)+(SUMIF($C36:$C$52,"*ug 1200*",O36:O52)+(SUMIF($C$56:$C$72,"*ug 1200*",O56:O72))))</f>
        <v>0</v>
      </c>
      <c r="O210" s="1453">
        <f>(SUMIF($C$16:$C$32,"*ug 1200*",P16:P32)+(SUMIF($C36:$C$52,"*ug 1200*",P36:P52)+(SUMIF($C$56:$C$72,"*ug 1200*",P56:P72))))</f>
        <v>0</v>
      </c>
      <c r="P210" s="1453">
        <f>(SUMIF($C$16:$C$32,"*ug 1200*",Q16:Q32)+(SUMIF($C36:$C$52,"*ug 1200*",Q36:Q52)+(SUMIF($C$56:$C$72,"*ug 1200*",Q56:Q72))))</f>
        <v>0</v>
      </c>
      <c r="Q210" s="1453">
        <f>(SUMIF($C$16:$C$32,"*ug 1200*",R16:R32)+(SUMIF($C36:$C$52,"*ug 1200*",R36:R52)+(SUMIF($C$56:$C$72,"*ug 1200*",R56:R72))))</f>
        <v>0</v>
      </c>
      <c r="S210" s="4006" t="s">
        <v>73</v>
      </c>
      <c r="T210" s="4006"/>
      <c r="U210" s="4007"/>
      <c r="V210" s="1453">
        <f>(SUMIF($C$16:$C$32,"*cdd 1200*",G16:G32)+(SUMIF($C36:$C$52,"*cdd 1200*",G$36:G$52)+(SUMIF($C$56:$C$72,"*cdd 1200*",G$56:G$72))))</f>
        <v>0</v>
      </c>
      <c r="W210" s="1453">
        <f>(SUMIF($C$16:$C$32,"*cdd 1200*",H16:H32)+(SUMIF($C36:$C$52,"*cdd 1200*",H$36:H$52)+(SUMIF($C$56:$C$72,"*cdd 1200*",H$56:H$72))))</f>
        <v>0</v>
      </c>
      <c r="X210" s="1453">
        <f>(SUMIF($C$16:$C$32,"*cdd 1200*",I16:I32)+(SUMIF($C36:$C$52,"*cdd 1200*",I$36:I$52)+(SUMIF($C$56:$C$72,"*cdd 1200*",I$56:I$72))))</f>
        <v>0</v>
      </c>
      <c r="Y210" s="1453">
        <f>(SUMIF($C$16:$C$32,"*cdd 1200*",J16:J32)+(SUMIF($C36:$C$52,"*cdd 1200*",J$36:J$52)+(SUMIF($C$56:$C$72,"*cdd 1200*",J$56:J$72))))</f>
        <v>0</v>
      </c>
      <c r="Z210" s="1453">
        <f>(SUMIF($C$16:$C$32,"*cdd 1200*",K16:K32)+(SUMIF($C36:$C$52,"*cdd 1200*",K$36:K$52)+(SUMIF($C$56:$C$72,"*cdd 1200*",K$56:K$72))))</f>
        <v>0</v>
      </c>
      <c r="AA210" s="1453">
        <f>(SUMIF($C$16:$C$32,"*cdd 1200*",L16:L32)+(SUMIF($C36:$C$52,"*cdd 1200*",L$36:L$52)+(SUMIF($C$56:$C$72,"*cdd 1200*",L$56:L$72))))</f>
        <v>0</v>
      </c>
      <c r="AB210" s="1453">
        <f>(SUMIF($C$16:$C$32,"*cdd 1200*",M16:M32)+(SUMIF($C36:$C$52,"*cdd 1200*",M$36:M$52)+(SUMIF($C$56:$C$72,"*cdd 1200*",M$56:M$72))))</f>
        <v>0</v>
      </c>
      <c r="AC210" s="1453">
        <f>(SUMIF($C$16:$C$32,"*cdd 1200*",N16:N32)+(SUMIF($C36:$C$52,"*cdd 1200*",N$36:N$52)+(SUMIF($C$56:$C$72,"*cdd 1200*",N$56:N$72))))</f>
        <v>0</v>
      </c>
      <c r="AD210" s="1453">
        <f>(SUMIF($C$16:$C$32,"*cdd 1200*",O16:O32)+(SUMIF($C36:$C$52,"*cdd 1200*",O$36:O$52)+(SUMIF($C$56:$C$72,"*cdd 1200*",O$56:O$72))))</f>
        <v>0</v>
      </c>
      <c r="AE210" s="1453">
        <f>(SUMIF($C$16:$C$32,"*cdd 1200*",P16:P32)+(SUMIF($C36:$C$52,"*cdd 1200*",P$36:P$52)+(SUMIF($C$56:$C$72,"*cdd 1200*",P$56:P$72))))</f>
        <v>0</v>
      </c>
      <c r="AF210" s="1453">
        <f>(SUMIF($C$16:$C$32,"*cdd 1200*",Q16:Q32)+(SUMIF($C36:$C$52,"*cdd 1200*",Q$36:Q$52)+(SUMIF($C$56:$C$72,"*cdd 1200*",Q$56:Q$72))))</f>
        <v>0</v>
      </c>
      <c r="AG210" s="1453">
        <f>(SUMIF($C$16:$C$32,"*cdd 1200*",R16:R32)+(SUMIF($C36:$C$52,"*cdd 1200*",R$36:R$52)+(SUMIF($C$56:$C$72,"*cdd 1200*",R$56:R$72))))</f>
        <v>0</v>
      </c>
    </row>
    <row r="211" spans="1:33" ht="21" hidden="1" customHeight="1" x14ac:dyDescent="0.25">
      <c r="A211" s="192"/>
      <c r="B211" s="193"/>
      <c r="C211" s="4006" t="s">
        <v>74</v>
      </c>
      <c r="D211" s="4006"/>
      <c r="E211" s="4007"/>
      <c r="F211" s="1453">
        <f>(SUMIF($C$16:$C$32,"*ug 1250*",G16:G32)+(SUMIF($C36:$C$52,"*ug 1250*",G36:G52)+(SUMIF($C$56:$C$72,"*ug 1250*",G56:G72))))</f>
        <v>0</v>
      </c>
      <c r="G211" s="1453">
        <f>(SUMIF($C$16:$C$32,"*ug 1250*",H16:H32)+(SUMIF($C36:$C$52,"*ug 1250*",H36:H52)+(SUMIF($C$56:$C$72,"*ug 1250*",H56:H72))))</f>
        <v>0</v>
      </c>
      <c r="H211" s="1453">
        <f>(SUMIF($C$16:$C$32,"*ug 1250*",I16:I32)+(SUMIF($C36:$C$52,"*ug 1250*",I36:I52)+(SUMIF($C$56:$C$72,"*ug 1250*",I56:I72))))</f>
        <v>0</v>
      </c>
      <c r="I211" s="1453">
        <f>(SUMIF($C$16:$C$32,"*ug 1250*",J16:J32)+(SUMIF($C36:$C$52,"*ug 1250*",J36:J52)+(SUMIF($C$56:$C$72,"*ug 1250*",J56:J72))))</f>
        <v>0</v>
      </c>
      <c r="J211" s="1453">
        <f>(SUMIF($C$16:$C$32,"*ug 1250*",K16:K32)+(SUMIF($C36:$C$52,"*ug 1250*",K36:K52)+(SUMIF($C$56:$C$72,"*ug 1250*",K56:K72))))</f>
        <v>0</v>
      </c>
      <c r="K211" s="1453">
        <f>(SUMIF($C$16:$C$32,"*ug 1250*",L16:L32)+(SUMIF($C36:$C$52,"*ug 1250*",L36:L52)+(SUMIF($C$56:$C$72,"*ug 1250*",L56:L72))))</f>
        <v>0</v>
      </c>
      <c r="L211" s="1453">
        <f>(SUMIF($C$16:$C$32,"*ug 1250*",M16:M32)+(SUMIF($C36:$C$52,"*ug 1250*",M36:M52)+(SUMIF($C$56:$C$72,"*ug 1250*",M56:M72))))</f>
        <v>0</v>
      </c>
      <c r="M211" s="1453">
        <f>(SUMIF($C$16:$C$32,"*ug 1250*",N16:N32)+(SUMIF($C36:$C$52,"*ug 1250*",N36:N52)+(SUMIF($C$56:$C$72,"*ug 1250*",N56:N72))))</f>
        <v>0</v>
      </c>
      <c r="N211" s="1453">
        <f>(SUMIF($C$16:$C$32,"*ug 1250*",O16:O32)+(SUMIF($C36:$C$52,"*ug 1250*",O36:O52)+(SUMIF($C$56:$C$72,"*ug 1250*",O56:O72))))</f>
        <v>0</v>
      </c>
      <c r="O211" s="1453">
        <f>(SUMIF($C$16:$C$32,"*ug 1250*",P16:P32)+(SUMIF($C36:$C$52,"*ug 1250*",P36:P52)+(SUMIF($C$56:$C$72,"*ug 1250*",P56:P72))))</f>
        <v>0</v>
      </c>
      <c r="P211" s="1453">
        <f>(SUMIF($C$16:$C$32,"*ug 1250*",Q16:Q32)+(SUMIF($C36:$C$52,"*ug 1250*",Q36:Q52)+(SUMIF($C$56:$C$72,"*ug 1250*",Q56:Q72))))</f>
        <v>0</v>
      </c>
      <c r="Q211" s="1453">
        <f>(SUMIF($C$16:$C$32,"*ug 1250*",R16:R32)+(SUMIF($C36:$C$52,"*ug 1250*",R36:R52)+(SUMIF($C$56:$C$72,"*ug 1250*",R56:R72))))</f>
        <v>0</v>
      </c>
      <c r="S211" s="4006" t="s">
        <v>75</v>
      </c>
      <c r="T211" s="4006"/>
      <c r="U211" s="4007"/>
      <c r="V211" s="1453">
        <f>(SUMIF($C$16:$C$32,"*cdd 1250*",G16:G32)+(SUMIF($C36:$C$52,"*cdd 1250*",G$36:G$52)+(SUMIF($C$56:$C$72,"*cdd 1250*",G$56:G$72))))</f>
        <v>0</v>
      </c>
      <c r="W211" s="1453">
        <f>(SUMIF($C$16:$C$32,"*cdd 1250*",H16:H32)+(SUMIF($C36:$C$52,"*cdd 1250*",H$36:H$52)+(SUMIF($C$56:$C$72,"*cdd 1250*",H$56:H$72))))</f>
        <v>0</v>
      </c>
      <c r="X211" s="1453">
        <f>(SUMIF($C$16:$C$32,"*cdd 1250*",I16:I32)+(SUMIF($C36:$C$52,"*cdd 1250*",I$36:I$52)+(SUMIF($C$56:$C$72,"*cdd 1250*",I$56:I$72))))</f>
        <v>0</v>
      </c>
      <c r="Y211" s="1453">
        <f>(SUMIF($C$16:$C$32,"*cdd 1250*",J16:J32)+(SUMIF($C36:$C$52,"*cdd 1250*",J$36:J$52)+(SUMIF($C$56:$C$72,"*cdd 1250*",J$56:J$72))))</f>
        <v>0</v>
      </c>
      <c r="Z211" s="1453">
        <f>(SUMIF($C$16:$C$32,"*cdd 1250*",K16:K32)+(SUMIF($C36:$C$52,"*cdd 1250*",K$36:K$52)+(SUMIF($C$56:$C$72,"*cdd 1250*",K$56:K$72))))</f>
        <v>0</v>
      </c>
      <c r="AA211" s="1453">
        <f>(SUMIF($C$16:$C$32,"*cdd 1250*",L16:L32)+(SUMIF($C36:$C$52,"*cdd 1250*",L$36:L$52)+(SUMIF($C$56:$C$72,"*cdd 1250*",L$56:L$72))))</f>
        <v>0</v>
      </c>
      <c r="AB211" s="1453">
        <f>(SUMIF($C$16:$C$32,"*cdd 1250*",M16:M32)+(SUMIF($C36:$C$52,"*cdd 1250*",M$36:M$52)+(SUMIF($C$56:$C$72,"*cdd 1250*",M$56:M$72))))</f>
        <v>0</v>
      </c>
      <c r="AC211" s="1453">
        <f>(SUMIF($C$16:$C$32,"*cdd 1250*",N16:N32)+(SUMIF($C36:$C$52,"*cdd 1250*",N$36:N$52)+(SUMIF($C$56:$C$72,"*cdd 1250*",N$56:N$72))))</f>
        <v>0</v>
      </c>
      <c r="AD211" s="1453">
        <f>(SUMIF($C$16:$C$32,"*cdd 1250*",O16:O32)+(SUMIF($C36:$C$52,"*cdd 1250*",O$36:O$52)+(SUMIF($C$56:$C$72,"*cdd 1250*",O$56:O$72))))</f>
        <v>0</v>
      </c>
      <c r="AE211" s="1453">
        <f>(SUMIF($C$16:$C$32,"*cdd 1250*",P16:P32)+(SUMIF($C36:$C$52,"*cdd 1250*",P$36:P$52)+(SUMIF($C$56:$C$72,"*cdd 1250*",P$56:P$72))))</f>
        <v>0</v>
      </c>
      <c r="AF211" s="1453">
        <f>(SUMIF($C$16:$C$32,"*cdd 1250*",Q16:Q32)+(SUMIF($C36:$C$52,"*cdd 1250*",Q$36:Q$52)+(SUMIF($C$56:$C$72,"*cdd 1250*",Q$56:Q$72))))</f>
        <v>0</v>
      </c>
      <c r="AG211" s="1453">
        <f>(SUMIF($C$16:$C$32,"*cdd 1250*",R16:R32)+(SUMIF($C36:$C$52,"*cdd 1250*",R$36:R$52)+(SUMIF($C$56:$C$72,"*cdd 1250*",R$56:R$72))))</f>
        <v>0</v>
      </c>
    </row>
    <row r="212" spans="1:33" ht="21" hidden="1" customHeight="1" x14ac:dyDescent="0.25">
      <c r="A212" s="192"/>
      <c r="B212" s="193"/>
      <c r="C212" s="4006" t="s">
        <v>116</v>
      </c>
      <c r="D212" s="4006"/>
      <c r="E212" s="4007"/>
      <c r="F212" s="1453">
        <f>(SUMIF($C$16:$C$32,"*ug 1300 senart*",G16:G32)+(SUMIF($C36:$C$52,"*ug 1300 senart*",G36:G52)+(SUMIF($C$56:$C$72,"*ug 1300 senart*",G56:G72))))</f>
        <v>0</v>
      </c>
      <c r="G212" s="1453">
        <f>(SUMIF($C$16:$C$32,"*ug 1300 senart*",H16:H32)+(SUMIF($C36:$C$52,"*ug 1300 senart*",H36:H52)+(SUMIF($C$56:$C$72,"*ug 1300 senart*",H56:H72))))</f>
        <v>0</v>
      </c>
      <c r="H212" s="1453">
        <f>(SUMIF($C$16:$C$32,"*ug 1300 senart*",I16:I32)+(SUMIF($C36:$C$52,"*ug 1300 senart*",I36:I52)+(SUMIF($C$56:$C$72,"*ug 1300 senart*",I56:I72))))</f>
        <v>0</v>
      </c>
      <c r="I212" s="1453">
        <f>(SUMIF($C$16:$C$32,"*ug 1300 senart*",J16:J32)+(SUMIF($C36:$C$52,"*ug 1300 senart*",J36:J52)+(SUMIF($C$56:$C$72,"*ug 1300 senart*",J56:J72))))</f>
        <v>0</v>
      </c>
      <c r="J212" s="1453">
        <f>(SUMIF($C$16:$C$32,"*ug 1300 senart*",K16:K32)+(SUMIF($C36:$C$52,"*ug 1300 senart*",K36:K52)+(SUMIF($C$56:$C$72,"*ug 1300 senart*",K56:K72))))</f>
        <v>0</v>
      </c>
      <c r="K212" s="1453">
        <f>(SUMIF($C$16:$C$32,"*ug 1300 senart*",L16:L32)+(SUMIF($C36:$C$52,"*ug 1300 senart*",L36:L52)+(SUMIF($C$56:$C$72,"*ug 1300 senart*",L56:L72))))</f>
        <v>0</v>
      </c>
      <c r="L212" s="1453">
        <f>(SUMIF($C$16:$C$32,"*ug 1300 senart*",M16:M32)+(SUMIF($C36:$C$52,"*ug 1300 senart*",M36:M52)+(SUMIF($C$56:$C$72,"*ug 1300 senart*",M56:M72))))</f>
        <v>0</v>
      </c>
      <c r="M212" s="1453">
        <f>(SUMIF($C$16:$C$32,"*ug 1300 senart*",N16:N32)+(SUMIF($C36:$C$52,"*ug 1300 senart*",N36:N52)+(SUMIF($C$56:$C$72,"*ug 1300 senart*",N56:N72))))</f>
        <v>0</v>
      </c>
      <c r="N212" s="1453">
        <f>(SUMIF($C$16:$C$32,"*ug 1300 senart*",O16:O32)+(SUMIF($C36:$C$52,"*ug 1300 senart*",O36:O52)+(SUMIF($C$56:$C$72,"*ug 1300 senart*",O56:O72))))</f>
        <v>0</v>
      </c>
      <c r="O212" s="1453">
        <f>(SUMIF($C$16:$C$32,"*ug 1300 senart*",P16:P32)+(SUMIF($C36:$C$52,"*ug 1300 senart*",P36:P52)+(SUMIF($C$56:$C$72,"*ug 1300 senart*",P56:P72))))</f>
        <v>0</v>
      </c>
      <c r="P212" s="1453">
        <f>(SUMIF($C$16:$C$32,"*ug 1300 senart*",Q16:Q32)+(SUMIF($C36:$C$52,"*ug 1300 senart*",Q36:Q52)+(SUMIF($C$56:$C$72,"*ug 1300 senart*",Q56:Q72))))</f>
        <v>0</v>
      </c>
      <c r="Q212" s="1453">
        <f>(SUMIF($C$16:$C$32,"*ug 1300 senart*",R16:R32)+(SUMIF($C36:$C$52,"*ug 1300 senart*",R36:R52)+(SUMIF($C$56:$C$72,"*ug 1300 senart*",R56:R72))))</f>
        <v>0</v>
      </c>
      <c r="S212" s="4006" t="s">
        <v>117</v>
      </c>
      <c r="T212" s="4006"/>
      <c r="U212" s="4007"/>
      <c r="V212" s="1453">
        <f>(SUMIF($C$16:$C$32,"*ug 1300 senart*",G16:G32)+(SUMIF($C36:$C$52,"*ug 1300 senart*",G$36:G$52)+(SUMIF($C$56:$C$72,"*ug 1300 senart*",G$56:G$72))))</f>
        <v>0</v>
      </c>
      <c r="W212" s="1453">
        <f>(SUMIF($C$16:$C$32,"*ug 1300 senart*",H16:H32)+(SUMIF($C36:$C$52,"*ug 1300 senart*",H$36:H$52)+(SUMIF($C$56:$C$72,"*ug 1300 senart*",H$56:H$72))))</f>
        <v>0</v>
      </c>
      <c r="X212" s="1453">
        <f>(SUMIF($C$16:$C$32,"*ug 1300 senart*",I16:I32)+(SUMIF($C36:$C$52,"*ug 1300 senart*",I$36:I$52)+(SUMIF($C$56:$C$72,"*ug 1300 senart*",I$56:I$72))))</f>
        <v>0</v>
      </c>
      <c r="Y212" s="1453">
        <f>(SUMIF($C$16:$C$32,"*ug 1300 senart*",J16:J32)+(SUMIF($C36:$C$52,"*ug 1300 senart*",J$36:J$52)+(SUMIF($C$56:$C$72,"*ug 1300 senart*",J$56:J$72))))</f>
        <v>0</v>
      </c>
      <c r="Z212" s="1453">
        <f>(SUMIF($C$16:$C$32,"*ug 1300 senart*",K16:K32)+(SUMIF($C36:$C$52,"*ug 1300 senart*",K$36:K$52)+(SUMIF($C$56:$C$72,"*ug 1300 senart*",K$56:K$72))))</f>
        <v>0</v>
      </c>
      <c r="AA212" s="1453">
        <f>(SUMIF($C$16:$C$32,"*ug 1300 senart*",L16:L32)+(SUMIF($C36:$C$52,"*ug 1300 senart*",L$36:L$52)+(SUMIF($C$56:$C$72,"*ug 1300 senart*",L$56:L$72))))</f>
        <v>0</v>
      </c>
      <c r="AB212" s="1453">
        <f>(SUMIF($C$16:$C$32,"*ug 1300 senart*",M16:M32)+(SUMIF($C36:$C$52,"*ug 1300 senart*",M$36:M$52)+(SUMIF($C$56:$C$72,"*ug 1300 senart*",M$56:M$72))))</f>
        <v>0</v>
      </c>
      <c r="AC212" s="1453">
        <f>(SUMIF($C$16:$C$32,"*ug 1300 senart*",N16:N32)+(SUMIF($C36:$C$52,"*ug 1300 senart*",N$36:N$52)+(SUMIF($C$56:$C$72,"*ug 1300 senart*",N$56:N$72))))</f>
        <v>0</v>
      </c>
      <c r="AD212" s="1453">
        <f>(SUMIF($C$16:$C$32,"*ug 1300 senart*",O16:O32)+(SUMIF($C36:$C$52,"*ug 1300 senart*",O$36:O$52)+(SUMIF($C$56:$C$72,"*ug 1300 senart*",O$56:O$72))))</f>
        <v>0</v>
      </c>
      <c r="AE212" s="1453">
        <f>(SUMIF($C$16:$C$32,"*ug 1300 senart*",P16:P32)+(SUMIF($C36:$C$52,"*ug 1300 senart*",P$36:P$52)+(SUMIF($C$56:$C$72,"*ug 1300 senart*",P$56:P$72))))</f>
        <v>0</v>
      </c>
      <c r="AF212" s="1453">
        <f>(SUMIF($C$16:$C$32,"*ug 1300 senart*",Q16:Q32)+(SUMIF($C36:$C$52,"*ug 1300 senart*",Q$36:Q$52)+(SUMIF($C$56:$C$72,"*ug 1300 senart*",Q$56:Q$72))))</f>
        <v>0</v>
      </c>
      <c r="AG212" s="1453">
        <f>(SUMIF($C$16:$C$32,"*ug 1300 senart*",R16:R32)+(SUMIF($C36:$C$52,"*ug 1300 senart*",R$36:R$52)+(SUMIF($C$56:$C$72,"*ug 1300 senart*",R$56:R$72))))</f>
        <v>0</v>
      </c>
    </row>
    <row r="213" spans="1:33" ht="21" hidden="1" customHeight="1" x14ac:dyDescent="0.25">
      <c r="A213" s="192"/>
      <c r="B213" s="193"/>
      <c r="C213" s="4006" t="s">
        <v>78</v>
      </c>
      <c r="D213" s="4006"/>
      <c r="E213" s="4007"/>
      <c r="F213" s="1453">
        <f>(SUMIF($C$16:$C$32,"*ug 1510*",G16:G32)+(SUMIF($C36:$C$52,"*ug 1510*",G36:G52)+(SUMIF($C$56:$C$72,"*ug 1510*",G56:G72))))</f>
        <v>1</v>
      </c>
      <c r="G213" s="1453">
        <f>(SUMIF($C$16:$C$32,"*ug 1510*",H16:H32)+(SUMIF($C36:$C$52,"*ug 1510*",H36:H52)+(SUMIF($C$56:$C$72,"*ug 1510*",H56:H72))))</f>
        <v>1</v>
      </c>
      <c r="H213" s="1453">
        <f>(SUMIF($C$16:$C$32,"*ug 1510*",I16:I32)+(SUMIF($C36:$C$52,"*ug 1510*",I36:I52)+(SUMIF($C$56:$C$72,"*ug 1510*",I56:I72))))</f>
        <v>1</v>
      </c>
      <c r="I213" s="1453">
        <f>(SUMIF($C$16:$C$32,"*ug 1510*",J16:J32)+(SUMIF($C36:$C$52,"*ug 1510*",J36:J52)+(SUMIF($C$56:$C$72,"*ug 1510*",J56:J72))))</f>
        <v>1</v>
      </c>
      <c r="J213" s="1453">
        <f>(SUMIF($C$16:$C$32,"*ug 1510*",K16:K32)+(SUMIF($C36:$C$52,"*ug 1510*",K36:K52)+(SUMIF($C$56:$C$72,"*ug 1510*",K56:K72))))</f>
        <v>1</v>
      </c>
      <c r="K213" s="1453">
        <f>(SUMIF($C$16:$C$32,"*ug 1510*",L16:L32)+(SUMIF($C36:$C$52,"*ug 1510*",L36:L52)+(SUMIF($C$56:$C$72,"*ug 1510*",L56:L72))))</f>
        <v>1</v>
      </c>
      <c r="L213" s="1453">
        <f>(SUMIF($C$16:$C$32,"*ug 1510*",M16:M32)+(SUMIF($C36:$C$52,"*ug 1510*",M36:M52)+(SUMIF($C$56:$C$72,"*ug 1510*",M56:M72))))</f>
        <v>1</v>
      </c>
      <c r="M213" s="1453">
        <f>(SUMIF($C$16:$C$32,"*ug 1510*",N16:N32)+(SUMIF($C36:$C$52,"*ug 1510*",N36:N52)+(SUMIF($C$56:$C$72,"*ug 1510*",N56:N72))))</f>
        <v>1</v>
      </c>
      <c r="N213" s="1453">
        <f>(SUMIF($C$16:$C$32,"*ug 1510*",O16:O32)+(SUMIF($C36:$C$52,"*ug 1510*",O36:O52)+(SUMIF($C$56:$C$72,"*ug 1510*",O56:O72))))</f>
        <v>1</v>
      </c>
      <c r="O213" s="1453">
        <f>(SUMIF($C$16:$C$32,"*ug 1510*",P16:P32)+(SUMIF($C36:$C$52,"*ug 1510*",P36:P52)+(SUMIF($C$56:$C$72,"*ug 1510*",P56:P72))))</f>
        <v>1</v>
      </c>
      <c r="P213" s="1453">
        <f>(SUMIF($C$16:$C$32,"*ug 1510*",Q16:Q32)+(SUMIF($C36:$C$52,"*ug 1510*",Q36:Q52)+(SUMIF($C$56:$C$72,"*ug 1510*",Q56:Q72))))</f>
        <v>1</v>
      </c>
      <c r="Q213" s="1453">
        <f>(SUMIF($C$16:$C$32,"*ug 1510*",R16:R32)+(SUMIF($C36:$C$52,"*ug 1510*",R36:R52)+(SUMIF($C$56:$C$72,"*ug 1510*",R56:R72))))</f>
        <v>1</v>
      </c>
      <c r="S213" s="4006" t="s">
        <v>79</v>
      </c>
      <c r="T213" s="4006"/>
      <c r="U213" s="4007"/>
      <c r="V213" s="1453">
        <f>(SUMIF($C$16:$C$32,"*cdd 1510*",G16:G32)+(SUMIF($C36:$C$52,"*cdd 1510*",G$36:G$52)+(SUMIF($C$56:$C$72,"*cdd 1510*",G$56:G$72))))</f>
        <v>0</v>
      </c>
      <c r="W213" s="1453">
        <f>(SUMIF($C$16:$C$32,"*cdd 1510*",H16:H32)+(SUMIF($C36:$C$52,"*cdd 1510*",H$36:H$52)+(SUMIF($C$56:$C$72,"*cdd 1510*",H$56:H$72))))</f>
        <v>0</v>
      </c>
      <c r="X213" s="1453">
        <f>(SUMIF($C$16:$C$32,"*cdd 1510*",I16:I32)+(SUMIF($C36:$C$52,"*cdd 1510*",I$36:I$52)+(SUMIF($C$56:$C$72,"*cdd 1510*",I$56:I$72))))</f>
        <v>0</v>
      </c>
      <c r="Y213" s="1453">
        <f>(SUMIF($C$16:$C$32,"*cdd 1510*",J16:J32)+(SUMIF($C36:$C$52,"*cdd 1510*",J$36:J$52)+(SUMIF($C$56:$C$72,"*cdd 1510*",J$56:J$72))))</f>
        <v>0</v>
      </c>
      <c r="Z213" s="1453">
        <f>(SUMIF($C$16:$C$32,"*cdd 1510*",K16:K32)+(SUMIF($C36:$C$52,"*cdd 1510*",K$36:K$52)+(SUMIF($C$56:$C$72,"*cdd 1510*",K$56:K$72))))</f>
        <v>0</v>
      </c>
      <c r="AA213" s="1453">
        <f>(SUMIF($C$16:$C$32,"*cdd 1510*",L16:L32)+(SUMIF($C36:$C$52,"*cdd 1510*",L$36:L$52)+(SUMIF($C$56:$C$72,"*cdd 1510*",L$56:L$72))))</f>
        <v>0</v>
      </c>
      <c r="AB213" s="1453">
        <f>(SUMIF($C$16:$C$32,"*cdd 1510*",M16:M32)+(SUMIF($C36:$C$52,"*cdd 1510*",M$36:M$52)+(SUMIF($C$56:$C$72,"*cdd 1510*",M$56:M$72))))</f>
        <v>0</v>
      </c>
      <c r="AC213" s="1453">
        <f>(SUMIF($C$16:$C$32,"*cdd 1510*",N16:N32)+(SUMIF($C36:$C$52,"*cdd 1510*",N$36:N$52)+(SUMIF($C$56:$C$72,"*cdd 1510*",N$56:N$72))))</f>
        <v>0</v>
      </c>
      <c r="AD213" s="1453">
        <f>(SUMIF($C$16:$C$32,"*cdd 1510*",O16:O32)+(SUMIF($C36:$C$52,"*cdd 1510*",O$36:O$52)+(SUMIF($C$56:$C$72,"*cdd 1510*",O$56:O$72))))</f>
        <v>0</v>
      </c>
      <c r="AE213" s="1453">
        <f>(SUMIF($C$16:$C$32,"*cdd 1510*",P16:P32)+(SUMIF($C36:$C$52,"*cdd 1510*",P$36:P$52)+(SUMIF($C$56:$C$72,"*cdd 1510*",P$56:P$72))))</f>
        <v>0</v>
      </c>
      <c r="AF213" s="1453">
        <f>(SUMIF($C$16:$C$32,"*cdd 1510*",Q16:Q32)+(SUMIF($C36:$C$52,"*cdd 1510*",Q$36:Q$52)+(SUMIF($C$56:$C$72,"*cdd 1510*",Q$56:Q$72))))</f>
        <v>0</v>
      </c>
      <c r="AG213" s="1453">
        <f>(SUMIF($C$16:$C$32,"*cdd 1510*",R16:R32)+(SUMIF($C36:$C$52,"*cdd 1510*",R$36:R$52)+(SUMIF($C$56:$C$72,"*cdd 1510*",R$56:R$72))))</f>
        <v>0</v>
      </c>
    </row>
    <row r="214" spans="1:33" ht="21" hidden="1" customHeight="1" x14ac:dyDescent="0.25">
      <c r="A214" s="192"/>
      <c r="B214" s="194"/>
      <c r="C214" s="4007" t="s">
        <v>80</v>
      </c>
      <c r="D214" s="4008"/>
      <c r="E214" s="4008"/>
      <c r="F214" s="1453">
        <f>(SUMIF($C$16:$C$32,"*ug 1610*",G16:G32)+(SUMIF($C36:$C$52,"*ug 1610*",G36:G52)+(SUMIF($C$56:$C$72,"*ug 1610*",G56:G72))))</f>
        <v>0</v>
      </c>
      <c r="G214" s="1453">
        <f>(SUMIF($C$16:$C$32,"*ug 1610*",H16:H32)+(SUMIF($C36:$C$52,"*ug 1610*",H36:H52)+(SUMIF($C$56:$C$72,"*ug 1610*",H56:H72))))</f>
        <v>0</v>
      </c>
      <c r="H214" s="1453">
        <f>(SUMIF($C$16:$C$32,"*ug 1610*",I16:I32)+(SUMIF($C36:$C$52,"*ug 1610*",I36:I52)+(SUMIF($C$56:$C$72,"*ug 1610*",I56:I72))))</f>
        <v>0</v>
      </c>
      <c r="I214" s="1453">
        <f>(SUMIF($C$16:$C$32,"*ug 1610*",J16:J32)+(SUMIF($C36:$C$52,"*ug 1610*",J36:J52)+(SUMIF($C$56:$C$72,"*ug 1610*",J56:J72))))</f>
        <v>0</v>
      </c>
      <c r="J214" s="1453">
        <f>(SUMIF($C$16:$C$32,"*ug 1610*",K16:K32)+(SUMIF($C36:$C$52,"*ug 1610*",K36:K52)+(SUMIF($C$56:$C$72,"*ug 1610*",K56:K72))))</f>
        <v>0</v>
      </c>
      <c r="K214" s="1453">
        <f>(SUMIF($C$16:$C$32,"*ug 1610*",L16:L32)+(SUMIF($C36:$C$52,"*ug 1610*",L36:L52)+(SUMIF($C$56:$C$72,"*ug 1610*",L56:L72))))</f>
        <v>0</v>
      </c>
      <c r="L214" s="1453">
        <f>(SUMIF($C$16:$C$32,"*ug 1610*",M16:M32)+(SUMIF($C36:$C$52,"*ug 1610*",M36:M52)+(SUMIF($C$56:$C$72,"*ug 1610*",M56:M72))))</f>
        <v>0</v>
      </c>
      <c r="M214" s="1453">
        <f>(SUMIF($C$16:$C$32,"*ug 1610*",N16:N32)+(SUMIF($C36:$C$52,"*ug 1610*",N36:N52)+(SUMIF($C$56:$C$72,"*ug 1610*",N56:N72))))</f>
        <v>0</v>
      </c>
      <c r="N214" s="1453">
        <f>(SUMIF($C$16:$C$32,"*ug 1610*",O16:O32)+(SUMIF($C36:$C$52,"*ug 1610*",O36:O52)+(SUMIF($C$56:$C$72,"*ug 1610*",O56:O72))))</f>
        <v>0</v>
      </c>
      <c r="O214" s="1453">
        <f>(SUMIF($C$16:$C$32,"*ug 1610*",P16:P32)+(SUMIF($C36:$C$52,"*ug 1610*",P36:P52)+(SUMIF($C$56:$C$72,"*ug 1610*",P56:P72))))</f>
        <v>0</v>
      </c>
      <c r="P214" s="1453">
        <f>(SUMIF($C$16:$C$32,"*ug 1610*",Q16:Q32)+(SUMIF($C36:$C$52,"*ug 1610*",Q36:Q52)+(SUMIF($C$56:$C$72,"*ug 1610*",Q56:Q72))))</f>
        <v>0</v>
      </c>
      <c r="Q214" s="1453">
        <f>(SUMIF($C$16:$C$32,"*ug 1610*",R16:R32)+(SUMIF($C36:$C$52,"*ug 1610*",R36:R52)+(SUMIF($C$56:$C$72,"*ug 1610*",R56:R72))))</f>
        <v>0</v>
      </c>
      <c r="S214" s="4007" t="s">
        <v>81</v>
      </c>
      <c r="T214" s="4008"/>
      <c r="U214" s="4008"/>
      <c r="V214" s="1453">
        <f>(SUMIF($C$16:$C$32,"*cdd 1610*",G16:G32)+(SUMIF($C36:$C$52,"*cdd 1610*",G$36:G$52)+(SUMIF($C$56:$C$72,"*cdd 1610*",G$56:G$72))))</f>
        <v>0</v>
      </c>
      <c r="W214" s="1453">
        <f>(SUMIF($C$16:$C$32,"*cdd 1610*",H16:H32)+(SUMIF($C36:$C$52,"*cdd 1610*",H$36:H$52)+(SUMIF($C$56:$C$72,"*cdd 1610*",H$56:H$72))))</f>
        <v>0</v>
      </c>
      <c r="X214" s="1453">
        <f>(SUMIF($C$16:$C$32,"*cdd 1610*",I16:I32)+(SUMIF($C36:$C$52,"*cdd 1610*",I$36:I$52)+(SUMIF($C$56:$C$72,"*cdd 1610*",I$56:I$72))))</f>
        <v>0</v>
      </c>
      <c r="Y214" s="1453">
        <f>(SUMIF($C$16:$C$32,"*cdd 1610*",J16:J32)+(SUMIF($C36:$C$52,"*cdd 1610*",J$36:J$52)+(SUMIF($C$56:$C$72,"*cdd 1610*",J$56:J$72))))</f>
        <v>0</v>
      </c>
      <c r="Z214" s="1453">
        <f>(SUMIF($C$16:$C$32,"*cdd 1610*",K16:K32)+(SUMIF($C36:$C$52,"*cdd 1610*",K$36:K$52)+(SUMIF($C$56:$C$72,"*cdd 1610*",K$56:K$72))))</f>
        <v>0</v>
      </c>
      <c r="AA214" s="1453">
        <f>(SUMIF($C$16:$C$32,"*cdd 1610*",L16:L32)+(SUMIF($C36:$C$52,"*cdd 1610*",L$36:L$52)+(SUMIF($C$56:$C$72,"*cdd 1610*",L$56:L$72))))</f>
        <v>0</v>
      </c>
      <c r="AB214" s="1453">
        <f>(SUMIF($C$16:$C$32,"*cdd 1610*",M16:M32)+(SUMIF($C36:$C$52,"*cdd 1610*",M$36:M$52)+(SUMIF($C$56:$C$72,"*cdd 1610*",M$56:M$72))))</f>
        <v>0</v>
      </c>
      <c r="AC214" s="1453">
        <f>(SUMIF($C$16:$C$32,"*cdd 1610*",N16:N32)+(SUMIF($C36:$C$52,"*cdd 1610*",N$36:N$52)+(SUMIF($C$56:$C$72,"*cdd 1610*",N$56:N$72))))</f>
        <v>0</v>
      </c>
      <c r="AD214" s="1453">
        <f>(SUMIF($C$16:$C$32,"*cdd 1610*",O16:O32)+(SUMIF($C36:$C$52,"*cdd 1610*",O$36:O$52)+(SUMIF($C$56:$C$72,"*cdd 1610*",O$56:O$72))))</f>
        <v>0</v>
      </c>
      <c r="AE214" s="1453">
        <f>(SUMIF($C$16:$C$32,"*cdd 1610*",P16:P32)+(SUMIF($C36:$C$52,"*cdd 1610*",P$36:P$52)+(SUMIF($C$56:$C$72,"*cdd 1610*",P$56:P$72))))</f>
        <v>0</v>
      </c>
      <c r="AF214" s="1453">
        <f>(SUMIF($C$16:$C$32,"*cdd 1610*",Q16:Q32)+(SUMIF($C36:$C$52,"*cdd 1610*",Q$36:Q$52)+(SUMIF($C$56:$C$72,"*cdd 1610*",Q$56:Q$72))))</f>
        <v>0</v>
      </c>
      <c r="AG214" s="1453">
        <f>(SUMIF($C$16:$C$32,"*cdd 1610*",R16:R32)+(SUMIF($C36:$C$52,"*cdd 1610*",R$36:R$52)+(SUMIF($C$56:$C$72,"*cdd 1610*",R$56:R$72))))</f>
        <v>0</v>
      </c>
    </row>
    <row r="215" spans="1:33" ht="21" hidden="1" customHeight="1" x14ac:dyDescent="0.25">
      <c r="A215" s="192"/>
      <c r="B215" s="194"/>
      <c r="C215" s="4007" t="s">
        <v>82</v>
      </c>
      <c r="D215" s="4008"/>
      <c r="E215" s="4008"/>
      <c r="F215" s="1453">
        <f>(SUMIF($C$16:$C$32,"*ug 1710*",G16:G32)+(SUMIF($C36:$C$52,"*ug 1710*",G36:G52)+(SUMIF($C$56:$C$72,"*ug 1710*",G56:G72))))</f>
        <v>0</v>
      </c>
      <c r="G215" s="1453">
        <f>(SUMIF($C$16:$C$32,"*ug 1710*",H16:H32)+(SUMIF($C36:$C$52,"*ug 1710*",H36:H52)+(SUMIF($C$56:$C$72,"*ug 1710*",H56:H72))))</f>
        <v>0</v>
      </c>
      <c r="H215" s="1453">
        <f>(SUMIF($C$16:$C$32,"*ug 1710*",I16:I32)+(SUMIF($C36:$C$52,"*ug 1710*",I36:I52)+(SUMIF($C$56:$C$72,"*ug 1710*",I56:I72))))</f>
        <v>0</v>
      </c>
      <c r="I215" s="1453">
        <f>(SUMIF($C$16:$C$32,"*ug 1710*",J16:J32)+(SUMIF($C36:$C$52,"*ug 1710*",J36:J52)+(SUMIF($C$56:$C$72,"*ug 1710*",J56:J72))))</f>
        <v>0</v>
      </c>
      <c r="J215" s="1453">
        <f>(SUMIF($C$16:$C$32,"*ug 1710*",K16:K32)+(SUMIF($C36:$C$52,"*ug 1710*",K36:K52)+(SUMIF($C$56:$C$72,"*ug 1710*",K56:K72))))</f>
        <v>0</v>
      </c>
      <c r="K215" s="1453">
        <f>(SUMIF($C$16:$C$32,"*ug 1710*",L16:L32)+(SUMIF($C36:$C$52,"*ug 1710*",L36:L52)+(SUMIF($C$56:$C$72,"*ug 1710*",L56:L72))))</f>
        <v>0</v>
      </c>
      <c r="L215" s="1453">
        <f>(SUMIF($C$16:$C$32,"*ug 1710*",M16:M32)+(SUMIF($C36:$C$52,"*ug 1710*",M36:M52)+(SUMIF($C$56:$C$72,"*ug 1710*",M56:M72))))</f>
        <v>0</v>
      </c>
      <c r="M215" s="1453">
        <f>(SUMIF($C$16:$C$32,"*ug 1710*",N16:N32)+(SUMIF($C36:$C$52,"*ug 1710*",N36:N52)+(SUMIF($C$56:$C$72,"*ug 1710*",N56:N72))))</f>
        <v>0</v>
      </c>
      <c r="N215" s="1453">
        <f>(SUMIF($C$16:$C$32,"*ug 1710*",O16:O32)+(SUMIF($C36:$C$52,"*ug 1710*",O36:O52)+(SUMIF($C$56:$C$72,"*ug 1710*",O56:O72))))</f>
        <v>0</v>
      </c>
      <c r="O215" s="1453">
        <f>(SUMIF($C$16:$C$32,"*ug 1710*",P16:P32)+(SUMIF($C36:$C$52,"*ug 1710*",P36:P52)+(SUMIF($C$56:$C$72,"*ug 1710*",P56:P72))))</f>
        <v>0</v>
      </c>
      <c r="P215" s="1453">
        <f>(SUMIF($C$16:$C$32,"*ug 1710*",Q16:Q32)+(SUMIF($C36:$C$52,"*ug 1710*",Q36:Q52)+(SUMIF($C$56:$C$72,"*ug 1710*",Q56:Q72))))</f>
        <v>0</v>
      </c>
      <c r="Q215" s="1453">
        <f>(SUMIF($C$16:$C$32,"*ug 1710*",R16:R32)+(SUMIF($C36:$C$52,"*ug 1710*",R36:R52)+(SUMIF($C$56:$C$72,"*ug 1710*",R56:R72))))</f>
        <v>0</v>
      </c>
      <c r="S215" s="4007" t="s">
        <v>83</v>
      </c>
      <c r="T215" s="4008"/>
      <c r="U215" s="4008"/>
      <c r="V215" s="1453">
        <f>(SUMIF($C$16:$C$32,"*cdd 1710*",G16:G32)+(SUMIF($C36:$C$52,"*cdd 1710*",G$36:G$52)+(SUMIF($C$56:$C$72,"*cdd 1710*",G$56:G$72))))</f>
        <v>0</v>
      </c>
      <c r="W215" s="1453">
        <f>(SUMIF($C$16:$C$32,"*cdd 1710*",H16:H32)+(SUMIF($C36:$C$52,"*cdd 1710*",H$36:H$52)+(SUMIF($C$56:$C$72,"*cdd 1710*",H$56:H$72))))</f>
        <v>0</v>
      </c>
      <c r="X215" s="1453">
        <f>(SUMIF($C$16:$C$32,"*cdd 1710*",I16:I32)+(SUMIF($C36:$C$52,"*cdd 1710*",I$36:I$52)+(SUMIF($C$56:$C$72,"*cdd 1710*",I$56:I$72))))</f>
        <v>0</v>
      </c>
      <c r="Y215" s="1453">
        <f>(SUMIF($C$16:$C$32,"*cdd 1710*",J16:J32)+(SUMIF($C36:$C$52,"*cdd 1710*",J$36:J$52)+(SUMIF($C$56:$C$72,"*cdd 1710*",J$56:J$72))))</f>
        <v>0</v>
      </c>
      <c r="Z215" s="1453">
        <f>(SUMIF($C$16:$C$32,"*cdd 1710*",K16:K32)+(SUMIF($C36:$C$52,"*cdd 1710*",K$36:K$52)+(SUMIF($C$56:$C$72,"*cdd 1710*",K$56:K$72))))</f>
        <v>0</v>
      </c>
      <c r="AA215" s="1453">
        <f>(SUMIF($C$16:$C$32,"*cdd 1710*",L16:L32)+(SUMIF($C36:$C$52,"*cdd 1710*",L$36:L$52)+(SUMIF($C$56:$C$72,"*cdd 1710*",L$56:L$72))))</f>
        <v>0</v>
      </c>
      <c r="AB215" s="1453">
        <f>(SUMIF($C$16:$C$32,"*cdd 1710*",M16:M32)+(SUMIF($C36:$C$52,"*cdd 1710*",M$36:M$52)+(SUMIF($C$56:$C$72,"*cdd 1710*",M$56:M$72))))</f>
        <v>0</v>
      </c>
      <c r="AC215" s="1453">
        <f>(SUMIF($C$16:$C$32,"*cdd 1710*",N16:N32)+(SUMIF($C36:$C$52,"*cdd 1710*",N$36:N$52)+(SUMIF($C$56:$C$72,"*cdd 1710*",N$56:N$72))))</f>
        <v>0</v>
      </c>
      <c r="AD215" s="1453">
        <f>(SUMIF($C$16:$C$32,"*cdd 1710*",O16:O32)+(SUMIF($C36:$C$52,"*cdd 1710*",O$36:O$52)+(SUMIF($C$56:$C$72,"*cdd 1710*",O$56:O$72))))</f>
        <v>0</v>
      </c>
      <c r="AE215" s="1453">
        <f>(SUMIF($C$16:$C$32,"*cdd 1710*",P16:P32)+(SUMIF($C36:$C$52,"*cdd 1710*",P$36:P$52)+(SUMIF($C$56:$C$72,"*cdd 1710*",P$56:P$72))))</f>
        <v>0</v>
      </c>
      <c r="AF215" s="1453">
        <f>(SUMIF($C$16:$C$32,"*cdd 1710*",Q16:Q32)+(SUMIF($C36:$C$52,"*cdd 1710*",Q$36:Q$52)+(SUMIF($C$56:$C$72,"*cdd 1710*",Q$56:Q$72))))</f>
        <v>0</v>
      </c>
      <c r="AG215" s="1453">
        <f>(SUMIF($C$16:$C$32,"*cdd 1710*",R16:R32)+(SUMIF($C36:$C$52,"*cdd 1710*",R$36:R$52)+(SUMIF($C$56:$C$72,"*cdd 1710*",R$56:R$72))))</f>
        <v>0</v>
      </c>
    </row>
    <row r="216" spans="1:33" ht="21" hidden="1" customHeight="1" x14ac:dyDescent="0.25">
      <c r="A216" s="192"/>
      <c r="B216" s="194"/>
      <c r="C216" s="4007" t="s">
        <v>84</v>
      </c>
      <c r="D216" s="4008"/>
      <c r="E216" s="4008"/>
      <c r="F216" s="1453">
        <f>(SUMIF($C$16:$C$32,"*ug 1720*",G16:G32)+(SUMIF($C36:$C$52,"*ug 1720*",G36:G52)+(SUMIF($C$56:$C$72,"*ug 1720*",G56:G72))))</f>
        <v>0</v>
      </c>
      <c r="G216" s="1453">
        <f>(SUMIF($C$16:$C$32,"*ug 1720*",H16:H32)+(SUMIF($C36:$C$52,"*ug 1720*",H36:H52)+(SUMIF($C$56:$C$72,"*ug 1720*",H56:H72))))</f>
        <v>0</v>
      </c>
      <c r="H216" s="1453">
        <f>(SUMIF($C$16:$C$32,"*ug 1720*",I16:I32)+(SUMIF($C36:$C$52,"*ug 1720*",I36:I52)+(SUMIF($C$56:$C$72,"*ug 1720*",I56:I72))))</f>
        <v>0</v>
      </c>
      <c r="I216" s="1453">
        <f>(SUMIF($C$16:$C$32,"*ug 1720*",J16:J32)+(SUMIF($C36:$C$52,"*ug 1720*",J36:J52)+(SUMIF($C$56:$C$72,"*ug 1720*",J56:J72))))</f>
        <v>0</v>
      </c>
      <c r="J216" s="1453">
        <f>(SUMIF($C$16:$C$32,"*ug 1720*",K16:K32)+(SUMIF($C36:$C$52,"*ug 1720*",K36:K52)+(SUMIF($C$56:$C$72,"*ug 1720*",K56:K72))))</f>
        <v>0</v>
      </c>
      <c r="K216" s="1453">
        <f>(SUMIF($C$16:$C$32,"*ug 1720*",L16:L32)+(SUMIF($C36:$C$52,"*ug 1720*",L36:L52)+(SUMIF($C$56:$C$72,"*ug 1720*",L56:L72))))</f>
        <v>0</v>
      </c>
      <c r="L216" s="1453">
        <f>(SUMIF($C$16:$C$32,"*ug 1720*",M16:M32)+(SUMIF($C36:$C$52,"*ug 1720*",M36:M52)+(SUMIF($C$56:$C$72,"*ug 1720*",M56:M72))))</f>
        <v>0</v>
      </c>
      <c r="M216" s="1453">
        <f>(SUMIF($C$16:$C$32,"*ug 1720*",N16:N32)+(SUMIF($C36:$C$52,"*ug 1720*",N36:N52)+(SUMIF($C$56:$C$72,"*ug 1720*",N56:N72))))</f>
        <v>0</v>
      </c>
      <c r="N216" s="1453">
        <f>(SUMIF($C$16:$C$32,"*ug 1720*",O16:O32)+(SUMIF($C36:$C$52,"*ug 1720*",O36:O52)+(SUMIF($C$56:$C$72,"*ug 1720*",O56:O72))))</f>
        <v>0</v>
      </c>
      <c r="O216" s="1453">
        <f>(SUMIF($C$16:$C$32,"*ug 1720*",P16:P32)+(SUMIF($C36:$C$52,"*ug 1720*",P36:P52)+(SUMIF($C$56:$C$72,"*ug 1720*",P56:P72))))</f>
        <v>0</v>
      </c>
      <c r="P216" s="1453">
        <f>(SUMIF($C$16:$C$32,"*ug 1720*",Q16:Q32)+(SUMIF($C36:$C$52,"*ug 1720*",Q36:Q52)+(SUMIF($C$56:$C$72,"*ug 1720*",Q56:Q72))))</f>
        <v>0</v>
      </c>
      <c r="Q216" s="1453">
        <f>(SUMIF($C$16:$C$32,"*ug 1720*",R16:R32)+(SUMIF($C36:$C$52,"*ug 1720*",R36:R52)+(SUMIF($C$56:$C$72,"*ug 1720*",R56:R72))))</f>
        <v>0</v>
      </c>
      <c r="S216" s="4007" t="s">
        <v>85</v>
      </c>
      <c r="T216" s="4008"/>
      <c r="U216" s="4008"/>
      <c r="V216" s="1453">
        <f>(SUMIF($C$16:$C$32,"*cdd 1720*",G16:G32)+(SUMIF($C36:$C$52,"*cdd 1720*",G$36:G$52)+(SUMIF($C$56:$C$72,"*cdd 1720*",G$56:G$72))))</f>
        <v>0</v>
      </c>
      <c r="W216" s="1453">
        <f>(SUMIF($C$16:$C$32,"*cdd 1720*",H16:H32)+(SUMIF($C36:$C$52,"*cdd 1720*",H$36:H$52)+(SUMIF($C$56:$C$72,"*cdd 1720*",H$56:H$72))))</f>
        <v>0</v>
      </c>
      <c r="X216" s="1453">
        <f>(SUMIF($C$16:$C$32,"*cdd 1720*",I16:I32)+(SUMIF($C36:$C$52,"*cdd 1720*",I$36:I$52)+(SUMIF($C$56:$C$72,"*cdd 1720*",I$56:I$72))))</f>
        <v>0</v>
      </c>
      <c r="Y216" s="1453">
        <f>(SUMIF($C$16:$C$32,"*cdd 1720*",J16:J32)+(SUMIF($C36:$C$52,"*cdd 1720*",J$36:J$52)+(SUMIF($C$56:$C$72,"*cdd 1720*",J$56:J$72))))</f>
        <v>0</v>
      </c>
      <c r="Z216" s="1453">
        <f>(SUMIF($C$16:$C$32,"*cdd 1720*",K16:K32)+(SUMIF($C36:$C$52,"*cdd 1720*",K$36:K$52)+(SUMIF($C$56:$C$72,"*cdd 1720*",K$56:K$72))))</f>
        <v>0</v>
      </c>
      <c r="AA216" s="1453">
        <f>(SUMIF($C$16:$C$32,"*cdd 1720*",L16:L32)+(SUMIF($C36:$C$52,"*cdd 1720*",L$36:L$52)+(SUMIF($C$56:$C$72,"*cdd 1720*",L$56:L$72))))</f>
        <v>0</v>
      </c>
      <c r="AB216" s="1453">
        <f>(SUMIF($C$16:$C$32,"*cdd 1720*",M16:M32)+(SUMIF($C36:$C$52,"*cdd 1720*",M$36:M$52)+(SUMIF($C$56:$C$72,"*cdd 1720*",M$56:M$72))))</f>
        <v>0</v>
      </c>
      <c r="AC216" s="1453">
        <f>(SUMIF($C$16:$C$32,"*cdd 1720*",N16:N32)+(SUMIF($C36:$C$52,"*cdd 1720*",N$36:N$52)+(SUMIF($C$56:$C$72,"*cdd 1720*",N$56:N$72))))</f>
        <v>0</v>
      </c>
      <c r="AD216" s="1453">
        <f>(SUMIF($C$16:$C$32,"*cdd 1720*",O16:O32)+(SUMIF($C36:$C$52,"*cdd 1720*",O$36:O$52)+(SUMIF($C$56:$C$72,"*cdd 1720*",O$56:O$72))))</f>
        <v>0</v>
      </c>
      <c r="AE216" s="1453">
        <f>(SUMIF($C$16:$C$32,"*cdd 1720*",P16:P32)+(SUMIF($C36:$C$52,"*cdd 1720*",P$36:P$52)+(SUMIF($C$56:$C$72,"*cdd 1720*",P$56:P$72))))</f>
        <v>0</v>
      </c>
      <c r="AF216" s="1453">
        <f>(SUMIF($C$16:$C$32,"*cdd 1720*",Q16:Q32)+(SUMIF($C36:$C$52,"*cdd 1720*",Q$36:Q$52)+(SUMIF($C$56:$C$72,"*cdd 1720*",Q$56:Q$72))))</f>
        <v>0</v>
      </c>
      <c r="AG216" s="1453">
        <f>(SUMIF($C$16:$C$32,"*cdd 1720*",R16:R32)+(SUMIF($C36:$C$52,"*cdd 1720*",R$36:R$52)+(SUMIF($C$56:$C$72,"*cdd 1720*",R$56:R$72))))</f>
        <v>0</v>
      </c>
    </row>
    <row r="217" spans="1:33" ht="21" hidden="1" customHeight="1" x14ac:dyDescent="0.25">
      <c r="A217" s="192"/>
      <c r="B217" s="194"/>
      <c r="C217" s="4007" t="s">
        <v>86</v>
      </c>
      <c r="D217" s="4008"/>
      <c r="E217" s="4008"/>
      <c r="F217" s="1453">
        <f>(SUMIF($C$16:$C$32,"*ug 1740*",G$16:G$32)+(SUMIF($C$36:$C52,"*ug 1740*",G$36:G52)+(SUMIF($C$56:$C$72,"*ug 1740*",G$56:G$72))))</f>
        <v>1</v>
      </c>
      <c r="G217" s="1453">
        <f>(SUMIF($C$16:$C$32,"*ug 1740*",H$16:H$32)+(SUMIF($C$36:$C52,"*ug 1740*",H$36:H52)+(SUMIF($C$56:$C$72,"*ug 1740*",H$56:H$72))))</f>
        <v>1</v>
      </c>
      <c r="H217" s="1453">
        <f>(SUMIF($C$16:$C$32,"*ug 1740*",I$16:I$32)+(SUMIF($C$36:$C52,"*ug 1740*",I$36:I52)+(SUMIF($C$56:$C$72,"*ug 1740*",I$56:I$72))))</f>
        <v>1</v>
      </c>
      <c r="I217" s="1453">
        <f>(SUMIF($C$16:$C$32,"*ug 1740*",J$16:J$32)+(SUMIF($C$36:$C52,"*ug 1740*",J$36:J52)+(SUMIF($C$56:$C$72,"*ug 1740*",J$56:J$72))))</f>
        <v>1</v>
      </c>
      <c r="J217" s="1453">
        <f>(SUMIF($C$16:$C$32,"*ug 1740*",K$16:K$32)+(SUMIF($C$36:$C52,"*ug 1740*",K$36:K52)+(SUMIF($C$56:$C$72,"*ug 1740*",K$56:K$72))))</f>
        <v>1</v>
      </c>
      <c r="K217" s="1453">
        <f>(SUMIF($C$16:$C$32,"*ug 1740*",L$16:L$32)+(SUMIF($C$36:$C52,"*ug 1740*",L$36:L52)+(SUMIF($C$56:$C$72,"*ug 1740*",L$56:L$72))))</f>
        <v>1</v>
      </c>
      <c r="L217" s="1453">
        <f>(SUMIF($C$16:$C$32,"*ug 1740*",M$16:M$32)+(SUMIF($C$36:$C52,"*ug 1740*",M$36:M52)+(SUMIF($C$56:$C$72,"*ug 1740*",M$56:M$72))))</f>
        <v>1</v>
      </c>
      <c r="M217" s="1453">
        <f>(SUMIF($C$16:$C$32,"*ug 1740*",N$16:N$32)+(SUMIF($C$36:$C52,"*ug 1740*",N$36:N52)+(SUMIF($C$56:$C$72,"*ug 1740*",N$56:N$72))))</f>
        <v>1</v>
      </c>
      <c r="N217" s="1453">
        <f>(SUMIF($C$16:$C$32,"*ug 1740*",O$16:O$32)+(SUMIF($C$36:$C52,"*ug 1740*",O$36:O52)+(SUMIF($C$56:$C$72,"*ug 1740*",O$56:O$72))))</f>
        <v>1</v>
      </c>
      <c r="O217" s="1453">
        <f>(SUMIF($C$16:$C$32,"*ug 1740*",P$16:P$32)+(SUMIF($C$36:$C52,"*ug 1740*",P$36:P52)+(SUMIF($C$56:$C$72,"*ug 1740*",P$56:P$72))))</f>
        <v>1</v>
      </c>
      <c r="P217" s="1453">
        <f>(SUMIF($C$16:$C$32,"*ug 1740*",Q$16:Q$32)+(SUMIF($C$36:$C52,"*ug 1740*",Q$36:Q52)+(SUMIF($C$56:$C$72,"*ug 1740*",Q$56:Q$72))))</f>
        <v>1</v>
      </c>
      <c r="Q217" s="1453">
        <f>(SUMIF($C$16:$C$32,"*ug 1740*",R$16:R$32)+(SUMIF($C$36:$C52,"*ug 1740*",R$36:R52)+(SUMIF($C$56:$C$72,"*ug 1740*",R$56:R$72))))</f>
        <v>1</v>
      </c>
      <c r="S217" s="4007" t="s">
        <v>87</v>
      </c>
      <c r="T217" s="4008"/>
      <c r="U217" s="4008"/>
      <c r="V217" s="1453">
        <f>(SUMIF($C$16:$C$32,"*cdd 1740*",G$16:G$32)+(SUMIF($C$36:$C52,"*cdd 1740*",G$36:G52)+(SUMIF($C$56:$C$72,"*cdd 1740*",G$56:G$72))))</f>
        <v>0</v>
      </c>
      <c r="W217" s="1453">
        <f>(SUMIF($C$16:$C$32,"*cdd 1740*",H$16:H$32)+(SUMIF($C$36:$C52,"*cdd 1740*",H$36:H52)+(SUMIF($C$56:$C$72,"*cdd 1740*",H$56:H$72))))</f>
        <v>0</v>
      </c>
      <c r="X217" s="1453">
        <f>(SUMIF($C$16:$C$32,"*cdd 1740*",I$16:I$32)+(SUMIF($C$36:$C52,"*cdd 1740*",I$36:I52)+(SUMIF($C$56:$C$72,"*cdd 1740*",I$56:I$72))))</f>
        <v>0</v>
      </c>
      <c r="Y217" s="1453">
        <f>(SUMIF($C$16:$C$32,"*cdd 1740*",J$16:J$32)+(SUMIF($C$36:$C52,"*cdd 1740*",J$36:J52)+(SUMIF($C$56:$C$72,"*cdd 1740*",J$56:J$72))))</f>
        <v>0</v>
      </c>
      <c r="Z217" s="1453">
        <f>(SUMIF($C$16:$C$32,"*cdd 1740*",K$16:K$32)+(SUMIF($C$36:$C52,"*cdd 1740*",K$36:K52)+(SUMIF($C$56:$C$72,"*cdd 1740*",K$56:K$72))))</f>
        <v>0</v>
      </c>
      <c r="AA217" s="1453">
        <f>(SUMIF($C$16:$C$32,"*cdd 1740*",L$16:L$32)+(SUMIF($C$36:$C52,"*cdd 1740*",L$36:L52)+(SUMIF($C$56:$C$72,"*cdd 1740*",L$56:L$72))))</f>
        <v>0</v>
      </c>
      <c r="AB217" s="1453">
        <f>(SUMIF($C$16:$C$32,"*cdd 1740*",M$16:M$32)+(SUMIF($C$36:$C52,"*cdd 1740*",M$36:M52)+(SUMIF($C$56:$C$72,"*cdd 1740*",M$56:M$72))))</f>
        <v>0</v>
      </c>
      <c r="AC217" s="1453">
        <f>(SUMIF($C$16:$C$32,"*cdd 1740*",N$16:N$32)+(SUMIF($C$36:$C52,"*cdd 1740*",N$36:N52)+(SUMIF($C$56:$C$72,"*cdd 1740*",N$56:N$72))))</f>
        <v>0</v>
      </c>
      <c r="AD217" s="1453">
        <f>(SUMIF($C$16:$C$32,"*cdd 1740*",O$16:O$32)+(SUMIF($C$36:$C52,"*cdd 1740*",O$36:O52)+(SUMIF($C$56:$C$72,"*cdd 1740*",O$56:O$72))))</f>
        <v>0</v>
      </c>
      <c r="AE217" s="1453">
        <f>(SUMIF($C$16:$C$32,"*cdd 1740*",P$16:P$32)+(SUMIF($C$36:$C52,"*cdd 1740*",P$36:P52)+(SUMIF($C$56:$C$72,"*cdd 1740*",P$56:P$72))))</f>
        <v>0</v>
      </c>
      <c r="AF217" s="1453">
        <f>(SUMIF($C$16:$C$32,"*cdd 1740*",Q$16:Q$32)+(SUMIF($C$36:$C52,"*cdd 1740*",Q$36:Q52)+(SUMIF($C$56:$C$72,"*cdd 1740*",Q$56:Q$72))))</f>
        <v>0</v>
      </c>
      <c r="AG217" s="1453">
        <f>(SUMIF($C$16:$C$32,"*cdd 1740*",R$16:R$32)+(SUMIF($C$36:$C52,"*cdd 1740*",R$36:R52)+(SUMIF($C$56:$C$72,"*cdd 1740*",R$56:R$72))))</f>
        <v>0</v>
      </c>
    </row>
    <row r="218" spans="1:33" ht="21" hidden="1" customHeight="1" x14ac:dyDescent="0.25">
      <c r="A218" s="192"/>
      <c r="B218" s="194"/>
      <c r="C218" s="4007" t="s">
        <v>118</v>
      </c>
      <c r="D218" s="4008"/>
      <c r="E218" s="4008"/>
      <c r="F218" s="1453">
        <f>(SUMIF($C$16:$C$32,"*ug 1770*",G$16:G$32)+(SUMIF($C$36:$C52,"*ug 1770*",G$36:G52)+(SUMIF($C$56:$C$72,"*ug 1770*",G$56:G$72))))</f>
        <v>1</v>
      </c>
      <c r="G218" s="1453">
        <f>(SUMIF($C$16:$C$32,"*ug 1770*",H$16:H$32)+(SUMIF($C$36:$C52,"*ug 1770*",H$36:H52)+(SUMIF($C$56:$C$72,"*ug 1770*",H$56:H$72))))</f>
        <v>1</v>
      </c>
      <c r="H218" s="1453">
        <f>(SUMIF($C$16:$C$32,"*ug 1770*",I$16:I$32)+(SUMIF($C$36:$C52,"*ug 1770*",I$36:I52)+(SUMIF($C$56:$C$72,"*ug 1770*",I$56:I$72))))</f>
        <v>1</v>
      </c>
      <c r="I218" s="1453">
        <f>(SUMIF($C$16:$C$32,"*ug 1770*",J$16:J$32)+(SUMIF($C$36:$C52,"*ug 1770*",J$36:J52)+(SUMIF($C$56:$C$72,"*ug 1770*",J$56:J$72))))</f>
        <v>1</v>
      </c>
      <c r="J218" s="1453">
        <f>(SUMIF($C$16:$C$32,"*ug 1770*",K$16:K$32)+(SUMIF($C$36:$C52,"*ug 1770*",K$36:K52)+(SUMIF($C$56:$C$72,"*ug 1770*",K$56:K$72))))</f>
        <v>1</v>
      </c>
      <c r="K218" s="1453">
        <f>(SUMIF($C$16:$C$32,"*ug 1770*",L$16:L$32)+(SUMIF($C$36:$C52,"*ug 1770*",L$36:L52)+(SUMIF($C$56:$C$72,"*ug 1770*",L$56:L$72))))</f>
        <v>0</v>
      </c>
      <c r="L218" s="1453">
        <f>(SUMIF($C$16:$C$32,"*ug 1770*",M$16:M$32)+(SUMIF($C$36:$C52,"*ug 1770*",M$36:M52)+(SUMIF($C$56:$C$72,"*ug 1770*",M$56:M$72))))</f>
        <v>0</v>
      </c>
      <c r="M218" s="1453">
        <f>(SUMIF($C$16:$C$32,"*ug 1770*",N$16:N$32)+(SUMIF($C$36:$C52,"*ug 1770*",N$36:N52)+(SUMIF($C$56:$C$72,"*ug 1770*",N$56:N$72))))</f>
        <v>0</v>
      </c>
      <c r="N218" s="1453">
        <f>(SUMIF($C$16:$C$32,"*ug 1770*",O$16:O$32)+(SUMIF($C$36:$C52,"*ug 1770*",O$36:O52)+(SUMIF($C$56:$C$72,"*ug 1770*",O$56:O$72))))</f>
        <v>0</v>
      </c>
      <c r="O218" s="1453">
        <f>(SUMIF($C$16:$C$32,"*ug 1770*",P$16:P$32)+(SUMIF($C$36:$C52,"*ug 1770*",P$36:P52)+(SUMIF($C$56:$C$72,"*ug 1770*",P$56:P$72))))</f>
        <v>0</v>
      </c>
      <c r="P218" s="1453">
        <f>(SUMIF($C$16:$C$32,"*ug 1770*",Q$16:Q$32)+(SUMIF($C$36:$C52,"*ug 1770*",Q$36:Q52)+(SUMIF($C$56:$C$72,"*ug 1770*",Q$56:Q$72))))</f>
        <v>0</v>
      </c>
      <c r="Q218" s="1453">
        <f>(SUMIF($C$16:$C$32,"*ug 1770*",R$16:R$32)+(SUMIF($C$36:$C52,"*ug 1770*",R$36:R52)+(SUMIF($C$56:$C$72,"*ug 1770*",R$56:R$72))))</f>
        <v>0</v>
      </c>
      <c r="S218" s="4007" t="s">
        <v>119</v>
      </c>
      <c r="T218" s="4008"/>
      <c r="U218" s="4008"/>
      <c r="V218" s="1453">
        <f>(SUMIF($C$16:$C$32,"*cdd 1770*",G$16:G$32)+(SUMIF($C$36:$C52,"*cdd 1770*",G$36:G52)+(SUMIF($C$56:$C$72,"*cdd 1770*",G$56:G$72))))</f>
        <v>0</v>
      </c>
      <c r="W218" s="1453">
        <f>(SUMIF($C$16:$C$32,"*cdd 1770*",H$16:H$32)+(SUMIF($C$36:$C52,"*cdd 1770*",H$36:H52)+(SUMIF($C$56:$C$72,"*cdd 1770*",H$56:H$72))))</f>
        <v>0</v>
      </c>
      <c r="X218" s="1453">
        <f>(SUMIF($C$16:$C$32,"*cdd 1770*",I$16:I$32)+(SUMIF($C$36:$C52,"*cdd 1770*",I$36:I52)+(SUMIF($C$56:$C$72,"*cdd 1770*",I$56:I$72))))</f>
        <v>0</v>
      </c>
      <c r="Y218" s="1453">
        <f>(SUMIF($C$16:$C$32,"*cdd 1770*",J$16:J$32)+(SUMIF($C$36:$C52,"*cdd 1770*",J$36:J52)+(SUMIF($C$56:$C$72,"*cdd 1770*",J$56:J$72))))</f>
        <v>0</v>
      </c>
      <c r="Z218" s="1453">
        <f>(SUMIF($C$16:$C$32,"*cdd 1770*",K$16:K$32)+(SUMIF($C$36:$C52,"*cdd 1770*",K$36:K52)+(SUMIF($C$56:$C$72,"*cdd 1770*",K$56:K$72))))</f>
        <v>0</v>
      </c>
      <c r="AA218" s="1453">
        <f>(SUMIF($C$16:$C$32,"*cdd 1770*",L$16:L$32)+(SUMIF($C$36:$C52,"*cdd 1770*",L$36:L52)+(SUMIF($C$56:$C$72,"*cdd 1770*",L$56:L$72))))</f>
        <v>0</v>
      </c>
      <c r="AB218" s="1453">
        <f>(SUMIF($C$16:$C$32,"*cdd 1770*",M$16:M$32)+(SUMIF($C$36:$C52,"*cdd 1770*",M$36:M52)+(SUMIF($C$56:$C$72,"*cdd 1770*",M$56:M$72))))</f>
        <v>0</v>
      </c>
      <c r="AC218" s="1453">
        <f>(SUMIF($C$16:$C$32,"*cdd 1770*",N$16:N$32)+(SUMIF($C$36:$C52,"*cdd 1770*",N$36:N52)+(SUMIF($C$56:$C$72,"*cdd 1770*",N$56:N$72))))</f>
        <v>0</v>
      </c>
      <c r="AD218" s="1453">
        <f>(SUMIF($C$16:$C$32,"*cdd 1770*",O$16:O$32)+(SUMIF($C$36:$C52,"*cdd 1770*",O$36:O52)+(SUMIF($C$56:$C$72,"*cdd 1770*",O$56:O$72))))</f>
        <v>0</v>
      </c>
      <c r="AE218" s="1453">
        <f>(SUMIF($C$16:$C$32,"*cdd 1770*",P$16:P$32)+(SUMIF($C$36:$C52,"*cdd 1770*",P$36:P52)+(SUMIF($C$56:$C$72,"*cdd 1770*",P$56:P$72))))</f>
        <v>0</v>
      </c>
      <c r="AF218" s="1453">
        <f>(SUMIF($C$16:$C$32,"*cdd 1770*",Q$16:Q$32)+(SUMIF($C$36:$C52,"*cdd 1770*",Q$36:Q52)+(SUMIF($C$56:$C$72,"*cdd 1770*",Q$56:Q$72))))</f>
        <v>0</v>
      </c>
      <c r="AG218" s="1453">
        <f>(SUMIF($C$16:$C$32,"*cdd 1770*",R$16:R$32)+(SUMIF($C$36:$C52,"*cdd 1770*",R$36:R52)+(SUMIF($C$56:$C$72,"*cdd 1770*",R$56:R$72))))</f>
        <v>0</v>
      </c>
    </row>
    <row r="219" spans="1:33" ht="21" hidden="1" customHeight="1" x14ac:dyDescent="0.25">
      <c r="A219" s="192"/>
      <c r="B219" s="194"/>
      <c r="C219" s="4007" t="s">
        <v>90</v>
      </c>
      <c r="D219" s="4008"/>
      <c r="E219" s="4008"/>
      <c r="F219" s="1453">
        <f>(SUMIF($C$16:$C$32,"*ug 1810*",G$16:G$32)+(SUMIF($C36:$C$52,"*ug 1810*",G$36:G$52)+(SUMIF($C$56:$C$72,"*ug 1810*",G$56:G$72))))</f>
        <v>0</v>
      </c>
      <c r="G219" s="1453">
        <f>(SUMIF($C$16:$C$32,"*ug 1810*",H$16:H$32)+(SUMIF($C36:$C$52,"*ug 1810*",H$36:H$52)+(SUMIF($C$56:$C$72,"*ug 1810*",H$56:H$72))))</f>
        <v>0</v>
      </c>
      <c r="H219" s="1453">
        <f>(SUMIF($C$16:$C$32,"*ug 1810*",I$16:I$32)+(SUMIF($C36:$C$52,"*ug 1810*",I$36:I$52)+(SUMIF($C$56:$C$72,"*ug 1810*",I$56:I$72))))</f>
        <v>0</v>
      </c>
      <c r="I219" s="1453">
        <f>(SUMIF($C$16:$C$32,"*ug 1810*",J$16:J$32)+(SUMIF($C36:$C$52,"*ug 1810*",J$36:J$52)+(SUMIF($C$56:$C$72,"*ug 1810*",J$56:J$72))))</f>
        <v>0</v>
      </c>
      <c r="J219" s="1453">
        <f>(SUMIF($C$16:$C$32,"*ug 1810*",K$16:K$32)+(SUMIF($C36:$C$52,"*ug 1810*",K$36:K$52)+(SUMIF($C$56:$C$72,"*ug 1810*",K$56:K$72))))</f>
        <v>0</v>
      </c>
      <c r="K219" s="1453">
        <f>(SUMIF($C$16:$C$32,"*ug 1810*",L$16:L$32)+(SUMIF($C36:$C$52,"*ug 1810*",L$36:L$52)+(SUMIF($C$56:$C$72,"*ug 1810*",L$56:L$72))))</f>
        <v>0</v>
      </c>
      <c r="L219" s="1453">
        <f>(SUMIF($C$16:$C$32,"*ug 1810*",M$16:M$32)+(SUMIF($C36:$C$52,"*ug 1810*",M$36:M$52)+(SUMIF($C$56:$C$72,"*ug 1810*",M$56:M$72))))</f>
        <v>0</v>
      </c>
      <c r="M219" s="1453">
        <f>(SUMIF($C$16:$C$32,"*ug 1810*",N$16:N$32)+(SUMIF($C36:$C$52,"*ug 1810*",N$36:N$52)+(SUMIF($C$56:$C$72,"*ug 1810*",N$56:N$72))))</f>
        <v>0</v>
      </c>
      <c r="N219" s="1453">
        <f>(SUMIF($C$16:$C$32,"*ug 1810*",O$16:O$32)+(SUMIF($C36:$C$52,"*ug 1810*",O$36:O$52)+(SUMIF($C$56:$C$72,"*ug 1810*",O$56:O$72))))</f>
        <v>0</v>
      </c>
      <c r="O219" s="1453">
        <f>(SUMIF($C$16:$C$32,"*ug 1810*",P$16:P$32)+(SUMIF($C36:$C$52,"*ug 1810*",P$36:P$52)+(SUMIF($C$56:$C$72,"*ug 1810*",P$56:P$72))))</f>
        <v>0</v>
      </c>
      <c r="P219" s="1453">
        <f>(SUMIF($C$16:$C$32,"*ug 1810*",Q$16:Q$32)+(SUMIF($C36:$C$52,"*ug 1810*",Q$36:Q$52)+(SUMIF($C$56:$C$72,"*ug 1810*",Q$56:Q$72))))</f>
        <v>0</v>
      </c>
      <c r="Q219" s="1453">
        <f>(SUMIF($C$16:$C$32,"*ug 1810*",R$16:R$32)+(SUMIF($C36:$C$52,"*ug 1810*",R$36:R$52)+(SUMIF($C$56:$C$72,"*ug 1810*",R$56:R$72))))</f>
        <v>0</v>
      </c>
      <c r="S219" s="4007" t="s">
        <v>91</v>
      </c>
      <c r="T219" s="4008"/>
      <c r="U219" s="4008"/>
      <c r="V219" s="1453">
        <f>(SUMIF($C$16:$C$32,"*cdd 1810*",G$16:G32)+(SUMIF($C36:$C52,"*cdd 1810*",G$36:G$52)+(SUMIF($C56:$C72,"*cdd 1810*",G$56:G72))))</f>
        <v>0</v>
      </c>
      <c r="W219" s="1453">
        <f>(SUMIF($C$16:$C$32,"*cdd 1810*",H$16:H32)+(SUMIF($C36:$C52,"*cdd 1810*",H$36:H$52)+(SUMIF($C56:$C72,"*cdd 1810*",H$56:H72))))</f>
        <v>0</v>
      </c>
      <c r="X219" s="1453">
        <f>(SUMIF($C$16:$C$32,"*cdd 1810*",I$16:I32)+(SUMIF($C36:$C52,"*cdd 1810*",I$36:I$52)+(SUMIF($C56:$C72,"*cdd 1810*",I$56:I72))))</f>
        <v>0</v>
      </c>
      <c r="Y219" s="1453">
        <f>(SUMIF($C$16:$C$32,"*cdd 1810*",J$16:J32)+(SUMIF($C36:$C52,"*cdd 1810*",J$36:J$52)+(SUMIF($C56:$C72,"*cdd 1810*",J$56:J72))))</f>
        <v>0</v>
      </c>
      <c r="Z219" s="1453">
        <f>(SUMIF($C$16:$C$32,"*cdd 1810*",K$16:K32)+(SUMIF($C36:$C52,"*cdd 1810*",K$36:K$52)+(SUMIF($C56:$C72,"*cdd 1810*",K$56:K72))))</f>
        <v>0</v>
      </c>
      <c r="AA219" s="1453">
        <f>(SUMIF($C$16:$C$32,"*cdd 1810*",L$16:L32)+(SUMIF($C36:$C52,"*cdd 1810*",L$36:L$52)+(SUMIF($C56:$C72,"*cdd 1810*",L$56:L72))))</f>
        <v>0</v>
      </c>
      <c r="AB219" s="1453">
        <f>(SUMIF($C$16:$C$32,"*cdd 1810*",M$16:M32)+(SUMIF($C36:$C52,"*cdd 1810*",M$36:M$52)+(SUMIF($C56:$C72,"*cdd 1810*",M$56:M72))))</f>
        <v>0</v>
      </c>
      <c r="AC219" s="1453">
        <f>(SUMIF($C$16:$C$32,"*cdd 1810*",N$16:N32)+(SUMIF($C36:$C52,"*cdd 1810*",N$36:N$52)+(SUMIF($C56:$C72,"*cdd 1810*",N$56:N72))))</f>
        <v>0</v>
      </c>
      <c r="AD219" s="1453">
        <f>(SUMIF($C$16:$C$32,"*cdd 1810*",O$16:O32)+(SUMIF($C36:$C52,"*cdd 1810*",O$36:O$52)+(SUMIF($C56:$C72,"*cdd 1810*",O$56:O72))))</f>
        <v>0</v>
      </c>
      <c r="AE219" s="1453">
        <f>(SUMIF($C$16:$C$32,"*cdd 1810*",P$16:P32)+(SUMIF($C36:$C52,"*cdd 1810*",P$36:P$52)+(SUMIF($C56:$C72,"*cdd 1810*",P$56:P72))))</f>
        <v>0</v>
      </c>
      <c r="AF219" s="1453">
        <f>(SUMIF($C$16:$C$32,"*cdd 1810*",Q$16:Q32)+(SUMIF($C36:$C52,"*cdd 1810*",Q$36:Q$52)+(SUMIF($C56:$C72,"*cdd 1810*",Q$56:Q72))))</f>
        <v>0</v>
      </c>
      <c r="AG219" s="1453">
        <f>(SUMIF($C$16:$C$32,"*cdd 1810*",R$16:R32)+(SUMIF($C36:$C52,"*cdd 1810*",R$36:R$52)+(SUMIF($C56:$C72,"*cdd 1810*",R$56:R72))))</f>
        <v>0</v>
      </c>
    </row>
    <row r="220" spans="1:33" ht="21" hidden="1" customHeight="1" x14ac:dyDescent="0.25">
      <c r="A220" s="195"/>
      <c r="B220" s="196"/>
      <c r="C220" s="4000" t="s">
        <v>92</v>
      </c>
      <c r="D220" s="4001"/>
      <c r="E220" s="4001"/>
      <c r="F220" s="1453">
        <f>(SUMIF($C$16:$C$32,"*ug 1910-3*",G$16:G$32)+(SUMIF($C36:$C$52,"*ug 1910-3*",G$36:G$52)+(SUMIF($C$56:$C$72,"*ug 1910-3*",G$56:G$72))))</f>
        <v>0</v>
      </c>
      <c r="G220" s="1453">
        <f>(SUMIF($C$16:$C$32,"*ug 1910-3*",H$16:H$32)+(SUMIF($C36:$C$52,"*ug 1910-3*",H$36:H$52)+(SUMIF($C$56:$C$72,"*ug 1910-3*",H$56:H$72))))</f>
        <v>0</v>
      </c>
      <c r="H220" s="1453">
        <f>(SUMIF($C$16:$C$32,"*ug 1910-3*",I$16:I$32)+(SUMIF($C36:$C$52,"*ug 1910-3*",I$36:I$52)+(SUMIF($C$56:$C$72,"*ug 1910-3*",I$56:I$72))))</f>
        <v>0</v>
      </c>
      <c r="I220" s="1453">
        <f>(SUMIF($C$16:$C$32,"*ug 1910-3*",J$16:J$32)+(SUMIF($C36:$C$52,"*ug 1910-3*",J$36:J$52)+(SUMIF($C$56:$C$72,"*ug 1910-3*",J$56:J$72))))</f>
        <v>0</v>
      </c>
      <c r="J220" s="1453">
        <f>(SUMIF($C$16:$C$32,"*ug 1910-3*",K$16:K$32)+(SUMIF($C36:$C$52,"*ug 1910-3*",K$36:K$52)+(SUMIF($C$56:$C$72,"*ug 1910-3*",K$56:K$72))))</f>
        <v>0</v>
      </c>
      <c r="K220" s="1453">
        <f>(SUMIF($C$16:$C$32,"*ug 1910-3*",L$16:L$32)+(SUMIF($C36:$C$52,"*ug 1910-3*",L$36:L$52)+(SUMIF($C$56:$C$72,"*ug 1910-3*",L$56:L$72))))</f>
        <v>0</v>
      </c>
      <c r="L220" s="1453">
        <f>(SUMIF($C$16:$C$32,"*ug 1910-3*",M$16:M$32)+(SUMIF($C36:$C$52,"*ug 1910-3*",M$36:M$52)+(SUMIF($C$56:$C$72,"*ug 1910-3*",M$56:M$72))))</f>
        <v>0</v>
      </c>
      <c r="M220" s="1453">
        <f>(SUMIF($C$16:$C$32,"*ug 1910-3*",N$16:N$32)+(SUMIF($C36:$C$52,"*ug 1910-3*",N$36:N$52)+(SUMIF($C$56:$C$72,"*ug 1910-3*",N$56:N$72))))</f>
        <v>0</v>
      </c>
      <c r="N220" s="1453">
        <f>(SUMIF($C$16:$C$32,"*ug 1910-3*",O$16:O$32)+(SUMIF($C36:$C$52,"*ug 1910-3*",O$36:O$52)+(SUMIF($C$56:$C$72,"*ug 1910-3*",O$56:O$72))))</f>
        <v>0</v>
      </c>
      <c r="O220" s="1453">
        <f>(SUMIF($C$16:$C$32,"*ug 1910-3*",P$16:P$32)+(SUMIF($C36:$C$52,"*ug 1910-3*",P$36:P$52)+(SUMIF($C$56:$C$72,"*ug 1910-3*",P$56:P$72))))</f>
        <v>0</v>
      </c>
      <c r="P220" s="1453">
        <f>(SUMIF($C$16:$C$32,"*ug 1910-3*",Q$16:Q$32)+(SUMIF($C36:$C$52,"*ug 1910-3*",Q$36:Q$52)+(SUMIF($C$56:$C$72,"*ug 1910-3*",Q$56:Q$72))))</f>
        <v>0</v>
      </c>
      <c r="Q220" s="1453">
        <f>(SUMIF($C$16:$C$32,"*ug 1910-3*",R$16:R$32)+(SUMIF($C36:$C$52,"*ug 1910-3*",R$36:R$52)+(SUMIF($C$56:$C$72,"*ug 1910-3*",R$56:R$72))))</f>
        <v>0</v>
      </c>
      <c r="S220" s="4000" t="s">
        <v>93</v>
      </c>
      <c r="T220" s="4001"/>
      <c r="U220" s="4001"/>
      <c r="V220" s="1453">
        <f>(SUMIF($C$16:$C$32,"*cdd 1910-3*",G$16:G32)+(SUMIF($C36:$C52,"*cdd 1910-3*",G$36:G$52)+(SUMIF($C56:$C72,"*cdd 1910-3*",G$56:G72))))</f>
        <v>0</v>
      </c>
      <c r="W220" s="1453">
        <f>(SUMIF($C$16:$C$32,"*cdd 1910-3*",H$16:H32)+(SUMIF($C36:$C52,"*cdd 1910-3*",H$36:H$52)+(SUMIF($C56:$C72,"*cdd 1910-3*",H$56:H72))))</f>
        <v>0</v>
      </c>
      <c r="X220" s="1453">
        <f>(SUMIF($C$16:$C$32,"*cdd 1910-3*",I$16:I32)+(SUMIF($C36:$C52,"*cdd 1910-3*",I$36:I$52)+(SUMIF($C56:$C72,"*cdd 1910-3*",I$56:I72))))</f>
        <v>0</v>
      </c>
      <c r="Y220" s="1453">
        <f>(SUMIF($C$16:$C$32,"*cdd 1910-3*",J$16:J32)+(SUMIF($C36:$C52,"*cdd 1910-3*",J$36:J$52)+(SUMIF($C56:$C72,"*cdd 1910-3*",J$56:J72))))</f>
        <v>0</v>
      </c>
      <c r="Z220" s="1453">
        <f>(SUMIF($C$16:$C$32,"*cdd 1910-3*",K$16:K32)+(SUMIF($C36:$C52,"*cdd 1910-3*",K$36:K$52)+(SUMIF($C56:$C72,"*cdd 1910-3*",K$56:K72))))</f>
        <v>0</v>
      </c>
      <c r="AA220" s="1453">
        <f>(SUMIF($C$16:$C$32,"*cdd 1910-3*",L$16:L32)+(SUMIF($C36:$C52,"*cdd 1910-3*",L$36:L$52)+(SUMIF($C56:$C72,"*cdd 1910-3*",L$56:L72))))</f>
        <v>0</v>
      </c>
      <c r="AB220" s="1453">
        <f>(SUMIF($C$16:$C$32,"*cdd 1910-3*",M$16:M32)+(SUMIF($C36:$C52,"*cdd 1910-3*",M$36:M$52)+(SUMIF($C56:$C72,"*cdd 1910-3*",M$56:M72))))</f>
        <v>0</v>
      </c>
      <c r="AC220" s="1453">
        <f>(SUMIF($C$16:$C$32,"*cdd 1910-3*",N$16:N32)+(SUMIF($C36:$C52,"*cdd 1910-3*",N$36:N$52)+(SUMIF($C56:$C72,"*cdd 1910-3*",N$56:N72))))</f>
        <v>0</v>
      </c>
      <c r="AD220" s="1453">
        <f>(SUMIF($C$16:$C$32,"*cdd 1910-3*",O$16:O32)+(SUMIF($C36:$C52,"*cdd 1910-3*",O$36:O$52)+(SUMIF($C56:$C72,"*cdd 1910-3*",O$56:O72))))</f>
        <v>0</v>
      </c>
      <c r="AE220" s="1453">
        <f>(SUMIF($C$16:$C$32,"*cdd 1910-3*",P$16:P32)+(SUMIF($C36:$C52,"*cdd 1910-3*",P$36:P$52)+(SUMIF($C56:$C72,"*cdd 1910-3*",P$56:P72))))</f>
        <v>0</v>
      </c>
      <c r="AF220" s="1453">
        <f>(SUMIF($C$16:$C$32,"*cdd 1910-3*",Q$16:Q32)+(SUMIF($C36:$C52,"*cdd 1910-3*",Q$36:Q$52)+(SUMIF($C56:$C72,"*cdd 1910-3*",Q$56:Q72))))</f>
        <v>0</v>
      </c>
      <c r="AG220" s="1453">
        <f>(SUMIF($C$16:$C$32,"*cdd 1910-3*",R$16:R32)+(SUMIF($C36:$C52,"*cdd 1910-3*",R$36:R$52)+(SUMIF($C56:$C72,"*cdd 1910-3*",R$56:R72))))</f>
        <v>0</v>
      </c>
    </row>
    <row r="221" spans="1:33" ht="21" hidden="1" customHeight="1" x14ac:dyDescent="0.25">
      <c r="A221" s="195"/>
      <c r="B221" s="196"/>
      <c r="C221" s="4000" t="s">
        <v>94</v>
      </c>
      <c r="D221" s="4001"/>
      <c r="E221" s="4001"/>
      <c r="F221" s="1453">
        <f>(SUMIF($C$16:$C$32,"*ug 1910-4*",G$16:G$32)+(SUMIF($C36:$C$52,"*ug 1910-4*",G$36:G$52)+(SUMIF($C$56:$C$72,"*ug 1910-4*",G$56:G$72))))</f>
        <v>0</v>
      </c>
      <c r="G221" s="1453">
        <f>(SUMIF($C$16:$C$32,"*ug 1910-4*",H$16:H$32)+(SUMIF($C36:$C$52,"*ug 1910-4*",H$36:H$52)+(SUMIF($C$56:$C$72,"*ug 1910-4*",H$56:H$72))))</f>
        <v>0</v>
      </c>
      <c r="H221" s="1453">
        <f>(SUMIF($C$16:$C$32,"*ug 1910-4*",I$16:I$32)+(SUMIF($C36:$C$52,"*ug 1910-4*",I$36:I$52)+(SUMIF($C$56:$C$72,"*ug 1910-4*",I$56:I$72))))</f>
        <v>0</v>
      </c>
      <c r="I221" s="1453">
        <f>(SUMIF($C$16:$C$32,"*ug 1910-4*",J$16:J$32)+(SUMIF($C36:$C$52,"*ug 1910-4*",J$36:J$52)+(SUMIF($C$56:$C$72,"*ug 1910-4*",J$56:J$72))))</f>
        <v>0</v>
      </c>
      <c r="J221" s="1453">
        <f>(SUMIF($C$16:$C$32,"*ug 1910-4*",K$16:K$32)+(SUMIF($C36:$C$52,"*ug 1910-4*",K$36:K$52)+(SUMIF($C$56:$C$72,"*ug 1910-4*",K$56:K$72))))</f>
        <v>0</v>
      </c>
      <c r="K221" s="1453">
        <f>(SUMIF($C$16:$C$32,"*ug 1910-4*",L$16:L$32)+(SUMIF($C36:$C$52,"*ug 1910-4*",L$36:L$52)+(SUMIF($C$56:$C$72,"*ug 1910-4*",L$56:L$72))))</f>
        <v>0</v>
      </c>
      <c r="L221" s="1453">
        <f>(SUMIF($C$16:$C$32,"*ug 1910-4*",M$16:M$32)+(SUMIF($C36:$C$52,"*ug 1910-4*",M$36:M$52)+(SUMIF($C$56:$C$72,"*ug 1910-4*",M$56:M$72))))</f>
        <v>0</v>
      </c>
      <c r="M221" s="1453">
        <f>(SUMIF($C$16:$C$32,"*ug 1910-4*",N$16:N$32)+(SUMIF($C36:$C$52,"*ug 1910-4*",N$36:N$52)+(SUMIF($C$56:$C$72,"*ug 1910-4*",N$56:N$72))))</f>
        <v>0</v>
      </c>
      <c r="N221" s="1453">
        <f>(SUMIF($C$16:$C$32,"*ug 1910-4*",O$16:O$32)+(SUMIF($C36:$C$52,"*ug 1910-4*",O$36:O$52)+(SUMIF($C$56:$C$72,"*ug 1910-4*",O$56:O$72))))</f>
        <v>0</v>
      </c>
      <c r="O221" s="1453">
        <f>(SUMIF($C$16:$C$32,"*ug 1910-4*",P$16:P$32)+(SUMIF($C36:$C$52,"*ug 1910-4*",P$36:P$52)+(SUMIF($C$56:$C$72,"*ug 1910-4*",P$56:P$72))))</f>
        <v>0</v>
      </c>
      <c r="P221" s="1453">
        <f>(SUMIF($C$16:$C$32,"*ug 1910-4*",Q$16:Q$32)+(SUMIF($C36:$C$52,"*ug 1910-4*",Q$36:Q$52)+(SUMIF($C$56:$C$72,"*ug 1910-4*",Q$56:Q$72))))</f>
        <v>0</v>
      </c>
      <c r="Q221" s="1453">
        <f>(SUMIF($C$16:$C$32,"*ug 1910-4*",R$16:R$32)+(SUMIF($C36:$C$52,"*ug 1910-4*",R$36:R$52)+(SUMIF($C$56:$C$72,"*ug 1910-4*",R$56:R$72))))</f>
        <v>0</v>
      </c>
      <c r="S221" s="4000" t="s">
        <v>95</v>
      </c>
      <c r="T221" s="4001"/>
      <c r="U221" s="4001"/>
      <c r="V221" s="1453">
        <f>(SUMIF($C$16:$C$32,"*cdd 1910-4*",G$16:G32)+(SUMIF($C36:$C52,"*cdd 1910-4*",G$36:G$52)+(SUMIF($C56:$C72,"*cdd 1910-4*",G$56:G72))))</f>
        <v>0</v>
      </c>
      <c r="W221" s="1453">
        <f>(SUMIF($C$16:$C$32,"*cdd 1910-4*",H$16:H32)+(SUMIF($C36:$C52,"*cdd 1910-4*",H$36:H$52)+(SUMIF($C56:$C72,"*cdd 1910-4*",H$56:H72))))</f>
        <v>0</v>
      </c>
      <c r="X221" s="1453">
        <f>(SUMIF($C$16:$C$32,"*cdd 1910-4*",I$16:I32)+(SUMIF($C36:$C52,"*cdd 1910-4*",I$36:I$52)+(SUMIF($C56:$C72,"*cdd 1910-4*",I$56:I72))))</f>
        <v>0</v>
      </c>
      <c r="Y221" s="1453">
        <f>(SUMIF($C$16:$C$32,"*cdd 1910-4*",J$16:J32)+(SUMIF($C36:$C52,"*cdd 1910-4*",J$36:J$52)+(SUMIF($C56:$C72,"*cdd 1910-4*",J$56:J72))))</f>
        <v>0</v>
      </c>
      <c r="Z221" s="1453">
        <f>(SUMIF($C$16:$C$32,"*cdd 1910-4*",K$16:K32)+(SUMIF($C36:$C52,"*cdd 1910-4*",K$36:K$52)+(SUMIF($C56:$C72,"*cdd 1910-4*",K$56:K72))))</f>
        <v>0</v>
      </c>
      <c r="AA221" s="1453">
        <f>(SUMIF($C$16:$C$32,"*cdd 1910-4*",L$16:L32)+(SUMIF($C36:$C52,"*cdd 1910-4*",L$36:L$52)+(SUMIF($C56:$C72,"*cdd 1910-4*",L$56:L72))))</f>
        <v>0</v>
      </c>
      <c r="AB221" s="1453">
        <f>(SUMIF($C$16:$C$32,"*cdd 1910-4*",M$16:M32)+(SUMIF($C36:$C52,"*cdd 1910-4*",M$36:M$52)+(SUMIF($C56:$C72,"*cdd 1910-4*",M$56:M72))))</f>
        <v>0</v>
      </c>
      <c r="AC221" s="1453">
        <f>(SUMIF($C$16:$C$32,"*cdd 1910-4*",N$16:N32)+(SUMIF($C36:$C52,"*cdd 1910-4*",N$36:N$52)+(SUMIF($C56:$C72,"*cdd 1910-4*",N$56:N72))))</f>
        <v>0</v>
      </c>
      <c r="AD221" s="1453">
        <f>(SUMIF($C$16:$C$32,"*cdd 1910-4*",O$16:O32)+(SUMIF($C36:$C52,"*cdd 1910-4*",O$36:O$52)+(SUMIF($C56:$C72,"*cdd 1910-4*",O$56:O72))))</f>
        <v>0</v>
      </c>
      <c r="AE221" s="1453">
        <f>(SUMIF($C$16:$C$32,"*cdd 1910-4*",P$16:P32)+(SUMIF($C36:$C52,"*cdd 1910-4*",P$36:P$52)+(SUMIF($C56:$C72,"*cdd 1910-4*",P$56:P72))))</f>
        <v>0</v>
      </c>
      <c r="AF221" s="1453">
        <f>(SUMIF($C$16:$C$32,"*cdd 1910-4*",Q$16:Q32)+(SUMIF($C36:$C52,"*cdd 1910-4*",Q$36:Q$52)+(SUMIF($C56:$C72,"*cdd 1910-4*",Q$56:Q72))))</f>
        <v>0</v>
      </c>
      <c r="AG221" s="1453">
        <f>(SUMIF($C$16:$C$32,"*cdd 1910-4*",R$16:R32)+(SUMIF($C36:$C52,"*cdd 1910-4*",R$36:R$52)+(SUMIF($C56:$C72,"*cdd 1910-4*",R$56:R72))))</f>
        <v>0</v>
      </c>
    </row>
    <row r="222" spans="1:33" ht="21" hidden="1" customHeight="1" x14ac:dyDescent="0.25">
      <c r="A222" s="195"/>
      <c r="B222" s="196"/>
      <c r="C222" s="4000" t="s">
        <v>96</v>
      </c>
      <c r="D222" s="4001"/>
      <c r="E222" s="4001"/>
      <c r="F222" s="1453">
        <f>(SUMIF($C$16:$C$32,"*ug 1910-5*",G16:G32)+(SUMIF($C36:$C$52,"*ug 1910-5*",G36:G52)+(SUMIF($C$56:$C$72,"*ug 1910-5*",G56:G72))))</f>
        <v>0</v>
      </c>
      <c r="G222" s="1453">
        <f>(SUMIF($C$16:$C$32,"*ug 1910-5*",H16:H32)+(SUMIF($C36:$C$52,"*ug 1910-5*",H36:H52)+(SUMIF($C$56:$C$72,"*ug 1910-5*",H56:H72))))</f>
        <v>0</v>
      </c>
      <c r="H222" s="1453">
        <f>(SUMIF($C$16:$C$32,"*ug 1910-5*",I16:I32)+(SUMIF($C36:$C$52,"*ug 1910-5*",I36:I52)+(SUMIF($C$56:$C$72,"*ug 1910-5*",I56:I72))))</f>
        <v>0</v>
      </c>
      <c r="I222" s="1453">
        <f>(SUMIF($C$16:$C$32,"*ug 1910-5*",J16:J32)+(SUMIF($C36:$C$52,"*ug 1910-5*",J36:J52)+(SUMIF($C$56:$C$72,"*ug 1910-5*",J56:J72))))</f>
        <v>0</v>
      </c>
      <c r="J222" s="1453">
        <f>(SUMIF($C$16:$C$32,"*ug 1910-5*",K16:K32)+(SUMIF($C36:$C$52,"*ug 1910-5*",K36:K52)+(SUMIF($C$56:$C$72,"*ug 1910-5*",K56:K72))))</f>
        <v>0</v>
      </c>
      <c r="K222" s="1453">
        <f>(SUMIF($C$16:$C$32,"*ug 1910-5*",L16:L32)+(SUMIF($C36:$C$52,"*ug 1910-5*",L36:L52)+(SUMIF($C$56:$C$72,"*ug 1910-5*",L56:L72))))</f>
        <v>0</v>
      </c>
      <c r="L222" s="1453">
        <f>(SUMIF($C$16:$C$32,"*ug 1910-5*",M16:M32)+(SUMIF($C36:$C$52,"*ug 1910-5*",M36:M52)+(SUMIF($C$56:$C$72,"*ug 1910-5*",M56:M72))))</f>
        <v>0</v>
      </c>
      <c r="M222" s="1453">
        <f>(SUMIF($C$16:$C$32,"*ug 1910-5*",N16:N32)+(SUMIF($C36:$C$52,"*ug 1910-5*",N36:N52)+(SUMIF($C$56:$C$72,"*ug 1910-5*",N56:N72))))</f>
        <v>0</v>
      </c>
      <c r="N222" s="1453">
        <f>(SUMIF($C$16:$C$32,"*ug 1910-5*",O16:O32)+(SUMIF($C36:$C$52,"*ug 1910-5*",O36:O52)+(SUMIF($C$56:$C$72,"*ug 1910-5*",O56:O72))))</f>
        <v>0</v>
      </c>
      <c r="O222" s="1453">
        <f>(SUMIF($C$16:$C$32,"*ug 1910-5*",P16:P32)+(SUMIF($C36:$C$52,"*ug 1910-5*",P36:P52)+(SUMIF($C$56:$C$72,"*ug 1910-5*",P56:P72))))</f>
        <v>0</v>
      </c>
      <c r="P222" s="1453">
        <f>(SUMIF($C$16:$C$32,"*ug 1910-5*",Q16:Q32)+(SUMIF($C36:$C$52,"*ug 1910-5*",Q36:Q52)+(SUMIF($C$56:$C$72,"*ug 1910-5*",Q56:Q72))))</f>
        <v>0</v>
      </c>
      <c r="Q222" s="1453">
        <f>(SUMIF($C$16:$C$32,"*ug 1910-5*",R16:R32)+(SUMIF($C36:$C$52,"*ug 1910-5*",R36:R52)+(SUMIF($C$56:$C$72,"*ug 1910-5*",R56:R72))))</f>
        <v>0</v>
      </c>
      <c r="S222" s="4000" t="s">
        <v>97</v>
      </c>
      <c r="T222" s="4001"/>
      <c r="U222" s="4001"/>
      <c r="V222" s="1453">
        <f>(SUMIF($C$16:$C$32,"*cdd 1910-5*",G16:G32)+(SUMIF($C36:$C$52,"*cdd 1910-5*",G$36:G$52)+(SUMIF($C$56:$C$72,"*cdd 1910-5*",G$56:G$72))))</f>
        <v>0</v>
      </c>
      <c r="W222" s="1453">
        <f>(SUMIF($C$16:$C$32,"*cdd 1910-5*",H16:H32)+(SUMIF($C36:$C$52,"*cdd 1910-5*",H$36:H$52)+(SUMIF($C$56:$C$72,"*cdd 1910-5*",H$56:H$72))))</f>
        <v>0</v>
      </c>
      <c r="X222" s="1453">
        <f>(SUMIF($C$16:$C$32,"*cdd 1910-5*",I16:I32)+(SUMIF($C36:$C$52,"*cdd 1910-5*",I$36:I$52)+(SUMIF($C$56:$C$72,"*cdd 1910-5*",I$56:I$72))))</f>
        <v>0</v>
      </c>
      <c r="Y222" s="1453">
        <f>(SUMIF($C$16:$C$32,"*cdd 1910-5*",J16:J32)+(SUMIF($C36:$C$52,"*cdd 1910-5*",J$36:J$52)+(SUMIF($C$56:$C$72,"*cdd 1910-5*",J$56:J$72))))</f>
        <v>0</v>
      </c>
      <c r="Z222" s="1453">
        <f>(SUMIF($C$16:$C$32,"*cdd 1910-5*",K16:K32)+(SUMIF($C36:$C$52,"*cdd 1910-5*",K$36:K$52)+(SUMIF($C$56:$C$72,"*cdd 1910-5*",K$56:K$72))))</f>
        <v>0</v>
      </c>
      <c r="AA222" s="1453">
        <f>(SUMIF($C$16:$C$32,"*cdd 1910-5*",L16:L32)+(SUMIF($C36:$C$52,"*cdd 1910-5*",L$36:L$52)+(SUMIF($C$56:$C$72,"*cdd 1910-5*",L$56:L$72))))</f>
        <v>0</v>
      </c>
      <c r="AB222" s="1453">
        <f>(SUMIF($C$16:$C$32,"*cdd 1910-5*",M16:M32)+(SUMIF($C36:$C$52,"*cdd 1910-5*",M$36:M$52)+(SUMIF($C$56:$C$72,"*cdd 1910-5*",M$56:M$72))))</f>
        <v>0</v>
      </c>
      <c r="AC222" s="1453">
        <f>(SUMIF($C$16:$C$32,"*cdd 1910-5*",N16:N32)+(SUMIF($C36:$C$52,"*cdd 1910-5*",N$36:N$52)+(SUMIF($C$56:$C$72,"*cdd 1910-5*",N$56:N$72))))</f>
        <v>0</v>
      </c>
      <c r="AD222" s="1453">
        <f>(SUMIF($C$16:$C$32,"*cdd 1910-5*",O16:O32)+(SUMIF($C36:$C$52,"*cdd 1910-5*",O$36:O$52)+(SUMIF($C$56:$C$72,"*cdd 1910-5*",O$56:O$72))))</f>
        <v>0</v>
      </c>
      <c r="AE222" s="1453">
        <f>(SUMIF($C$16:$C$32,"*cdd 1910-5*",P16:P32)+(SUMIF($C36:$C$52,"*cdd 1910-5*",P$36:P$52)+(SUMIF($C$56:$C$72,"*cdd 1910-5*",P$56:P$72))))</f>
        <v>0</v>
      </c>
      <c r="AF222" s="1453">
        <f>(SUMIF($C$16:$C$32,"*cdd 1910-5*",Q16:Q32)+(SUMIF($C36:$C$52,"*cdd 1910-5*",Q$36:Q$52)+(SUMIF($C$56:$C$72,"*cdd 1910-5*",Q$56:Q$72))))</f>
        <v>0</v>
      </c>
      <c r="AG222" s="1453">
        <f>(SUMIF($C$16:$C$32,"*cdd 1910-5*",R16:R32)+(SUMIF($C36:$C$52,"*cdd 1910-5*",R$36:R$52)+(SUMIF($C$56:$C$72,"*cdd 1910-5*",R$56:R$72))))</f>
        <v>0</v>
      </c>
    </row>
    <row r="223" spans="1:33" ht="21" hidden="1" customHeight="1" thickBot="1" x14ac:dyDescent="0.3">
      <c r="A223" s="195"/>
      <c r="B223" s="196"/>
      <c r="C223" s="4000" t="s">
        <v>98</v>
      </c>
      <c r="D223" s="4001"/>
      <c r="E223" s="4001"/>
      <c r="F223" s="1454">
        <f>(SUMIF($C$16:$C$32,"*ug 1520*",G16:G32)+(SUMIF($C36:$C$52,"*ug1520*",G36:G52)+(SUMIF($C$56:$C$72,"*ug 1520*",G56:G72))))</f>
        <v>0</v>
      </c>
      <c r="G223" s="1454">
        <f>(SUMIF($C$16:$C$32,"*ug 1520*",H16:H32)+(SUMIF($C36:$C$52,"*ug1520*",H36:H52)+(SUMIF($C$56:$C$72,"*ug 1520*",H56:H72))))</f>
        <v>0</v>
      </c>
      <c r="H223" s="1454">
        <f>(SUMIF($C$16:$C$32,"*ug 1520*",I16:I32)+(SUMIF($C36:$C$52,"*ug1520*",I36:I52)+(SUMIF($C$56:$C$72,"*ug 1520*",I56:I72))))</f>
        <v>0</v>
      </c>
      <c r="I223" s="1454">
        <f>(SUMIF($C$16:$C$32,"*ug 1520*",J16:J32)+(SUMIF($C36:$C$52,"*ug1520*",J36:J52)+(SUMIF($C$56:$C$72,"*ug 1520*",J56:J72))))</f>
        <v>0</v>
      </c>
      <c r="J223" s="1454">
        <f>(SUMIF($C$16:$C$32,"*ug 1520*",K16:K32)+(SUMIF($C36:$C$52,"*ug1520*",K36:K52)+(SUMIF($C$56:$C$72,"*ug 1520*",K56:K72))))</f>
        <v>0</v>
      </c>
      <c r="K223" s="1454">
        <f>(SUMIF($C$16:$C$32,"*ug 1520*",L16:L32)+(SUMIF($C36:$C$52,"*ug1520*",L36:L52)+(SUMIF($C$56:$C$72,"*ug 1520*",L56:L72))))</f>
        <v>0</v>
      </c>
      <c r="L223" s="1454">
        <f>(SUMIF($C$16:$C$32,"*ug 1520*",M16:M32)+(SUMIF($C36:$C$52,"*ug1520*",M36:M52)+(SUMIF($C$56:$C$72,"*ug 1520*",M56:M72))))</f>
        <v>0</v>
      </c>
      <c r="M223" s="1454">
        <f>(SUMIF($C$16:$C$32,"*ug 1520*",N16:N32)+(SUMIF($C36:$C$52,"*ug1520*",N36:N52)+(SUMIF($C$56:$C$72,"*ug 1520*",N56:N72))))</f>
        <v>0</v>
      </c>
      <c r="N223" s="1454">
        <f>(SUMIF($C$16:$C$32,"*ug 1520*",O16:O32)+(SUMIF($C36:$C$52,"*ug1520*",O36:O52)+(SUMIF($C$56:$C$72,"*ug 1520*",O56:O72))))</f>
        <v>0</v>
      </c>
      <c r="O223" s="1454">
        <f>(SUMIF($C$16:$C$32,"*ug 1520*",P16:P32)+(SUMIF($C36:$C$52,"*ug1520*",P36:P52)+(SUMIF($C$56:$C$72,"*ug 1520*",P56:P72))))</f>
        <v>0</v>
      </c>
      <c r="P223" s="1454">
        <f>(SUMIF($C$16:$C$32,"*ug 1520*",Q16:Q32)+(SUMIF($C36:$C$52,"*ug1520*",Q36:Q52)+(SUMIF($C$56:$C$72,"*ug 1520*",Q56:Q72))))</f>
        <v>0</v>
      </c>
      <c r="Q223" s="1454">
        <f>(SUMIF($C$16:$C$32,"*ug 1520*",R16:R32)+(SUMIF($C36:$C$52,"*ug1520*",R36:R52)+(SUMIF($C$56:$C$72,"*ug 1520*",R56:R72))))</f>
        <v>0</v>
      </c>
      <c r="S223" s="4000" t="s">
        <v>99</v>
      </c>
      <c r="T223" s="4001"/>
      <c r="U223" s="4001"/>
      <c r="V223" s="1454">
        <f>(SUMIF($C$16:$C$32,"*cdd 1520*",G16:G32)+(SUMIF($C36:$C$52,"*cdd 1520*",G$36:G$52)+(SUMIF($C$56:$C$72,"*cdd 1520*",G$56:G$72))))</f>
        <v>0</v>
      </c>
      <c r="W223" s="1454">
        <f>(SUMIF($C$16:$C$32,"*cdd 1520*",H16:H32)+(SUMIF($C36:$C$52,"*cdd 1520*",H$36:H$52)+(SUMIF($C$56:$C$72,"*cdd 1520*",H$56:H$72))))</f>
        <v>0</v>
      </c>
      <c r="X223" s="1454">
        <f>(SUMIF($C$16:$C$32,"*cdd 1520*",I16:I32)+(SUMIF($C36:$C$52,"*cdd 1520*",I$36:I$52)+(SUMIF($C$56:$C$72,"*cdd 1520*",I$56:I$72))))</f>
        <v>0</v>
      </c>
      <c r="Y223" s="1454">
        <f>(SUMIF($C$16:$C$32,"*cdd 1520*",J16:J32)+(SUMIF($C36:$C$52,"*cdd 1520*",J$36:J$52)+(SUMIF($C$56:$C$72,"*cdd 1520*",J$56:J$72))))</f>
        <v>0</v>
      </c>
      <c r="Z223" s="1454">
        <f>(SUMIF($C$16:$C$32,"*cdd 1520*",K16:K32)+(SUMIF($C36:$C$52,"*cdd 1520*",K$36:K$52)+(SUMIF($C$56:$C$72,"*cdd 1520*",K$56:K$72))))</f>
        <v>0</v>
      </c>
      <c r="AA223" s="1454">
        <f>(SUMIF($C$16:$C$32,"*cdd 1520*",L16:L32)+(SUMIF($C36:$C$52,"*cdd 1520*",L$36:L$52)+(SUMIF($C$56:$C$72,"*cdd 1520*",L$56:L$72))))</f>
        <v>0</v>
      </c>
      <c r="AB223" s="1454">
        <f>(SUMIF($C$16:$C$32,"*cdd 1520*",M16:M32)+(SUMIF($C36:$C$52,"*cdd 1520*",M$36:M$52)+(SUMIF($C$56:$C$72,"*cdd 1520*",M$56:M$72))))</f>
        <v>0</v>
      </c>
      <c r="AC223" s="1454">
        <f>(SUMIF($C$16:$C$32,"*cdd 1520*",N16:N32)+(SUMIF($C36:$C$52,"*cdd 1520*",N$36:N$52)+(SUMIF($C$56:$C$72,"*cdd 1520*",N$56:N$72))))</f>
        <v>0</v>
      </c>
      <c r="AD223" s="1454">
        <f>(SUMIF($C$16:$C$32,"*cdd 1520*",O16:O32)+(SUMIF($C36:$C$52,"*cdd 1520*",O$36:O$52)+(SUMIF($C$56:$C$72,"*cdd 1520*",O$56:O$72))))</f>
        <v>0</v>
      </c>
      <c r="AE223" s="1454">
        <f>(SUMIF($C$16:$C$32,"*cdd 1520*",P16:P32)+(SUMIF($C36:$C$52,"*cdd 1520*",P$36:P$52)+(SUMIF($C$56:$C$72,"*cdd 1520*",P$56:P$72))))</f>
        <v>0</v>
      </c>
      <c r="AF223" s="1454">
        <f>(SUMIF($C$16:$C$32,"*cdd 1520*",Q16:Q32)+(SUMIF($C36:$C$52,"*cdd 1520*",Q$36:Q$52)+(SUMIF($C$56:$C$72,"*cdd 1520*",Q$56:Q$72))))</f>
        <v>0</v>
      </c>
      <c r="AG223" s="1454">
        <f>(SUMIF($C$16:$C$32,"*cdd 1520*",R16:R32)+(SUMIF($C36:$C$52,"*cdd 1520*",R$36:R$52)+(SUMIF($C$56:$C$72,"*cdd 1520*",R$56:R$72))))</f>
        <v>0</v>
      </c>
    </row>
    <row r="224" spans="1:33" ht="16.5" hidden="1" customHeight="1" thickTop="1" thickBot="1" x14ac:dyDescent="0.3">
      <c r="A224" s="197"/>
      <c r="B224" s="198"/>
      <c r="C224" s="198"/>
      <c r="D224" s="198"/>
      <c r="E224" s="198"/>
      <c r="F224" s="1455">
        <f t="shared" ref="F224:Q224" si="19">SUM(F206:F223)</f>
        <v>3</v>
      </c>
      <c r="G224" s="1455">
        <f t="shared" si="19"/>
        <v>3</v>
      </c>
      <c r="H224" s="1455">
        <f t="shared" si="19"/>
        <v>3</v>
      </c>
      <c r="I224" s="1455">
        <f t="shared" si="19"/>
        <v>3</v>
      </c>
      <c r="J224" s="1455">
        <f t="shared" si="19"/>
        <v>3</v>
      </c>
      <c r="K224" s="1455">
        <f t="shared" si="19"/>
        <v>2</v>
      </c>
      <c r="L224" s="1455">
        <f t="shared" si="19"/>
        <v>2</v>
      </c>
      <c r="M224" s="1455">
        <f t="shared" si="19"/>
        <v>2</v>
      </c>
      <c r="N224" s="1455">
        <f t="shared" si="19"/>
        <v>2</v>
      </c>
      <c r="O224" s="1455">
        <f t="shared" si="19"/>
        <v>2</v>
      </c>
      <c r="P224" s="1455">
        <f t="shared" si="19"/>
        <v>2</v>
      </c>
      <c r="Q224" s="1455">
        <f t="shared" si="19"/>
        <v>2</v>
      </c>
      <c r="S224" s="198"/>
      <c r="T224" s="198"/>
      <c r="U224" s="198"/>
      <c r="V224" s="1455">
        <f t="shared" ref="V224:AG224" si="20">SUM(V206:V223)</f>
        <v>0</v>
      </c>
      <c r="W224" s="1455">
        <f t="shared" si="20"/>
        <v>0</v>
      </c>
      <c r="X224" s="1455">
        <f t="shared" si="20"/>
        <v>0</v>
      </c>
      <c r="Y224" s="1455">
        <f t="shared" si="20"/>
        <v>0</v>
      </c>
      <c r="Z224" s="1455">
        <f t="shared" si="20"/>
        <v>0</v>
      </c>
      <c r="AA224" s="1455">
        <f t="shared" si="20"/>
        <v>0</v>
      </c>
      <c r="AB224" s="1455">
        <f t="shared" si="20"/>
        <v>0</v>
      </c>
      <c r="AC224" s="1455">
        <f t="shared" si="20"/>
        <v>0</v>
      </c>
      <c r="AD224" s="1455">
        <f t="shared" si="20"/>
        <v>0</v>
      </c>
      <c r="AE224" s="1455">
        <f t="shared" si="20"/>
        <v>0</v>
      </c>
      <c r="AF224" s="1455">
        <f t="shared" si="20"/>
        <v>0</v>
      </c>
      <c r="AG224" s="1455">
        <f t="shared" si="20"/>
        <v>0</v>
      </c>
    </row>
    <row r="225" spans="1:33" ht="21" hidden="1" customHeight="1" thickTop="1" thickBot="1" x14ac:dyDescent="0.3">
      <c r="A225" s="186"/>
      <c r="B225" s="165"/>
      <c r="C225" s="165"/>
      <c r="D225" s="165"/>
      <c r="E225" s="165"/>
      <c r="F225" s="1449" t="s">
        <v>5</v>
      </c>
      <c r="G225" s="1456" t="s">
        <v>100</v>
      </c>
      <c r="H225" s="1456" t="s">
        <v>7</v>
      </c>
      <c r="I225" s="1456" t="s">
        <v>8</v>
      </c>
      <c r="J225" s="1456" t="s">
        <v>9</v>
      </c>
      <c r="K225" s="1456" t="s">
        <v>10</v>
      </c>
      <c r="L225" s="1456" t="s">
        <v>11</v>
      </c>
      <c r="M225" s="1456" t="s">
        <v>12</v>
      </c>
      <c r="N225" s="1456" t="s">
        <v>13</v>
      </c>
      <c r="O225" s="1456" t="s">
        <v>14</v>
      </c>
      <c r="P225" s="1456" t="s">
        <v>15</v>
      </c>
      <c r="Q225" s="1457" t="s">
        <v>16</v>
      </c>
      <c r="R225" s="174"/>
      <c r="S225" s="165"/>
      <c r="T225" s="165"/>
      <c r="U225" s="165"/>
      <c r="V225" s="1449" t="s">
        <v>5</v>
      </c>
      <c r="W225" s="1456" t="s">
        <v>100</v>
      </c>
      <c r="X225" s="1456" t="s">
        <v>7</v>
      </c>
      <c r="Y225" s="1456" t="s">
        <v>8</v>
      </c>
      <c r="Z225" s="1456" t="s">
        <v>9</v>
      </c>
      <c r="AA225" s="1456" t="s">
        <v>10</v>
      </c>
      <c r="AB225" s="1456" t="s">
        <v>11</v>
      </c>
      <c r="AC225" s="1456" t="s">
        <v>12</v>
      </c>
      <c r="AD225" s="1456" t="s">
        <v>13</v>
      </c>
      <c r="AE225" s="1456" t="s">
        <v>14</v>
      </c>
      <c r="AF225" s="1456" t="s">
        <v>15</v>
      </c>
      <c r="AG225" s="1457" t="s">
        <v>16</v>
      </c>
    </row>
    <row r="226" spans="1:33" ht="21" hidden="1" customHeight="1" thickTop="1" x14ac:dyDescent="0.25">
      <c r="A226" s="188" t="s">
        <v>101</v>
      </c>
      <c r="B226" s="189"/>
      <c r="C226" s="4004" t="s">
        <v>63</v>
      </c>
      <c r="D226" s="4004"/>
      <c r="E226" s="4005"/>
      <c r="F226" s="1458">
        <f t="shared" ref="F226:Q226" si="21">(SUMIF($C$83:$C$106,"*ug 1010*",G83:G106)+(SUMIF($C$110:$C$133,"*ug 1010*",G110:G133)+(SUMIF($C$137:$C$160,"*ug 1010*",G137:G160))))</f>
        <v>0</v>
      </c>
      <c r="G226" s="1458">
        <f t="shared" si="21"/>
        <v>0</v>
      </c>
      <c r="H226" s="1458">
        <f t="shared" si="21"/>
        <v>0</v>
      </c>
      <c r="I226" s="1458">
        <f t="shared" si="21"/>
        <v>0</v>
      </c>
      <c r="J226" s="1458">
        <f t="shared" si="21"/>
        <v>0</v>
      </c>
      <c r="K226" s="1458">
        <f t="shared" si="21"/>
        <v>0</v>
      </c>
      <c r="L226" s="1458">
        <f t="shared" si="21"/>
        <v>0</v>
      </c>
      <c r="M226" s="1458">
        <f t="shared" si="21"/>
        <v>0</v>
      </c>
      <c r="N226" s="1458">
        <f t="shared" si="21"/>
        <v>0</v>
      </c>
      <c r="O226" s="1458">
        <f t="shared" si="21"/>
        <v>0</v>
      </c>
      <c r="P226" s="1458">
        <f t="shared" si="21"/>
        <v>0</v>
      </c>
      <c r="Q226" s="1458">
        <f t="shared" si="21"/>
        <v>0</v>
      </c>
      <c r="S226" s="4004" t="s">
        <v>64</v>
      </c>
      <c r="T226" s="4004"/>
      <c r="U226" s="4005"/>
      <c r="V226" s="1458">
        <f t="shared" ref="V226:AG226" si="22">(SUMIF($C$83:$C$106,"*cdd 1010*",G83:G106)+(SUMIF($C$110:$C$133,"*cdd 1010*",G$110:G$133)+(SUMIF($C$137:$C$160,"*cdd 1010*",G137:G160))))</f>
        <v>0</v>
      </c>
      <c r="W226" s="1458">
        <f t="shared" si="22"/>
        <v>0</v>
      </c>
      <c r="X226" s="1458">
        <f t="shared" si="22"/>
        <v>0</v>
      </c>
      <c r="Y226" s="1458">
        <f t="shared" si="22"/>
        <v>0</v>
      </c>
      <c r="Z226" s="1458">
        <f t="shared" si="22"/>
        <v>0</v>
      </c>
      <c r="AA226" s="1458">
        <f t="shared" si="22"/>
        <v>0</v>
      </c>
      <c r="AB226" s="1458">
        <f t="shared" si="22"/>
        <v>0</v>
      </c>
      <c r="AC226" s="1458">
        <f t="shared" si="22"/>
        <v>0</v>
      </c>
      <c r="AD226" s="1458">
        <f t="shared" si="22"/>
        <v>0</v>
      </c>
      <c r="AE226" s="1458">
        <f t="shared" si="22"/>
        <v>0</v>
      </c>
      <c r="AF226" s="1458">
        <f t="shared" si="22"/>
        <v>0</v>
      </c>
      <c r="AG226" s="1458">
        <f t="shared" si="22"/>
        <v>0</v>
      </c>
    </row>
    <row r="227" spans="1:33" ht="21" hidden="1" customHeight="1" x14ac:dyDescent="0.25">
      <c r="A227" s="190" t="s">
        <v>115</v>
      </c>
      <c r="B227" s="191"/>
      <c r="C227" s="4006" t="s">
        <v>66</v>
      </c>
      <c r="D227" s="4006"/>
      <c r="E227" s="4007"/>
      <c r="F227" s="1453">
        <f t="shared" ref="F227:Q227" si="23">(SUMIF($C$83:$C$106,"*ug 1100-4*",G$83:G$106)+(SUMIF($C$110:$C$133,"*ug 1100-4*",G$110:G$133)+(SUMIF($C$137:$C$160,"*ug 1100-4*",G$137:G$160))))</f>
        <v>0</v>
      </c>
      <c r="G227" s="1453">
        <f t="shared" si="23"/>
        <v>0</v>
      </c>
      <c r="H227" s="1453">
        <f t="shared" si="23"/>
        <v>0</v>
      </c>
      <c r="I227" s="1453">
        <f t="shared" si="23"/>
        <v>0</v>
      </c>
      <c r="J227" s="1453">
        <f t="shared" si="23"/>
        <v>0</v>
      </c>
      <c r="K227" s="1453">
        <f t="shared" si="23"/>
        <v>0</v>
      </c>
      <c r="L227" s="1453">
        <f t="shared" si="23"/>
        <v>0</v>
      </c>
      <c r="M227" s="1453">
        <f t="shared" si="23"/>
        <v>0</v>
      </c>
      <c r="N227" s="1453">
        <f t="shared" si="23"/>
        <v>0</v>
      </c>
      <c r="O227" s="1453">
        <f t="shared" si="23"/>
        <v>0</v>
      </c>
      <c r="P227" s="1453">
        <f t="shared" si="23"/>
        <v>0</v>
      </c>
      <c r="Q227" s="1453">
        <f t="shared" si="23"/>
        <v>0</v>
      </c>
      <c r="S227" s="4006" t="s">
        <v>67</v>
      </c>
      <c r="T227" s="4006"/>
      <c r="U227" s="4007"/>
      <c r="V227" s="1453">
        <f t="shared" ref="V227:AG227" si="24">(SUMIF($C$83:$C$106,"*cdd 1100-4*",G$83:G$106)+(SUMIF($C$110:$C$133,"*cdd 1100-4*",G$110:G$133)+(SUMIF($C$137:$C$160,"*cdd 1100-4*",G$137:G$160))))</f>
        <v>0</v>
      </c>
      <c r="W227" s="1453">
        <f t="shared" si="24"/>
        <v>0</v>
      </c>
      <c r="X227" s="1453">
        <f t="shared" si="24"/>
        <v>0</v>
      </c>
      <c r="Y227" s="1453">
        <f t="shared" si="24"/>
        <v>0</v>
      </c>
      <c r="Z227" s="1453">
        <f t="shared" si="24"/>
        <v>0</v>
      </c>
      <c r="AA227" s="1453">
        <f t="shared" si="24"/>
        <v>0</v>
      </c>
      <c r="AB227" s="1453">
        <f t="shared" si="24"/>
        <v>0</v>
      </c>
      <c r="AC227" s="1453">
        <f t="shared" si="24"/>
        <v>0</v>
      </c>
      <c r="AD227" s="1453">
        <f t="shared" si="24"/>
        <v>0</v>
      </c>
      <c r="AE227" s="1453">
        <f t="shared" si="24"/>
        <v>0</v>
      </c>
      <c r="AF227" s="1453">
        <f t="shared" si="24"/>
        <v>0</v>
      </c>
      <c r="AG227" s="1453">
        <f t="shared" si="24"/>
        <v>0</v>
      </c>
    </row>
    <row r="228" spans="1:33" ht="21" hidden="1" customHeight="1" x14ac:dyDescent="0.25">
      <c r="A228" s="190"/>
      <c r="B228" s="191"/>
      <c r="C228" s="4006" t="s">
        <v>68</v>
      </c>
      <c r="D228" s="4006"/>
      <c r="E228" s="4007"/>
      <c r="F228" s="1453">
        <f t="shared" ref="F228:Q228" si="25">(SUMIF($C$83:$C$106,"*ug 1100-5*",G$83:G$106)+(SUMIF($C$110:$C$133,"*ug 1100-5*",G$110:G$133)+(SUMIF($C$137:$C$160,"*ug 1100-5*",G$137:G$160))))</f>
        <v>0</v>
      </c>
      <c r="G228" s="1453">
        <f t="shared" si="25"/>
        <v>0</v>
      </c>
      <c r="H228" s="1453">
        <f t="shared" si="25"/>
        <v>0</v>
      </c>
      <c r="I228" s="1453">
        <f t="shared" si="25"/>
        <v>0</v>
      </c>
      <c r="J228" s="1453">
        <f t="shared" si="25"/>
        <v>0</v>
      </c>
      <c r="K228" s="1453">
        <f t="shared" si="25"/>
        <v>0</v>
      </c>
      <c r="L228" s="1453">
        <f t="shared" si="25"/>
        <v>0</v>
      </c>
      <c r="M228" s="1453">
        <f t="shared" si="25"/>
        <v>0</v>
      </c>
      <c r="N228" s="1453">
        <f t="shared" si="25"/>
        <v>0</v>
      </c>
      <c r="O228" s="1453">
        <f t="shared" si="25"/>
        <v>0</v>
      </c>
      <c r="P228" s="1453">
        <f t="shared" si="25"/>
        <v>0</v>
      </c>
      <c r="Q228" s="1453">
        <f t="shared" si="25"/>
        <v>0</v>
      </c>
      <c r="S228" s="4006" t="s">
        <v>69</v>
      </c>
      <c r="T228" s="4006"/>
      <c r="U228" s="4007"/>
      <c r="V228" s="1453">
        <f t="shared" ref="V228:AG228" si="26">(SUMIF($C$83:$C$106,"*cdd 1100-5*",G$83:G$106)+(SUMIF($C$110:$C$133,"*cdd 1100-5*",G$110:G$133)+(SUMIF($C$137:$C$160,"*cdd 1100-5*",G$137:G$160))))</f>
        <v>0</v>
      </c>
      <c r="W228" s="1453">
        <f t="shared" si="26"/>
        <v>0</v>
      </c>
      <c r="X228" s="1453">
        <f t="shared" si="26"/>
        <v>0</v>
      </c>
      <c r="Y228" s="1453">
        <f t="shared" si="26"/>
        <v>0</v>
      </c>
      <c r="Z228" s="1453">
        <f t="shared" si="26"/>
        <v>0</v>
      </c>
      <c r="AA228" s="1453">
        <f t="shared" si="26"/>
        <v>0</v>
      </c>
      <c r="AB228" s="1453">
        <f t="shared" si="26"/>
        <v>0</v>
      </c>
      <c r="AC228" s="1453">
        <f t="shared" si="26"/>
        <v>0</v>
      </c>
      <c r="AD228" s="1453">
        <f t="shared" si="26"/>
        <v>0</v>
      </c>
      <c r="AE228" s="1453">
        <f t="shared" si="26"/>
        <v>0</v>
      </c>
      <c r="AF228" s="1453">
        <f t="shared" si="26"/>
        <v>0</v>
      </c>
      <c r="AG228" s="1453">
        <f t="shared" si="26"/>
        <v>0</v>
      </c>
    </row>
    <row r="229" spans="1:33" ht="21" hidden="1" customHeight="1" x14ac:dyDescent="0.25">
      <c r="A229" s="190"/>
      <c r="B229" s="191"/>
      <c r="C229" s="4006" t="s">
        <v>70</v>
      </c>
      <c r="D229" s="4006"/>
      <c r="E229" s="4007"/>
      <c r="F229" s="1453">
        <f t="shared" ref="F229:Q229" si="27">(SUMIF($C$83:$C$106,"*ug 1100-6*",G$83:G$106)+(SUMIF($C$110:$C$133,"*ug 1100-6*",G$110:G$133)+(SUMIF($C$137:$C$160,"*ug 1100-6*",G$137:G$160))))</f>
        <v>0</v>
      </c>
      <c r="G229" s="1453">
        <f t="shared" si="27"/>
        <v>0</v>
      </c>
      <c r="H229" s="1453">
        <f t="shared" si="27"/>
        <v>0</v>
      </c>
      <c r="I229" s="1453">
        <f t="shared" si="27"/>
        <v>0</v>
      </c>
      <c r="J229" s="1453">
        <f t="shared" si="27"/>
        <v>0</v>
      </c>
      <c r="K229" s="1453">
        <f t="shared" si="27"/>
        <v>0</v>
      </c>
      <c r="L229" s="1453">
        <f t="shared" si="27"/>
        <v>0</v>
      </c>
      <c r="M229" s="1453">
        <f t="shared" si="27"/>
        <v>0</v>
      </c>
      <c r="N229" s="1453">
        <f t="shared" si="27"/>
        <v>0</v>
      </c>
      <c r="O229" s="1453">
        <f t="shared" si="27"/>
        <v>0</v>
      </c>
      <c r="P229" s="1453">
        <f t="shared" si="27"/>
        <v>0</v>
      </c>
      <c r="Q229" s="1453">
        <f t="shared" si="27"/>
        <v>0</v>
      </c>
      <c r="S229" s="4006" t="s">
        <v>71</v>
      </c>
      <c r="T229" s="4006"/>
      <c r="U229" s="4007"/>
      <c r="V229" s="1453">
        <f t="shared" ref="V229:AG229" si="28">(SUMIF($C$83:$C$106,"*cdd 1100-6*",G$83:G$106)+(SUMIF($C$110:$C$133,"*cdd 1100-6*",G$110:G$133)+(SUMIF($C$137:$C$160,"*cdd 1100-6*",G$137:G$160))))</f>
        <v>0</v>
      </c>
      <c r="W229" s="1453">
        <f t="shared" si="28"/>
        <v>0</v>
      </c>
      <c r="X229" s="1453">
        <f t="shared" si="28"/>
        <v>0</v>
      </c>
      <c r="Y229" s="1453">
        <f t="shared" si="28"/>
        <v>0</v>
      </c>
      <c r="Z229" s="1453">
        <f t="shared" si="28"/>
        <v>0</v>
      </c>
      <c r="AA229" s="1453">
        <f t="shared" si="28"/>
        <v>0</v>
      </c>
      <c r="AB229" s="1453">
        <f t="shared" si="28"/>
        <v>0</v>
      </c>
      <c r="AC229" s="1453">
        <f t="shared" si="28"/>
        <v>0</v>
      </c>
      <c r="AD229" s="1453">
        <f t="shared" si="28"/>
        <v>0</v>
      </c>
      <c r="AE229" s="1453">
        <f t="shared" si="28"/>
        <v>0</v>
      </c>
      <c r="AF229" s="1453">
        <f t="shared" si="28"/>
        <v>0</v>
      </c>
      <c r="AG229" s="1453">
        <f t="shared" si="28"/>
        <v>0</v>
      </c>
    </row>
    <row r="230" spans="1:33" ht="21" hidden="1" customHeight="1" x14ac:dyDescent="0.25">
      <c r="A230" s="192"/>
      <c r="B230" s="193"/>
      <c r="C230" s="4006" t="s">
        <v>72</v>
      </c>
      <c r="D230" s="4006"/>
      <c r="E230" s="4007"/>
      <c r="F230" s="1453">
        <f t="shared" ref="F230:Q230" si="29">(SUMIF($C$83:$C$106,"*ug 1200*",G83:G106)+(SUMIF($C$110:$C$133,"*ug 1200*",G$110:G$133)+(SUMIF($C$137:$C$160,"*ug 1200*",G137:G160))))</f>
        <v>0</v>
      </c>
      <c r="G230" s="1453">
        <f t="shared" si="29"/>
        <v>0</v>
      </c>
      <c r="H230" s="1453">
        <f t="shared" si="29"/>
        <v>0</v>
      </c>
      <c r="I230" s="1453">
        <f t="shared" si="29"/>
        <v>0</v>
      </c>
      <c r="J230" s="1453">
        <f t="shared" si="29"/>
        <v>0</v>
      </c>
      <c r="K230" s="1453">
        <f t="shared" si="29"/>
        <v>0</v>
      </c>
      <c r="L230" s="1453">
        <f t="shared" si="29"/>
        <v>0</v>
      </c>
      <c r="M230" s="1453">
        <f t="shared" si="29"/>
        <v>0</v>
      </c>
      <c r="N230" s="1453">
        <f t="shared" si="29"/>
        <v>0</v>
      </c>
      <c r="O230" s="1453">
        <f t="shared" si="29"/>
        <v>0</v>
      </c>
      <c r="P230" s="1453">
        <f t="shared" si="29"/>
        <v>0</v>
      </c>
      <c r="Q230" s="1453">
        <f t="shared" si="29"/>
        <v>0</v>
      </c>
      <c r="S230" s="4006" t="s">
        <v>73</v>
      </c>
      <c r="T230" s="4006"/>
      <c r="U230" s="4007"/>
      <c r="V230" s="1453">
        <f t="shared" ref="V230:AG230" si="30">(SUMIF($C$83:$C$106,"*cdd 1200*",G$83:G$106)+(SUMIF($C$110:$C$133,"*cdd 1200*",G$110:G$133)+(SUMIF($C$137:$C$160,"*cdd 1200*",G137:G160))))</f>
        <v>0</v>
      </c>
      <c r="W230" s="1453">
        <f t="shared" si="30"/>
        <v>0</v>
      </c>
      <c r="X230" s="1453">
        <f t="shared" si="30"/>
        <v>0</v>
      </c>
      <c r="Y230" s="1453">
        <f t="shared" si="30"/>
        <v>0</v>
      </c>
      <c r="Z230" s="1453">
        <f t="shared" si="30"/>
        <v>0</v>
      </c>
      <c r="AA230" s="1453">
        <f t="shared" si="30"/>
        <v>0</v>
      </c>
      <c r="AB230" s="1453">
        <f t="shared" si="30"/>
        <v>0</v>
      </c>
      <c r="AC230" s="1453">
        <f t="shared" si="30"/>
        <v>0</v>
      </c>
      <c r="AD230" s="1453">
        <f t="shared" si="30"/>
        <v>0</v>
      </c>
      <c r="AE230" s="1453">
        <f t="shared" si="30"/>
        <v>0</v>
      </c>
      <c r="AF230" s="1453">
        <f t="shared" si="30"/>
        <v>0</v>
      </c>
      <c r="AG230" s="1453">
        <f t="shared" si="30"/>
        <v>0</v>
      </c>
    </row>
    <row r="231" spans="1:33" ht="21" hidden="1" customHeight="1" x14ac:dyDescent="0.25">
      <c r="A231" s="192"/>
      <c r="B231" s="193"/>
      <c r="C231" s="4006" t="s">
        <v>74</v>
      </c>
      <c r="D231" s="4006"/>
      <c r="E231" s="4007"/>
      <c r="F231" s="1453">
        <f t="shared" ref="F231:Q231" si="31">(SUMIF($C$83:$C$106,"*ug 1250*",G83:G106)+(SUMIF($C$110:$C$133,"*ug 1250*",G$110:G$133)+(SUMIF($C$137:$C$160,"*ug 1250*",G137:G160))))</f>
        <v>0</v>
      </c>
      <c r="G231" s="1453">
        <f t="shared" si="31"/>
        <v>0</v>
      </c>
      <c r="H231" s="1453">
        <f t="shared" si="31"/>
        <v>0</v>
      </c>
      <c r="I231" s="1453">
        <f t="shared" si="31"/>
        <v>0</v>
      </c>
      <c r="J231" s="1453">
        <f t="shared" si="31"/>
        <v>0</v>
      </c>
      <c r="K231" s="1453">
        <f t="shared" si="31"/>
        <v>0</v>
      </c>
      <c r="L231" s="1453">
        <f t="shared" si="31"/>
        <v>0</v>
      </c>
      <c r="M231" s="1453">
        <f t="shared" si="31"/>
        <v>0</v>
      </c>
      <c r="N231" s="1453">
        <f t="shared" si="31"/>
        <v>0</v>
      </c>
      <c r="O231" s="1453">
        <f t="shared" si="31"/>
        <v>0</v>
      </c>
      <c r="P231" s="1453">
        <f t="shared" si="31"/>
        <v>0</v>
      </c>
      <c r="Q231" s="1453">
        <f t="shared" si="31"/>
        <v>0</v>
      </c>
      <c r="S231" s="4006" t="s">
        <v>75</v>
      </c>
      <c r="T231" s="4006"/>
      <c r="U231" s="4007"/>
      <c r="V231" s="1453">
        <f t="shared" ref="V231:AG231" si="32">(SUMIF($C$83:$C$106,"*cdd 1250*",G$83:G$106)+(SUMIF($C$110:$C$133,"*cdd 1250*",G$110:G$133)+(SUMIF($C$137:$C$160,"*cdd 1250*",G137:G160))))</f>
        <v>0</v>
      </c>
      <c r="W231" s="1453">
        <f t="shared" si="32"/>
        <v>0</v>
      </c>
      <c r="X231" s="1453">
        <f t="shared" si="32"/>
        <v>0</v>
      </c>
      <c r="Y231" s="1453">
        <f t="shared" si="32"/>
        <v>0</v>
      </c>
      <c r="Z231" s="1453">
        <f t="shared" si="32"/>
        <v>0</v>
      </c>
      <c r="AA231" s="1453">
        <f t="shared" si="32"/>
        <v>0</v>
      </c>
      <c r="AB231" s="1453">
        <f t="shared" si="32"/>
        <v>0</v>
      </c>
      <c r="AC231" s="1453">
        <f t="shared" si="32"/>
        <v>0</v>
      </c>
      <c r="AD231" s="1453">
        <f t="shared" si="32"/>
        <v>0</v>
      </c>
      <c r="AE231" s="1453">
        <f t="shared" si="32"/>
        <v>0</v>
      </c>
      <c r="AF231" s="1453">
        <f t="shared" si="32"/>
        <v>0</v>
      </c>
      <c r="AG231" s="1453">
        <f t="shared" si="32"/>
        <v>0</v>
      </c>
    </row>
    <row r="232" spans="1:33" ht="21" hidden="1" customHeight="1" x14ac:dyDescent="0.25">
      <c r="A232" s="192"/>
      <c r="B232" s="193"/>
      <c r="C232" s="4006" t="s">
        <v>116</v>
      </c>
      <c r="D232" s="4006"/>
      <c r="E232" s="4007"/>
      <c r="F232" s="1453">
        <f t="shared" ref="F232:Q232" si="33">(SUMIF($C$83:$C$106,"*ug 1300*",G83:G106)+(SUMIF($C$110:$C$133,"*ug 1300*",G$110:G$133)+(SUMIF($C$137:$C$160,"*ug 1300*",G137:G160))))</f>
        <v>0</v>
      </c>
      <c r="G232" s="1453">
        <f t="shared" si="33"/>
        <v>0</v>
      </c>
      <c r="H232" s="1453">
        <f t="shared" si="33"/>
        <v>0</v>
      </c>
      <c r="I232" s="1453">
        <f t="shared" si="33"/>
        <v>0</v>
      </c>
      <c r="J232" s="1453">
        <f t="shared" si="33"/>
        <v>0</v>
      </c>
      <c r="K232" s="1453">
        <f t="shared" si="33"/>
        <v>0</v>
      </c>
      <c r="L232" s="1453">
        <f t="shared" si="33"/>
        <v>0</v>
      </c>
      <c r="M232" s="1453">
        <f t="shared" si="33"/>
        <v>0</v>
      </c>
      <c r="N232" s="1453">
        <f t="shared" si="33"/>
        <v>0</v>
      </c>
      <c r="O232" s="1453">
        <f t="shared" si="33"/>
        <v>0</v>
      </c>
      <c r="P232" s="1453">
        <f t="shared" si="33"/>
        <v>0</v>
      </c>
      <c r="Q232" s="1453">
        <f t="shared" si="33"/>
        <v>0</v>
      </c>
      <c r="S232" s="4006" t="s">
        <v>117</v>
      </c>
      <c r="T232" s="4006"/>
      <c r="U232" s="4007"/>
      <c r="V232" s="1453">
        <f t="shared" ref="V232:AG232" si="34">(SUMIF($C$83:$C$106,"*cdd 1300*",G$83:G$106)+(SUMIF($C$110:$C$133,"*cdd 1300*",G$110:G$133)+(SUMIF($C$137:$C$160,"*cdd 1300*",G137:G160))))</f>
        <v>0</v>
      </c>
      <c r="W232" s="1453">
        <f t="shared" si="34"/>
        <v>0</v>
      </c>
      <c r="X232" s="1453">
        <f t="shared" si="34"/>
        <v>0</v>
      </c>
      <c r="Y232" s="1453">
        <f t="shared" si="34"/>
        <v>0</v>
      </c>
      <c r="Z232" s="1453">
        <f t="shared" si="34"/>
        <v>0</v>
      </c>
      <c r="AA232" s="1453">
        <f t="shared" si="34"/>
        <v>0</v>
      </c>
      <c r="AB232" s="1453">
        <f t="shared" si="34"/>
        <v>0</v>
      </c>
      <c r="AC232" s="1453">
        <f t="shared" si="34"/>
        <v>0</v>
      </c>
      <c r="AD232" s="1453">
        <f t="shared" si="34"/>
        <v>0</v>
      </c>
      <c r="AE232" s="1453">
        <f t="shared" si="34"/>
        <v>0</v>
      </c>
      <c r="AF232" s="1453">
        <f t="shared" si="34"/>
        <v>0</v>
      </c>
      <c r="AG232" s="1453">
        <f t="shared" si="34"/>
        <v>0</v>
      </c>
    </row>
    <row r="233" spans="1:33" ht="21" hidden="1" customHeight="1" x14ac:dyDescent="0.25">
      <c r="A233" s="192"/>
      <c r="B233" s="193"/>
      <c r="C233" s="4006" t="s">
        <v>78</v>
      </c>
      <c r="D233" s="4006"/>
      <c r="E233" s="4007"/>
      <c r="F233" s="1453">
        <f t="shared" ref="F233:Q233" si="35">(SUMIF($C$83:$C$106,"*ug 1510*",G83:G106)+(SUMIF($C$110:$C$133,"*ug 1510*",G$110:G$133)+(SUMIF($C$137:$C$160,"*ug 1510*",G137:G160))))</f>
        <v>1</v>
      </c>
      <c r="G233" s="1453">
        <f t="shared" si="35"/>
        <v>1</v>
      </c>
      <c r="H233" s="1453">
        <f t="shared" si="35"/>
        <v>1</v>
      </c>
      <c r="I233" s="1453">
        <f t="shared" si="35"/>
        <v>1</v>
      </c>
      <c r="J233" s="1453">
        <f t="shared" si="35"/>
        <v>1</v>
      </c>
      <c r="K233" s="1453">
        <f t="shared" si="35"/>
        <v>1</v>
      </c>
      <c r="L233" s="1453">
        <f t="shared" si="35"/>
        <v>1</v>
      </c>
      <c r="M233" s="1453">
        <f t="shared" si="35"/>
        <v>1</v>
      </c>
      <c r="N233" s="1453">
        <f t="shared" si="35"/>
        <v>1</v>
      </c>
      <c r="O233" s="1453">
        <f t="shared" si="35"/>
        <v>1</v>
      </c>
      <c r="P233" s="1453">
        <f t="shared" si="35"/>
        <v>1</v>
      </c>
      <c r="Q233" s="1453">
        <f t="shared" si="35"/>
        <v>1</v>
      </c>
      <c r="S233" s="4006" t="s">
        <v>79</v>
      </c>
      <c r="T233" s="4006"/>
      <c r="U233" s="4007"/>
      <c r="V233" s="1453">
        <f t="shared" ref="V233:AG233" si="36">(SUMIF($C$83:$C$106,"*cdd 1510*",G$83:G$106)+(SUMIF($C$110:$C$133,"*cdd 1510*",G$110:G$133)+(SUMIF($C$137:$C$160,"*cdd 1510*",G137:G160))))</f>
        <v>0</v>
      </c>
      <c r="W233" s="1453">
        <f t="shared" si="36"/>
        <v>0</v>
      </c>
      <c r="X233" s="1453">
        <f t="shared" si="36"/>
        <v>0</v>
      </c>
      <c r="Y233" s="1453">
        <f t="shared" si="36"/>
        <v>0</v>
      </c>
      <c r="Z233" s="1453">
        <f t="shared" si="36"/>
        <v>0</v>
      </c>
      <c r="AA233" s="1453">
        <f t="shared" si="36"/>
        <v>0</v>
      </c>
      <c r="AB233" s="1453">
        <f t="shared" si="36"/>
        <v>0</v>
      </c>
      <c r="AC233" s="1453">
        <f t="shared" si="36"/>
        <v>0</v>
      </c>
      <c r="AD233" s="1453">
        <f t="shared" si="36"/>
        <v>0</v>
      </c>
      <c r="AE233" s="1453">
        <f t="shared" si="36"/>
        <v>0</v>
      </c>
      <c r="AF233" s="1453">
        <f t="shared" si="36"/>
        <v>0</v>
      </c>
      <c r="AG233" s="1453">
        <f t="shared" si="36"/>
        <v>0</v>
      </c>
    </row>
    <row r="234" spans="1:33" ht="21" hidden="1" customHeight="1" x14ac:dyDescent="0.25">
      <c r="A234" s="192"/>
      <c r="B234" s="194"/>
      <c r="C234" s="4007" t="s">
        <v>80</v>
      </c>
      <c r="D234" s="4008"/>
      <c r="E234" s="4008"/>
      <c r="F234" s="1453">
        <f t="shared" ref="F234:Q234" si="37">(SUMIF($C$83:$C$106,"*ug 1610*",G83:G106)+(SUMIF($C$110:$C$133,"*ug 1610*",G$110:G$133)+(SUMIF($C$137:$C$160,"*ug 1610*",G137:G160))))</f>
        <v>0</v>
      </c>
      <c r="G234" s="1453">
        <f t="shared" si="37"/>
        <v>0</v>
      </c>
      <c r="H234" s="1453">
        <f t="shared" si="37"/>
        <v>0</v>
      </c>
      <c r="I234" s="1453">
        <f t="shared" si="37"/>
        <v>0</v>
      </c>
      <c r="J234" s="1453">
        <f t="shared" si="37"/>
        <v>0</v>
      </c>
      <c r="K234" s="1453">
        <f t="shared" si="37"/>
        <v>0</v>
      </c>
      <c r="L234" s="1453">
        <f t="shared" si="37"/>
        <v>0</v>
      </c>
      <c r="M234" s="1453">
        <f t="shared" si="37"/>
        <v>0</v>
      </c>
      <c r="N234" s="1453">
        <f t="shared" si="37"/>
        <v>0</v>
      </c>
      <c r="O234" s="1453">
        <f t="shared" si="37"/>
        <v>0</v>
      </c>
      <c r="P234" s="1453">
        <f t="shared" si="37"/>
        <v>0</v>
      </c>
      <c r="Q234" s="1453">
        <f t="shared" si="37"/>
        <v>0</v>
      </c>
      <c r="S234" s="4007" t="s">
        <v>81</v>
      </c>
      <c r="T234" s="4008"/>
      <c r="U234" s="4008"/>
      <c r="V234" s="1453">
        <f t="shared" ref="V234:AG234" si="38">(SUMIF($C$83:$C$106,"*cdd 1610*",G$83:G$106)+(SUMIF($C$110:$C$133,"*cdd 1610*",G$110:G$133)+(SUMIF($C$137:$C$160,"*cdd 1610*",G137:G160))))</f>
        <v>0</v>
      </c>
      <c r="W234" s="1453">
        <f t="shared" si="38"/>
        <v>0</v>
      </c>
      <c r="X234" s="1453">
        <f t="shared" si="38"/>
        <v>0</v>
      </c>
      <c r="Y234" s="1453">
        <f t="shared" si="38"/>
        <v>0</v>
      </c>
      <c r="Z234" s="1453">
        <f t="shared" si="38"/>
        <v>0</v>
      </c>
      <c r="AA234" s="1453">
        <f t="shared" si="38"/>
        <v>0</v>
      </c>
      <c r="AB234" s="1453">
        <f t="shared" si="38"/>
        <v>0</v>
      </c>
      <c r="AC234" s="1453">
        <f t="shared" si="38"/>
        <v>0</v>
      </c>
      <c r="AD234" s="1453">
        <f t="shared" si="38"/>
        <v>0</v>
      </c>
      <c r="AE234" s="1453">
        <f t="shared" si="38"/>
        <v>0</v>
      </c>
      <c r="AF234" s="1453">
        <f t="shared" si="38"/>
        <v>0</v>
      </c>
      <c r="AG234" s="1453">
        <f t="shared" si="38"/>
        <v>0</v>
      </c>
    </row>
    <row r="235" spans="1:33" ht="21" hidden="1" customHeight="1" x14ac:dyDescent="0.25">
      <c r="A235" s="192"/>
      <c r="B235" s="194"/>
      <c r="C235" s="4007" t="s">
        <v>82</v>
      </c>
      <c r="D235" s="4008"/>
      <c r="E235" s="4008"/>
      <c r="F235" s="1453">
        <f t="shared" ref="F235:Q235" si="39">(SUMIF($C$83:$C$106,"*ug 1710*",G83:G106)+(SUMIF($C$110:$C$133,"*ug 1710*",G$110:G$133)+(SUMIF($C$137:$C$160,"*ug 1710*",G137:G160))))</f>
        <v>0</v>
      </c>
      <c r="G235" s="1453">
        <f t="shared" si="39"/>
        <v>0</v>
      </c>
      <c r="H235" s="1453">
        <f t="shared" si="39"/>
        <v>0</v>
      </c>
      <c r="I235" s="1453">
        <f t="shared" si="39"/>
        <v>0</v>
      </c>
      <c r="J235" s="1453">
        <f t="shared" si="39"/>
        <v>0</v>
      </c>
      <c r="K235" s="1453">
        <f t="shared" si="39"/>
        <v>0</v>
      </c>
      <c r="L235" s="1453">
        <f t="shared" si="39"/>
        <v>0</v>
      </c>
      <c r="M235" s="1453">
        <f t="shared" si="39"/>
        <v>0</v>
      </c>
      <c r="N235" s="1453">
        <f t="shared" si="39"/>
        <v>0</v>
      </c>
      <c r="O235" s="1453">
        <f t="shared" si="39"/>
        <v>0</v>
      </c>
      <c r="P235" s="1453">
        <f t="shared" si="39"/>
        <v>0</v>
      </c>
      <c r="Q235" s="1453">
        <f t="shared" si="39"/>
        <v>0</v>
      </c>
      <c r="S235" s="4007" t="s">
        <v>83</v>
      </c>
      <c r="T235" s="4008"/>
      <c r="U235" s="4008"/>
      <c r="V235" s="1453">
        <f t="shared" ref="V235:AG235" si="40">(SUMIF($C$83:$C$106,"*cdd 1710*",G$83:G$106)+(SUMIF($C$110:$C$133,"*cdd 1710*",G$110:G$133)+(SUMIF($C$137:$C$160,"*cdd 1710*",G137:G160))))</f>
        <v>0</v>
      </c>
      <c r="W235" s="1453">
        <f t="shared" si="40"/>
        <v>0</v>
      </c>
      <c r="X235" s="1453">
        <f t="shared" si="40"/>
        <v>0</v>
      </c>
      <c r="Y235" s="1453">
        <f t="shared" si="40"/>
        <v>0</v>
      </c>
      <c r="Z235" s="1453">
        <f t="shared" si="40"/>
        <v>0</v>
      </c>
      <c r="AA235" s="1453">
        <f t="shared" si="40"/>
        <v>0</v>
      </c>
      <c r="AB235" s="1453">
        <f t="shared" si="40"/>
        <v>0</v>
      </c>
      <c r="AC235" s="1453">
        <f t="shared" si="40"/>
        <v>0</v>
      </c>
      <c r="AD235" s="1453">
        <f t="shared" si="40"/>
        <v>0</v>
      </c>
      <c r="AE235" s="1453">
        <f t="shared" si="40"/>
        <v>0</v>
      </c>
      <c r="AF235" s="1453">
        <f t="shared" si="40"/>
        <v>0</v>
      </c>
      <c r="AG235" s="1453">
        <f t="shared" si="40"/>
        <v>0</v>
      </c>
    </row>
    <row r="236" spans="1:33" ht="21" hidden="1" customHeight="1" x14ac:dyDescent="0.25">
      <c r="A236" s="192"/>
      <c r="B236" s="194"/>
      <c r="C236" s="4007" t="s">
        <v>84</v>
      </c>
      <c r="D236" s="4008"/>
      <c r="E236" s="4008"/>
      <c r="F236" s="1453">
        <f t="shared" ref="F236:Q236" si="41">(SUMIF($C$83:$C$106,"*ug 1720*",G$83:G$106)+(SUMIF($C$110:$C$133,"*ug 1720*",G$110:G$133)+(SUMIF($C$137:$C$160,"*ug 1720*",G$137:G$160))))</f>
        <v>0</v>
      </c>
      <c r="G236" s="1453">
        <f t="shared" si="41"/>
        <v>0</v>
      </c>
      <c r="H236" s="1453">
        <f t="shared" si="41"/>
        <v>0</v>
      </c>
      <c r="I236" s="1453">
        <f t="shared" si="41"/>
        <v>0</v>
      </c>
      <c r="J236" s="1453">
        <f t="shared" si="41"/>
        <v>0</v>
      </c>
      <c r="K236" s="1453">
        <f t="shared" si="41"/>
        <v>0</v>
      </c>
      <c r="L236" s="1453">
        <f t="shared" si="41"/>
        <v>0</v>
      </c>
      <c r="M236" s="1453">
        <f t="shared" si="41"/>
        <v>0</v>
      </c>
      <c r="N236" s="1453">
        <f t="shared" si="41"/>
        <v>0</v>
      </c>
      <c r="O236" s="1453">
        <f t="shared" si="41"/>
        <v>0</v>
      </c>
      <c r="P236" s="1453">
        <f t="shared" si="41"/>
        <v>0</v>
      </c>
      <c r="Q236" s="1453">
        <f t="shared" si="41"/>
        <v>0</v>
      </c>
      <c r="S236" s="4007" t="s">
        <v>85</v>
      </c>
      <c r="T236" s="4008"/>
      <c r="U236" s="4008"/>
      <c r="V236" s="1453">
        <f t="shared" ref="V236:AG236" si="42">(SUMIF($C$83:$C$106,"*cdd 1720*",G$83:G$106)+(SUMIF($C$110:$C$133,"*cdd 1720*",G$110:G$133)+(SUMIF($C$137:$C$160,"*cdd 1720*",G137:G160))))</f>
        <v>0</v>
      </c>
      <c r="W236" s="1453">
        <f t="shared" si="42"/>
        <v>0</v>
      </c>
      <c r="X236" s="1453">
        <f t="shared" si="42"/>
        <v>0</v>
      </c>
      <c r="Y236" s="1453">
        <f t="shared" si="42"/>
        <v>0</v>
      </c>
      <c r="Z236" s="1453">
        <f t="shared" si="42"/>
        <v>0</v>
      </c>
      <c r="AA236" s="1453">
        <f t="shared" si="42"/>
        <v>0</v>
      </c>
      <c r="AB236" s="1453">
        <f t="shared" si="42"/>
        <v>0</v>
      </c>
      <c r="AC236" s="1453">
        <f t="shared" si="42"/>
        <v>0</v>
      </c>
      <c r="AD236" s="1453">
        <f t="shared" si="42"/>
        <v>0</v>
      </c>
      <c r="AE236" s="1453">
        <f t="shared" si="42"/>
        <v>0</v>
      </c>
      <c r="AF236" s="1453">
        <f t="shared" si="42"/>
        <v>0</v>
      </c>
      <c r="AG236" s="1453">
        <f t="shared" si="42"/>
        <v>0</v>
      </c>
    </row>
    <row r="237" spans="1:33" ht="21" hidden="1" customHeight="1" x14ac:dyDescent="0.25">
      <c r="A237" s="192"/>
      <c r="B237" s="194"/>
      <c r="C237" s="4007" t="s">
        <v>86</v>
      </c>
      <c r="D237" s="4008"/>
      <c r="E237" s="4008"/>
      <c r="F237" s="1453">
        <f t="shared" ref="F237:Q237" si="43">(SUMIF($C$83:$C$106,"*ug 1740*",G$83:G$106)+(SUMIF($C$110:$C$133,"*ug 1740*",G$110:G$133)+(SUMIF($C$137:$C$160,"*ug 1740*",G$137:G$160))))</f>
        <v>1</v>
      </c>
      <c r="G237" s="1453">
        <f t="shared" si="43"/>
        <v>1</v>
      </c>
      <c r="H237" s="1453">
        <f t="shared" si="43"/>
        <v>1</v>
      </c>
      <c r="I237" s="1453">
        <f t="shared" si="43"/>
        <v>1</v>
      </c>
      <c r="J237" s="1453">
        <f t="shared" si="43"/>
        <v>1</v>
      </c>
      <c r="K237" s="1453">
        <f t="shared" si="43"/>
        <v>1</v>
      </c>
      <c r="L237" s="1453">
        <f t="shared" si="43"/>
        <v>1</v>
      </c>
      <c r="M237" s="1453">
        <f t="shared" si="43"/>
        <v>1</v>
      </c>
      <c r="N237" s="1453">
        <f t="shared" si="43"/>
        <v>1</v>
      </c>
      <c r="O237" s="1453">
        <f t="shared" si="43"/>
        <v>1</v>
      </c>
      <c r="P237" s="1453">
        <f t="shared" si="43"/>
        <v>1</v>
      </c>
      <c r="Q237" s="1453">
        <f t="shared" si="43"/>
        <v>1</v>
      </c>
      <c r="S237" s="4007" t="s">
        <v>102</v>
      </c>
      <c r="T237" s="4008"/>
      <c r="U237" s="4008"/>
      <c r="V237" s="1453">
        <f t="shared" ref="V237:AG237" si="44">(SUMIF($C$83:$C$106,"*cdd 1740*",G$83:G$106)+(SUMIF($C$110:$C$133,"*cdd 1740*",G$110:G$133)+(SUMIF($C$137:$C$160,"*cdd 1740*",G$137:G$160))))</f>
        <v>0</v>
      </c>
      <c r="W237" s="1453">
        <f t="shared" si="44"/>
        <v>0</v>
      </c>
      <c r="X237" s="1453">
        <f t="shared" si="44"/>
        <v>0</v>
      </c>
      <c r="Y237" s="1453">
        <f t="shared" si="44"/>
        <v>0</v>
      </c>
      <c r="Z237" s="1453">
        <f t="shared" si="44"/>
        <v>0</v>
      </c>
      <c r="AA237" s="1453">
        <f t="shared" si="44"/>
        <v>0</v>
      </c>
      <c r="AB237" s="1453">
        <f t="shared" si="44"/>
        <v>0</v>
      </c>
      <c r="AC237" s="1453">
        <f t="shared" si="44"/>
        <v>0</v>
      </c>
      <c r="AD237" s="1453">
        <f t="shared" si="44"/>
        <v>0</v>
      </c>
      <c r="AE237" s="1453">
        <f t="shared" si="44"/>
        <v>0</v>
      </c>
      <c r="AF237" s="1453">
        <f t="shared" si="44"/>
        <v>0</v>
      </c>
      <c r="AG237" s="1453">
        <f t="shared" si="44"/>
        <v>0</v>
      </c>
    </row>
    <row r="238" spans="1:33" ht="21" hidden="1" customHeight="1" x14ac:dyDescent="0.25">
      <c r="A238" s="192"/>
      <c r="B238" s="194"/>
      <c r="C238" s="4007" t="s">
        <v>118</v>
      </c>
      <c r="D238" s="4008"/>
      <c r="E238" s="4008"/>
      <c r="F238" s="1453">
        <f t="shared" ref="F238:Q238" si="45">(SUMIF($C$83:$C$106,"*ug 1770*",G$83:G$106)+(SUMIF($C$110:$C$133,"*ug 1770*",G$110:G$133)+(SUMIF($C$137:$C$160,"*ug 1770*",G$137:G$160))))</f>
        <v>1</v>
      </c>
      <c r="G238" s="1453">
        <f t="shared" si="45"/>
        <v>1</v>
      </c>
      <c r="H238" s="1453">
        <f t="shared" si="45"/>
        <v>1</v>
      </c>
      <c r="I238" s="1453">
        <f t="shared" si="45"/>
        <v>1</v>
      </c>
      <c r="J238" s="1453">
        <f t="shared" si="45"/>
        <v>1</v>
      </c>
      <c r="K238" s="1453">
        <f t="shared" si="45"/>
        <v>0</v>
      </c>
      <c r="L238" s="1453">
        <f t="shared" si="45"/>
        <v>0</v>
      </c>
      <c r="M238" s="1453">
        <f t="shared" si="45"/>
        <v>0</v>
      </c>
      <c r="N238" s="1453">
        <f t="shared" si="45"/>
        <v>0</v>
      </c>
      <c r="O238" s="1453">
        <f t="shared" si="45"/>
        <v>0</v>
      </c>
      <c r="P238" s="1453">
        <f t="shared" si="45"/>
        <v>0</v>
      </c>
      <c r="Q238" s="1453">
        <f t="shared" si="45"/>
        <v>0</v>
      </c>
      <c r="S238" s="4007" t="s">
        <v>119</v>
      </c>
      <c r="T238" s="4008"/>
      <c r="U238" s="4008"/>
      <c r="V238" s="1453">
        <f t="shared" ref="V238:AG238" si="46">(SUMIF($C$83:$C$106,"*cdd 1770*",G$83:G$106)+(SUMIF($C$110:$C$133,"*cdd 1770*",G$110:G$133)+(SUMIF($C$137:$C$160,"*cdd 1770*",G$137:G$160))))</f>
        <v>0</v>
      </c>
      <c r="W238" s="1453">
        <f t="shared" si="46"/>
        <v>0</v>
      </c>
      <c r="X238" s="1453">
        <f t="shared" si="46"/>
        <v>0</v>
      </c>
      <c r="Y238" s="1453">
        <f t="shared" si="46"/>
        <v>0</v>
      </c>
      <c r="Z238" s="1453">
        <f t="shared" si="46"/>
        <v>0</v>
      </c>
      <c r="AA238" s="1453">
        <f t="shared" si="46"/>
        <v>0</v>
      </c>
      <c r="AB238" s="1453">
        <f t="shared" si="46"/>
        <v>0</v>
      </c>
      <c r="AC238" s="1453">
        <f t="shared" si="46"/>
        <v>0</v>
      </c>
      <c r="AD238" s="1453">
        <f t="shared" si="46"/>
        <v>0</v>
      </c>
      <c r="AE238" s="1453">
        <f t="shared" si="46"/>
        <v>0</v>
      </c>
      <c r="AF238" s="1453">
        <f t="shared" si="46"/>
        <v>0</v>
      </c>
      <c r="AG238" s="1453">
        <f t="shared" si="46"/>
        <v>0</v>
      </c>
    </row>
    <row r="239" spans="1:33" ht="21" hidden="1" customHeight="1" x14ac:dyDescent="0.25">
      <c r="A239" s="192"/>
      <c r="B239" s="194"/>
      <c r="C239" s="4007" t="s">
        <v>90</v>
      </c>
      <c r="D239" s="4008"/>
      <c r="E239" s="4008"/>
      <c r="F239" s="1453">
        <f t="shared" ref="F239:Q239" si="47">(SUMIF($C$83:$C$106,"*ug 1810*",G83:G106)+(SUMIF($C$110:$C$133,"*ug 1810*",G$110:G$133)+(SUMIF($C$137:$C$160,"*ug 1810*",G137:G160))))</f>
        <v>0</v>
      </c>
      <c r="G239" s="1453">
        <f t="shared" si="47"/>
        <v>0</v>
      </c>
      <c r="H239" s="1453">
        <f t="shared" si="47"/>
        <v>0</v>
      </c>
      <c r="I239" s="1453">
        <f t="shared" si="47"/>
        <v>0</v>
      </c>
      <c r="J239" s="1453">
        <f t="shared" si="47"/>
        <v>0</v>
      </c>
      <c r="K239" s="1453">
        <f t="shared" si="47"/>
        <v>0</v>
      </c>
      <c r="L239" s="1453">
        <f t="shared" si="47"/>
        <v>0</v>
      </c>
      <c r="M239" s="1453">
        <f t="shared" si="47"/>
        <v>0</v>
      </c>
      <c r="N239" s="1453">
        <f t="shared" si="47"/>
        <v>0</v>
      </c>
      <c r="O239" s="1453">
        <f t="shared" si="47"/>
        <v>0</v>
      </c>
      <c r="P239" s="1453">
        <f t="shared" si="47"/>
        <v>0</v>
      </c>
      <c r="Q239" s="1453">
        <f t="shared" si="47"/>
        <v>0</v>
      </c>
      <c r="S239" s="4007" t="s">
        <v>91</v>
      </c>
      <c r="T239" s="4008"/>
      <c r="U239" s="4008"/>
      <c r="V239" s="1453">
        <f t="shared" ref="V239:AG239" si="48">(SUMIF($C$83:$C$106,"*cdd 1810*",G$83:G$106)+(SUMIF($C$110:$C$133,"*cdd 1810*",G$110:G$133)+(SUMIF($C$137:$C$160,"*cdd 1810*",G137:G160))))</f>
        <v>0</v>
      </c>
      <c r="W239" s="1453">
        <f t="shared" si="48"/>
        <v>0</v>
      </c>
      <c r="X239" s="1453">
        <f t="shared" si="48"/>
        <v>0</v>
      </c>
      <c r="Y239" s="1453">
        <f t="shared" si="48"/>
        <v>0</v>
      </c>
      <c r="Z239" s="1453">
        <f t="shared" si="48"/>
        <v>0</v>
      </c>
      <c r="AA239" s="1453">
        <f t="shared" si="48"/>
        <v>0</v>
      </c>
      <c r="AB239" s="1453">
        <f t="shared" si="48"/>
        <v>0</v>
      </c>
      <c r="AC239" s="1453">
        <f t="shared" si="48"/>
        <v>0</v>
      </c>
      <c r="AD239" s="1453">
        <f t="shared" si="48"/>
        <v>0</v>
      </c>
      <c r="AE239" s="1453">
        <f t="shared" si="48"/>
        <v>0</v>
      </c>
      <c r="AF239" s="1453">
        <f t="shared" si="48"/>
        <v>0</v>
      </c>
      <c r="AG239" s="1453">
        <f t="shared" si="48"/>
        <v>0</v>
      </c>
    </row>
    <row r="240" spans="1:33" ht="21" hidden="1" customHeight="1" x14ac:dyDescent="0.25">
      <c r="A240" s="195"/>
      <c r="B240" s="196"/>
      <c r="C240" s="4000" t="s">
        <v>92</v>
      </c>
      <c r="D240" s="4001"/>
      <c r="E240" s="4001"/>
      <c r="F240" s="1453">
        <f t="shared" ref="F240:Q240" si="49">(SUMIF($C$83:$C$106,"*ug 1910-3*",G$83:G$106)+(SUMIF($C$110:$C$133,"*ug 1910-3*",G$110:G$133)+(SUMIF($C$137:$C$160,"*ug 1910-3*",G$137:G$160))))</f>
        <v>0</v>
      </c>
      <c r="G240" s="1453">
        <f t="shared" si="49"/>
        <v>0</v>
      </c>
      <c r="H240" s="1453">
        <f t="shared" si="49"/>
        <v>0</v>
      </c>
      <c r="I240" s="1453">
        <f t="shared" si="49"/>
        <v>0</v>
      </c>
      <c r="J240" s="1453">
        <f t="shared" si="49"/>
        <v>0</v>
      </c>
      <c r="K240" s="1453">
        <f t="shared" si="49"/>
        <v>0</v>
      </c>
      <c r="L240" s="1453">
        <f t="shared" si="49"/>
        <v>0</v>
      </c>
      <c r="M240" s="1453">
        <f t="shared" si="49"/>
        <v>0</v>
      </c>
      <c r="N240" s="1453">
        <f t="shared" si="49"/>
        <v>0</v>
      </c>
      <c r="O240" s="1453">
        <f t="shared" si="49"/>
        <v>0</v>
      </c>
      <c r="P240" s="1453">
        <f t="shared" si="49"/>
        <v>0</v>
      </c>
      <c r="Q240" s="1453">
        <f t="shared" si="49"/>
        <v>0</v>
      </c>
      <c r="S240" s="4000" t="s">
        <v>93</v>
      </c>
      <c r="T240" s="4001"/>
      <c r="U240" s="4001"/>
      <c r="V240" s="1453">
        <f t="shared" ref="V240:AG240" si="50">(SUMIF($C$83:$C$106,"*cdd 1910-3*",G$83:G$106)+(SUMIF($C$110:$C$133,"*cdd 1910-3*",G$110:G$133)+(SUMIF($C$137:$C$160,"*cdd 1910-3*",G$137:G$160))))</f>
        <v>0</v>
      </c>
      <c r="W240" s="1453">
        <f t="shared" si="50"/>
        <v>0</v>
      </c>
      <c r="X240" s="1453">
        <f t="shared" si="50"/>
        <v>0</v>
      </c>
      <c r="Y240" s="1453">
        <f t="shared" si="50"/>
        <v>0</v>
      </c>
      <c r="Z240" s="1453">
        <f t="shared" si="50"/>
        <v>0</v>
      </c>
      <c r="AA240" s="1453">
        <f t="shared" si="50"/>
        <v>0</v>
      </c>
      <c r="AB240" s="1453">
        <f t="shared" si="50"/>
        <v>0</v>
      </c>
      <c r="AC240" s="1453">
        <f t="shared" si="50"/>
        <v>0</v>
      </c>
      <c r="AD240" s="1453">
        <f t="shared" si="50"/>
        <v>0</v>
      </c>
      <c r="AE240" s="1453">
        <f t="shared" si="50"/>
        <v>0</v>
      </c>
      <c r="AF240" s="1453">
        <f t="shared" si="50"/>
        <v>0</v>
      </c>
      <c r="AG240" s="1453">
        <f t="shared" si="50"/>
        <v>0</v>
      </c>
    </row>
    <row r="241" spans="1:33" ht="21" hidden="1" customHeight="1" x14ac:dyDescent="0.25">
      <c r="A241" s="195"/>
      <c r="B241" s="196"/>
      <c r="C241" s="4000" t="s">
        <v>94</v>
      </c>
      <c r="D241" s="4001"/>
      <c r="E241" s="4001"/>
      <c r="F241" s="1453">
        <f t="shared" ref="F241:Q241" si="51">(SUMIF($C$83:$C$106,"*ug 1910-4*",G$83:G$106)+(SUMIF($C$110:$C$133,"*ug 1910-4*",G$110:G$133)+(SUMIF($C$137:$C$160,"*ug 1910-4*",G$137:G$160))))</f>
        <v>0</v>
      </c>
      <c r="G241" s="1453">
        <f t="shared" si="51"/>
        <v>0</v>
      </c>
      <c r="H241" s="1453">
        <f t="shared" si="51"/>
        <v>0</v>
      </c>
      <c r="I241" s="1453">
        <f t="shared" si="51"/>
        <v>0</v>
      </c>
      <c r="J241" s="1453">
        <f t="shared" si="51"/>
        <v>0</v>
      </c>
      <c r="K241" s="1453">
        <f t="shared" si="51"/>
        <v>0</v>
      </c>
      <c r="L241" s="1453">
        <f t="shared" si="51"/>
        <v>0</v>
      </c>
      <c r="M241" s="1453">
        <f t="shared" si="51"/>
        <v>0</v>
      </c>
      <c r="N241" s="1453">
        <f t="shared" si="51"/>
        <v>0</v>
      </c>
      <c r="O241" s="1453">
        <f t="shared" si="51"/>
        <v>0</v>
      </c>
      <c r="P241" s="1453">
        <f t="shared" si="51"/>
        <v>0</v>
      </c>
      <c r="Q241" s="1453">
        <f t="shared" si="51"/>
        <v>0</v>
      </c>
      <c r="S241" s="4000" t="s">
        <v>95</v>
      </c>
      <c r="T241" s="4001"/>
      <c r="U241" s="4001"/>
      <c r="V241" s="1453">
        <f t="shared" ref="V241:AG241" si="52">(SUMIF($C$83:$C$106,"*cdd 1910-4*",G$83:G$106)+(SUMIF($C$110:$C$133,"*ugdd 1910-4*",G$110:G$133)+(SUMIF($C$137:$C$160,"*cdd 1910-4*",G$137:G$160))))</f>
        <v>0</v>
      </c>
      <c r="W241" s="1453">
        <f t="shared" si="52"/>
        <v>0</v>
      </c>
      <c r="X241" s="1453">
        <f t="shared" si="52"/>
        <v>0</v>
      </c>
      <c r="Y241" s="1453">
        <f t="shared" si="52"/>
        <v>0</v>
      </c>
      <c r="Z241" s="1453">
        <f t="shared" si="52"/>
        <v>0</v>
      </c>
      <c r="AA241" s="1453">
        <f t="shared" si="52"/>
        <v>0</v>
      </c>
      <c r="AB241" s="1453">
        <f t="shared" si="52"/>
        <v>0</v>
      </c>
      <c r="AC241" s="1453">
        <f t="shared" si="52"/>
        <v>0</v>
      </c>
      <c r="AD241" s="1453">
        <f t="shared" si="52"/>
        <v>0</v>
      </c>
      <c r="AE241" s="1453">
        <f t="shared" si="52"/>
        <v>0</v>
      </c>
      <c r="AF241" s="1453">
        <f t="shared" si="52"/>
        <v>0</v>
      </c>
      <c r="AG241" s="1453">
        <f t="shared" si="52"/>
        <v>0</v>
      </c>
    </row>
    <row r="242" spans="1:33" ht="21" hidden="1" customHeight="1" x14ac:dyDescent="0.25">
      <c r="A242" s="195"/>
      <c r="B242" s="196"/>
      <c r="C242" s="4000" t="s">
        <v>96</v>
      </c>
      <c r="D242" s="4001"/>
      <c r="E242" s="4001"/>
      <c r="F242" s="1453">
        <f t="shared" ref="F242:Q242" si="53">(SUMIF($C$83:$C$106,"*ug 1910-5*",G$83:G$106)+(SUMIF($C$110:$C$133,"*ug 1910-5*",G$110:G$133)+(SUMIF($C$137:$C$160,"*ug 1910-5*",G$137:G$160))))</f>
        <v>0</v>
      </c>
      <c r="G242" s="1453">
        <f t="shared" si="53"/>
        <v>0</v>
      </c>
      <c r="H242" s="1453">
        <f t="shared" si="53"/>
        <v>0</v>
      </c>
      <c r="I242" s="1453">
        <f t="shared" si="53"/>
        <v>0</v>
      </c>
      <c r="J242" s="1453">
        <f t="shared" si="53"/>
        <v>0</v>
      </c>
      <c r="K242" s="1453">
        <f t="shared" si="53"/>
        <v>0</v>
      </c>
      <c r="L242" s="1453">
        <f t="shared" si="53"/>
        <v>0</v>
      </c>
      <c r="M242" s="1453">
        <f t="shared" si="53"/>
        <v>0</v>
      </c>
      <c r="N242" s="1453">
        <f t="shared" si="53"/>
        <v>0</v>
      </c>
      <c r="O242" s="1453">
        <f t="shared" si="53"/>
        <v>0</v>
      </c>
      <c r="P242" s="1453">
        <f t="shared" si="53"/>
        <v>0</v>
      </c>
      <c r="Q242" s="1453">
        <f t="shared" si="53"/>
        <v>0</v>
      </c>
      <c r="S242" s="4000" t="s">
        <v>97</v>
      </c>
      <c r="T242" s="4001"/>
      <c r="U242" s="4001"/>
      <c r="V242" s="1453">
        <f t="shared" ref="V242:AG242" si="54">(SUMIF($C$83:$C$106,"*cdd 1910-5*",G$83:G$106)+(SUMIF($C$110:$C$133,"*cdd 1910-5*",G$110:G$133)+(SUMIF($C$137:$C$160,"*cdd 1910-5*",G$137:G$160))))</f>
        <v>0</v>
      </c>
      <c r="W242" s="1453">
        <f t="shared" si="54"/>
        <v>0</v>
      </c>
      <c r="X242" s="1453">
        <f t="shared" si="54"/>
        <v>0</v>
      </c>
      <c r="Y242" s="1453">
        <f t="shared" si="54"/>
        <v>0</v>
      </c>
      <c r="Z242" s="1453">
        <f t="shared" si="54"/>
        <v>0</v>
      </c>
      <c r="AA242" s="1453">
        <f t="shared" si="54"/>
        <v>0</v>
      </c>
      <c r="AB242" s="1453">
        <f t="shared" si="54"/>
        <v>0</v>
      </c>
      <c r="AC242" s="1453">
        <f t="shared" si="54"/>
        <v>0</v>
      </c>
      <c r="AD242" s="1453">
        <f t="shared" si="54"/>
        <v>0</v>
      </c>
      <c r="AE242" s="1453">
        <f t="shared" si="54"/>
        <v>0</v>
      </c>
      <c r="AF242" s="1453">
        <f t="shared" si="54"/>
        <v>0</v>
      </c>
      <c r="AG242" s="1453">
        <f t="shared" si="54"/>
        <v>0</v>
      </c>
    </row>
    <row r="243" spans="1:33" ht="21" hidden="1" customHeight="1" thickBot="1" x14ac:dyDescent="0.3">
      <c r="A243" s="1459"/>
      <c r="B243" s="1460"/>
      <c r="C243" s="4002" t="s">
        <v>98</v>
      </c>
      <c r="D243" s="4003"/>
      <c r="E243" s="4003"/>
      <c r="F243" s="1461">
        <f t="shared" ref="F243:Q243" si="55">(SUMIF($C$83:$C$106,"*ug 1520*",G83:G106)+(SUMIF($C$110:$C$133,"*ug 1520*",G$110:G$133)+(SUMIF($C$137:$C$160,"*ug 1520*",G137:G160))))</f>
        <v>0</v>
      </c>
      <c r="G243" s="1461">
        <f t="shared" si="55"/>
        <v>0</v>
      </c>
      <c r="H243" s="1461">
        <f t="shared" si="55"/>
        <v>0</v>
      </c>
      <c r="I243" s="1461">
        <f t="shared" si="55"/>
        <v>0</v>
      </c>
      <c r="J243" s="1461">
        <f t="shared" si="55"/>
        <v>0</v>
      </c>
      <c r="K243" s="1461">
        <f t="shared" si="55"/>
        <v>0</v>
      </c>
      <c r="L243" s="1461">
        <f t="shared" si="55"/>
        <v>0</v>
      </c>
      <c r="M243" s="1461">
        <f t="shared" si="55"/>
        <v>0</v>
      </c>
      <c r="N243" s="1461">
        <f t="shared" si="55"/>
        <v>0</v>
      </c>
      <c r="O243" s="1461">
        <f t="shared" si="55"/>
        <v>0</v>
      </c>
      <c r="P243" s="1461">
        <f t="shared" si="55"/>
        <v>0</v>
      </c>
      <c r="Q243" s="1461">
        <f t="shared" si="55"/>
        <v>0</v>
      </c>
      <c r="S243" s="4002" t="s">
        <v>99</v>
      </c>
      <c r="T243" s="4003"/>
      <c r="U243" s="4003"/>
      <c r="V243" s="1461">
        <f t="shared" ref="V243:AG243" si="56">(SUMIF($C$83:$C$106,"*cdd 1520*",G$83:G$106)+(SUMIF($C$110:$C$133,"*cdd 1520*",G$110:G$133)+(SUMIF($C$137:$C$160,"*cdd 1520*",G137:G160))))</f>
        <v>0</v>
      </c>
      <c r="W243" s="1461">
        <f t="shared" si="56"/>
        <v>0</v>
      </c>
      <c r="X243" s="1461">
        <f t="shared" si="56"/>
        <v>0</v>
      </c>
      <c r="Y243" s="1461">
        <f t="shared" si="56"/>
        <v>0</v>
      </c>
      <c r="Z243" s="1461">
        <f t="shared" si="56"/>
        <v>0</v>
      </c>
      <c r="AA243" s="1461">
        <f t="shared" si="56"/>
        <v>0</v>
      </c>
      <c r="AB243" s="1461">
        <f t="shared" si="56"/>
        <v>0</v>
      </c>
      <c r="AC243" s="1461">
        <f t="shared" si="56"/>
        <v>0</v>
      </c>
      <c r="AD243" s="1461">
        <f t="shared" si="56"/>
        <v>0</v>
      </c>
      <c r="AE243" s="1461">
        <f t="shared" si="56"/>
        <v>0</v>
      </c>
      <c r="AF243" s="1461">
        <f t="shared" si="56"/>
        <v>0</v>
      </c>
      <c r="AG243" s="1461">
        <f t="shared" si="56"/>
        <v>0</v>
      </c>
    </row>
    <row r="244" spans="1:33" ht="16.5" hidden="1" customHeight="1" thickTop="1" thickBot="1" x14ac:dyDescent="0.3">
      <c r="A244" s="199"/>
      <c r="B244" s="200"/>
      <c r="C244" s="198"/>
      <c r="D244" s="198"/>
      <c r="E244" s="198"/>
      <c r="F244" s="1455">
        <f>SUM(F226:F243)</f>
        <v>3</v>
      </c>
      <c r="G244" s="1455">
        <f>SUM(G226:G243)</f>
        <v>3</v>
      </c>
      <c r="H244" s="1455">
        <f t="shared" ref="H244:Q244" si="57">SUM(H226:H243)</f>
        <v>3</v>
      </c>
      <c r="I244" s="1455">
        <f t="shared" si="57"/>
        <v>3</v>
      </c>
      <c r="J244" s="1455">
        <f t="shared" si="57"/>
        <v>3</v>
      </c>
      <c r="K244" s="1455">
        <f t="shared" si="57"/>
        <v>2</v>
      </c>
      <c r="L244" s="1455">
        <f t="shared" si="57"/>
        <v>2</v>
      </c>
      <c r="M244" s="1455">
        <f t="shared" si="57"/>
        <v>2</v>
      </c>
      <c r="N244" s="1455">
        <f t="shared" si="57"/>
        <v>2</v>
      </c>
      <c r="O244" s="1455">
        <f t="shared" si="57"/>
        <v>2</v>
      </c>
      <c r="P244" s="1455">
        <f t="shared" si="57"/>
        <v>2</v>
      </c>
      <c r="Q244" s="1455">
        <f t="shared" si="57"/>
        <v>2</v>
      </c>
      <c r="S244" s="198"/>
      <c r="T244" s="198"/>
      <c r="U244" s="198"/>
      <c r="V244" s="1455"/>
      <c r="W244" s="1455"/>
      <c r="X244" s="1455"/>
      <c r="Y244" s="1455"/>
      <c r="Z244" s="1455"/>
      <c r="AA244" s="1455"/>
      <c r="AB244" s="1455"/>
      <c r="AC244" s="1455"/>
      <c r="AD244" s="1455"/>
      <c r="AE244" s="1455"/>
      <c r="AF244" s="1455"/>
      <c r="AG244" s="1455"/>
    </row>
    <row r="245" spans="1:33" ht="13" hidden="1" thickTop="1" x14ac:dyDescent="0.25">
      <c r="S245" s="151"/>
      <c r="T245" s="151"/>
      <c r="V245" s="161"/>
      <c r="W245" s="162"/>
      <c r="X245" s="162"/>
      <c r="Y245" s="162"/>
      <c r="Z245" s="162"/>
      <c r="AA245" s="162"/>
      <c r="AB245" s="162"/>
      <c r="AC245" s="162"/>
      <c r="AD245" s="162"/>
      <c r="AE245" s="162"/>
      <c r="AF245" s="162"/>
      <c r="AG245" s="162"/>
    </row>
    <row r="246" spans="1:33" ht="13.5" hidden="1" thickTop="1" x14ac:dyDescent="0.25">
      <c r="A246" s="186"/>
      <c r="B246" s="165"/>
      <c r="C246" s="165"/>
      <c r="D246" s="165"/>
      <c r="E246" s="165"/>
      <c r="F246" s="1462" t="s">
        <v>5</v>
      </c>
      <c r="G246" s="1456" t="s">
        <v>100</v>
      </c>
      <c r="H246" s="1456" t="s">
        <v>7</v>
      </c>
      <c r="I246" s="1456" t="s">
        <v>8</v>
      </c>
      <c r="J246" s="1456" t="s">
        <v>9</v>
      </c>
      <c r="K246" s="1456" t="s">
        <v>10</v>
      </c>
      <c r="L246" s="1456" t="s">
        <v>11</v>
      </c>
      <c r="M246" s="1456" t="s">
        <v>12</v>
      </c>
      <c r="N246" s="1456" t="s">
        <v>13</v>
      </c>
      <c r="O246" s="1456" t="s">
        <v>14</v>
      </c>
      <c r="P246" s="1456" t="s">
        <v>15</v>
      </c>
      <c r="Q246" s="1457" t="s">
        <v>16</v>
      </c>
    </row>
    <row r="247" spans="1:33" ht="23.5" hidden="1" thickTop="1" x14ac:dyDescent="0.25">
      <c r="A247" s="188" t="s">
        <v>103</v>
      </c>
      <c r="B247" s="189"/>
      <c r="C247" s="4004" t="s">
        <v>104</v>
      </c>
      <c r="D247" s="4004"/>
      <c r="E247" s="4005"/>
      <c r="F247" s="1453">
        <f t="shared" ref="F247:Q247" si="58">(SUMIF($C$6:$C$8,"*ug 7810*",G6:G8))</f>
        <v>0</v>
      </c>
      <c r="G247" s="1463">
        <f t="shared" si="58"/>
        <v>0</v>
      </c>
      <c r="H247" s="1463">
        <f t="shared" si="58"/>
        <v>0</v>
      </c>
      <c r="I247" s="1463">
        <f t="shared" si="58"/>
        <v>0</v>
      </c>
      <c r="J247" s="1463">
        <f t="shared" si="58"/>
        <v>0</v>
      </c>
      <c r="K247" s="1463">
        <f t="shared" si="58"/>
        <v>0</v>
      </c>
      <c r="L247" s="1463">
        <f t="shared" si="58"/>
        <v>0</v>
      </c>
      <c r="M247" s="1463">
        <f t="shared" si="58"/>
        <v>0</v>
      </c>
      <c r="N247" s="1463">
        <f t="shared" si="58"/>
        <v>0</v>
      </c>
      <c r="O247" s="1463">
        <f t="shared" si="58"/>
        <v>0</v>
      </c>
      <c r="P247" s="1463">
        <f t="shared" si="58"/>
        <v>0</v>
      </c>
      <c r="Q247" s="1463">
        <f t="shared" si="58"/>
        <v>0</v>
      </c>
    </row>
    <row r="248" spans="1:33" ht="20.5" hidden="1" thickTop="1" x14ac:dyDescent="0.25">
      <c r="A248" s="190" t="s">
        <v>115</v>
      </c>
      <c r="B248" s="191"/>
      <c r="C248" s="4006"/>
      <c r="D248" s="4006"/>
      <c r="E248" s="4007"/>
      <c r="F248" s="1453"/>
      <c r="G248" s="1464"/>
      <c r="H248" s="1464"/>
      <c r="I248" s="1464"/>
      <c r="J248" s="1464"/>
      <c r="K248" s="1464"/>
      <c r="L248" s="1464"/>
      <c r="M248" s="1464"/>
      <c r="N248" s="1464"/>
      <c r="O248" s="1464"/>
      <c r="P248" s="1465"/>
      <c r="Q248" s="1466"/>
    </row>
    <row r="249" spans="1:33" ht="13" hidden="1" thickTop="1" x14ac:dyDescent="0.25"/>
    <row r="250" spans="1:33" ht="13" hidden="1" thickTop="1" x14ac:dyDescent="0.25"/>
    <row r="251" spans="1:33" ht="13" hidden="1" thickTop="1" x14ac:dyDescent="0.25"/>
    <row r="252" spans="1:33" ht="13" hidden="1" thickTop="1" x14ac:dyDescent="0.25"/>
    <row r="253" spans="1:33" ht="13" hidden="1" thickTop="1" x14ac:dyDescent="0.25"/>
    <row r="254" spans="1:33" ht="13" thickTop="1" x14ac:dyDescent="0.25"/>
    <row r="369" spans="1:1" hidden="1" x14ac:dyDescent="0.25">
      <c r="A369" s="160" t="s">
        <v>106</v>
      </c>
    </row>
  </sheetData>
  <sheetProtection selectLockedCells="1"/>
  <mergeCells count="153">
    <mergeCell ref="A1:AE2"/>
    <mergeCell ref="A3:A4"/>
    <mergeCell ref="C3:C4"/>
    <mergeCell ref="D3:D4"/>
    <mergeCell ref="E3:E4"/>
    <mergeCell ref="F3:F4"/>
    <mergeCell ref="G3:G4"/>
    <mergeCell ref="H3:H4"/>
    <mergeCell ref="I3:I4"/>
    <mergeCell ref="J3:J4"/>
    <mergeCell ref="AF3:AH3"/>
    <mergeCell ref="AI3:AL3"/>
    <mergeCell ref="B76:C76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80:AE81"/>
    <mergeCell ref="A107:C107"/>
    <mergeCell ref="A134:C134"/>
    <mergeCell ref="A161:C161"/>
    <mergeCell ref="B164:C164"/>
    <mergeCell ref="B165:C165"/>
    <mergeCell ref="AC3:AC4"/>
    <mergeCell ref="AD3:AD4"/>
    <mergeCell ref="AE3:AE4"/>
    <mergeCell ref="R183:R184"/>
    <mergeCell ref="S183:S184"/>
    <mergeCell ref="C185:F185"/>
    <mergeCell ref="B166:C166"/>
    <mergeCell ref="A179:AC181"/>
    <mergeCell ref="G183:G184"/>
    <mergeCell ref="H183:H184"/>
    <mergeCell ref="I183:I184"/>
    <mergeCell ref="J183:J184"/>
    <mergeCell ref="K183:K184"/>
    <mergeCell ref="L183:L184"/>
    <mergeCell ref="M183:M184"/>
    <mergeCell ref="N183:N184"/>
    <mergeCell ref="C186:F186"/>
    <mergeCell ref="C188:F188"/>
    <mergeCell ref="C189:F189"/>
    <mergeCell ref="C191:F191"/>
    <mergeCell ref="C193:E193"/>
    <mergeCell ref="G194:G195"/>
    <mergeCell ref="O183:O184"/>
    <mergeCell ref="P183:P184"/>
    <mergeCell ref="Q183:Q184"/>
    <mergeCell ref="Q194:Q195"/>
    <mergeCell ref="R194:R195"/>
    <mergeCell ref="S194:S195"/>
    <mergeCell ref="H194:H195"/>
    <mergeCell ref="I194:I195"/>
    <mergeCell ref="J194:J195"/>
    <mergeCell ref="K194:K195"/>
    <mergeCell ref="L194:L195"/>
    <mergeCell ref="M194:M195"/>
    <mergeCell ref="C196:F196"/>
    <mergeCell ref="C197:F197"/>
    <mergeCell ref="C199:F199"/>
    <mergeCell ref="C200:F200"/>
    <mergeCell ref="C202:F202"/>
    <mergeCell ref="C206:E206"/>
    <mergeCell ref="N194:N195"/>
    <mergeCell ref="O194:O195"/>
    <mergeCell ref="P194:P195"/>
    <mergeCell ref="C210:E210"/>
    <mergeCell ref="S210:U210"/>
    <mergeCell ref="C211:E211"/>
    <mergeCell ref="S211:U211"/>
    <mergeCell ref="C212:E212"/>
    <mergeCell ref="S212:U212"/>
    <mergeCell ref="S206:U206"/>
    <mergeCell ref="C207:E207"/>
    <mergeCell ref="S207:U207"/>
    <mergeCell ref="C208:E208"/>
    <mergeCell ref="S208:U208"/>
    <mergeCell ref="C209:E209"/>
    <mergeCell ref="S209:U209"/>
    <mergeCell ref="C216:E216"/>
    <mergeCell ref="S216:U216"/>
    <mergeCell ref="C217:E217"/>
    <mergeCell ref="S217:U217"/>
    <mergeCell ref="C218:E218"/>
    <mergeCell ref="S218:U218"/>
    <mergeCell ref="C213:E213"/>
    <mergeCell ref="S213:U213"/>
    <mergeCell ref="C214:E214"/>
    <mergeCell ref="S214:U214"/>
    <mergeCell ref="C215:E215"/>
    <mergeCell ref="S215:U215"/>
    <mergeCell ref="C222:E222"/>
    <mergeCell ref="S222:U222"/>
    <mergeCell ref="C223:E223"/>
    <mergeCell ref="S223:U223"/>
    <mergeCell ref="C226:E226"/>
    <mergeCell ref="S226:U226"/>
    <mergeCell ref="C219:E219"/>
    <mergeCell ref="S219:U219"/>
    <mergeCell ref="C220:E220"/>
    <mergeCell ref="S220:U220"/>
    <mergeCell ref="C221:E221"/>
    <mergeCell ref="S221:U221"/>
    <mergeCell ref="C230:E230"/>
    <mergeCell ref="S230:U230"/>
    <mergeCell ref="C231:E231"/>
    <mergeCell ref="S231:U231"/>
    <mergeCell ref="C232:E232"/>
    <mergeCell ref="S232:U232"/>
    <mergeCell ref="C227:E227"/>
    <mergeCell ref="S227:U227"/>
    <mergeCell ref="C228:E228"/>
    <mergeCell ref="S228:U228"/>
    <mergeCell ref="C229:E229"/>
    <mergeCell ref="S229:U229"/>
    <mergeCell ref="C236:E236"/>
    <mergeCell ref="S236:U236"/>
    <mergeCell ref="C237:E237"/>
    <mergeCell ref="S237:U237"/>
    <mergeCell ref="C238:E238"/>
    <mergeCell ref="S238:U238"/>
    <mergeCell ref="C233:E233"/>
    <mergeCell ref="S233:U233"/>
    <mergeCell ref="C234:E234"/>
    <mergeCell ref="S234:U234"/>
    <mergeCell ref="C235:E235"/>
    <mergeCell ref="S235:U235"/>
    <mergeCell ref="C242:E242"/>
    <mergeCell ref="S242:U242"/>
    <mergeCell ref="C243:E243"/>
    <mergeCell ref="S243:U243"/>
    <mergeCell ref="C247:E247"/>
    <mergeCell ref="C248:E248"/>
    <mergeCell ref="C239:E239"/>
    <mergeCell ref="S239:U239"/>
    <mergeCell ref="C240:E240"/>
    <mergeCell ref="S240:U240"/>
    <mergeCell ref="C241:E241"/>
    <mergeCell ref="S241:U241"/>
  </mergeCells>
  <conditionalFormatting sqref="G78:R78 G189:R189 G186:R186 G200:R200">
    <cfRule type="cellIs" dxfId="1806" priority="990" operator="lessThan">
      <formula>0</formula>
    </cfRule>
  </conditionalFormatting>
  <conditionalFormatting sqref="G197:R197">
    <cfRule type="cellIs" dxfId="1805" priority="989" operator="lessThan">
      <formula>0</formula>
    </cfRule>
  </conditionalFormatting>
  <conditionalFormatting sqref="F247:F248 H247:Q248 G247 F206:Q223 F226:Q243">
    <cfRule type="cellIs" dxfId="1804" priority="988" operator="greaterThan">
      <formula>0</formula>
    </cfRule>
  </conditionalFormatting>
  <conditionalFormatting sqref="G224:Q224">
    <cfRule type="cellIs" dxfId="1803" priority="987" operator="notEqual">
      <formula>H76</formula>
    </cfRule>
  </conditionalFormatting>
  <conditionalFormatting sqref="G244:Q244">
    <cfRule type="cellIs" dxfId="1802" priority="986" operator="notEqual">
      <formula>H164</formula>
    </cfRule>
  </conditionalFormatting>
  <conditionalFormatting sqref="S78 S189 S186 S200">
    <cfRule type="cellIs" dxfId="1801" priority="985" operator="lessThan">
      <formula>0</formula>
    </cfRule>
  </conditionalFormatting>
  <conditionalFormatting sqref="S197">
    <cfRule type="cellIs" dxfId="1800" priority="984" operator="lessThan">
      <formula>0</formula>
    </cfRule>
  </conditionalFormatting>
  <conditionalFormatting sqref="U68:AA71 A44:B45 U35:AA35 AM67:XFD71 AC68:AH71 A30:A32 A67:B71 D30:E32 D44:E52 D67:E71 U44:AA52 AD17 AE67:AH67 U67:Z67 AC56:AC61 AA83 AA85 AA87 AA89 U83:U91 AC65:AD67 AA65:AA67 A48:B52 AC45:XFD52 AC63:AD63 AA63 AM30:XFD32 AD19 AD21 AD23 AD25 AD27 AD29 AD31 AM43:XFD44 AC35:XFD35 AC36:AL44 AA16:AA32 T44 AA91 AA93 AA95 AA97 AA99:AA100 AA102 AA104 AA106 AB85:AB93 AB95:AB106">
    <cfRule type="expression" dxfId="1799" priority="983">
      <formula>MOD(ROW(),2)=1</formula>
    </cfRule>
  </conditionalFormatting>
  <conditionalFormatting sqref="F3:F5 F33 F44:F54 F8:F15">
    <cfRule type="containsBlanks" dxfId="1798" priority="982">
      <formula>LEN(TRIM(F3))=0</formula>
    </cfRule>
  </conditionalFormatting>
  <conditionalFormatting sqref="F67:F71">
    <cfRule type="containsBlanks" dxfId="1797" priority="980">
      <formula>LEN(TRIM(F67))=0</formula>
    </cfRule>
  </conditionalFormatting>
  <conditionalFormatting sqref="F5 F67:F72 F33 F44:F54 F8:F15">
    <cfRule type="notContainsBlanks" dxfId="1796" priority="981">
      <formula>LEN(TRIM(F5))&gt;0</formula>
    </cfRule>
  </conditionalFormatting>
  <conditionalFormatting sqref="F134 F107 F161">
    <cfRule type="notContainsBlanks" dxfId="1795" priority="978">
      <formula>LEN(TRIM(F107))&gt;0</formula>
    </cfRule>
    <cfRule type="containsBlanks" dxfId="1794" priority="979">
      <formula>LEN(TRIM(F107))=0</formula>
    </cfRule>
  </conditionalFormatting>
  <conditionalFormatting sqref="G30:S32 G44:S52">
    <cfRule type="expression" dxfId="1793" priority="977">
      <formula>MOD(ROW(),2)=1</formula>
    </cfRule>
  </conditionalFormatting>
  <conditionalFormatting sqref="U53:AD53 G107:S107 G44:S53 G30:S33">
    <cfRule type="endsWith" dxfId="1792" priority="976" operator="endsWith" text="0">
      <formula>RIGHT(G30,LEN("0"))="0"</formula>
    </cfRule>
  </conditionalFormatting>
  <conditionalFormatting sqref="F82">
    <cfRule type="notContainsBlanks" dxfId="1791" priority="974">
      <formula>LEN(TRIM(F82))&gt;0</formula>
    </cfRule>
    <cfRule type="containsBlanks" dxfId="1790" priority="975">
      <formula>LEN(TRIM(F82))=0</formula>
    </cfRule>
  </conditionalFormatting>
  <conditionalFormatting sqref="U134:AD134 G134:S134">
    <cfRule type="endsWith" dxfId="1789" priority="973" operator="endsWith" text="0">
      <formula>RIGHT(G134,LEN("0"))="0"</formula>
    </cfRule>
  </conditionalFormatting>
  <conditionalFormatting sqref="G248">
    <cfRule type="cellIs" dxfId="1788" priority="972" operator="greaterThan">
      <formula>0</formula>
    </cfRule>
  </conditionalFormatting>
  <conditionalFormatting sqref="G248">
    <cfRule type="cellIs" dxfId="1787" priority="971" operator="greaterThan">
      <formula>0</formula>
    </cfRule>
  </conditionalFormatting>
  <conditionalFormatting sqref="T67:T71 T45:T52 T16:T32">
    <cfRule type="expression" dxfId="1786" priority="970">
      <formula>MOD(ROW(),2)=1</formula>
    </cfRule>
  </conditionalFormatting>
  <conditionalFormatting sqref="F224">
    <cfRule type="cellIs" dxfId="1785" priority="991" operator="notEqual">
      <formula>G76</formula>
    </cfRule>
  </conditionalFormatting>
  <conditionalFormatting sqref="F244">
    <cfRule type="cellIs" dxfId="1784" priority="992" operator="notEqual">
      <formula>G164</formula>
    </cfRule>
  </conditionalFormatting>
  <conditionalFormatting sqref="AB65:AB71 AB63 AB35 AB44:AB52">
    <cfRule type="expression" dxfId="1783" priority="969">
      <formula>MOD(ROW(),2)=1</formula>
    </cfRule>
  </conditionalFormatting>
  <conditionalFormatting sqref="F30:F32">
    <cfRule type="expression" dxfId="1782" priority="962">
      <formula>MOD(ROW(),2)=1</formula>
    </cfRule>
  </conditionalFormatting>
  <conditionalFormatting sqref="AA84 AA86 AA88 AA90 AA92 AA96 AA98 AA101 AA103 AA105">
    <cfRule type="expression" dxfId="1781" priority="968">
      <formula>MOD(ROW(),2)=1</formula>
    </cfRule>
  </conditionalFormatting>
  <conditionalFormatting sqref="V206:AG223 V226:AG243">
    <cfRule type="cellIs" dxfId="1780" priority="965" operator="greaterThan">
      <formula>0</formula>
    </cfRule>
  </conditionalFormatting>
  <conditionalFormatting sqref="W224:AG224">
    <cfRule type="cellIs" dxfId="1779" priority="964" operator="notEqual">
      <formula>X76</formula>
    </cfRule>
  </conditionalFormatting>
  <conditionalFormatting sqref="W244:AG244">
    <cfRule type="cellIs" dxfId="1778" priority="963" operator="notEqual">
      <formula>X164</formula>
    </cfRule>
  </conditionalFormatting>
  <conditionalFormatting sqref="V224">
    <cfRule type="cellIs" dxfId="1777" priority="966" operator="notEqual">
      <formula>W76</formula>
    </cfRule>
  </conditionalFormatting>
  <conditionalFormatting sqref="V244">
    <cfRule type="cellIs" dxfId="1776" priority="967" operator="notEqual">
      <formula>W164</formula>
    </cfRule>
  </conditionalFormatting>
  <conditionalFormatting sqref="F30:F32">
    <cfRule type="containsBlanks" dxfId="1775" priority="960">
      <formula>LEN(TRIM(F30))=0</formula>
    </cfRule>
  </conditionalFormatting>
  <conditionalFormatting sqref="F30:F32">
    <cfRule type="notContainsBlanks" dxfId="1774" priority="961">
      <formula>LEN(TRIM(F30))&gt;0</formula>
    </cfRule>
  </conditionalFormatting>
  <conditionalFormatting sqref="F35">
    <cfRule type="expression" dxfId="1773" priority="957">
      <formula>MOD(ROW(),2)=1</formula>
    </cfRule>
  </conditionalFormatting>
  <conditionalFormatting sqref="F35">
    <cfRule type="containsBlanks" dxfId="1772" priority="955">
      <formula>LEN(TRIM(F35))=0</formula>
    </cfRule>
  </conditionalFormatting>
  <conditionalFormatting sqref="F35">
    <cfRule type="notContainsBlanks" dxfId="1771" priority="956">
      <formula>LEN(TRIM(F35))&gt;0</formula>
    </cfRule>
  </conditionalFormatting>
  <conditionalFormatting sqref="AI67:AL71">
    <cfRule type="expression" dxfId="1770" priority="954">
      <formula>MOD(ROW(),2)=1</formula>
    </cfRule>
  </conditionalFormatting>
  <conditionalFormatting sqref="C34">
    <cfRule type="containsText" dxfId="1769" priority="946" operator="containsText" text="UG">
      <formula>NOT(ISERROR(SEARCH("UG",C34)))</formula>
    </cfRule>
  </conditionalFormatting>
  <conditionalFormatting sqref="F34">
    <cfRule type="containsBlanks" dxfId="1768" priority="945">
      <formula>LEN(TRIM(F34))=0</formula>
    </cfRule>
  </conditionalFormatting>
  <conditionalFormatting sqref="F34">
    <cfRule type="notContainsBlanks" dxfId="1767" priority="944">
      <formula>LEN(TRIM(F34))&gt;0</formula>
    </cfRule>
  </conditionalFormatting>
  <conditionalFormatting sqref="G34:S34">
    <cfRule type="endsWith" dxfId="1766" priority="943" operator="endsWith" text="0">
      <formula>RIGHT(G34,LEN("0"))="0"</formula>
    </cfRule>
  </conditionalFormatting>
  <conditionalFormatting sqref="U55:AA55 AC55:XFD55">
    <cfRule type="expression" dxfId="1765" priority="942">
      <formula>MOD(ROW(),2)=1</formula>
    </cfRule>
  </conditionalFormatting>
  <conditionalFormatting sqref="T55">
    <cfRule type="expression" dxfId="1764" priority="941">
      <formula>MOD(ROW(),2)=1</formula>
    </cfRule>
  </conditionalFormatting>
  <conditionalFormatting sqref="AB55">
    <cfRule type="expression" dxfId="1763" priority="940">
      <formula>MOD(ROW(),2)=1</formula>
    </cfRule>
  </conditionalFormatting>
  <conditionalFormatting sqref="F55">
    <cfRule type="expression" dxfId="1762" priority="937">
      <formula>MOD(ROW(),2)=1</formula>
    </cfRule>
  </conditionalFormatting>
  <conditionalFormatting sqref="F55">
    <cfRule type="containsBlanks" dxfId="1761" priority="935">
      <formula>LEN(TRIM(F55))=0</formula>
    </cfRule>
  </conditionalFormatting>
  <conditionalFormatting sqref="F55">
    <cfRule type="notContainsBlanks" dxfId="1760" priority="936">
      <formula>LEN(TRIM(F55))&gt;0</formula>
    </cfRule>
  </conditionalFormatting>
  <conditionalFormatting sqref="C54">
    <cfRule type="containsText" dxfId="1759" priority="934" operator="containsText" text="UG">
      <formula>NOT(ISERROR(SEARCH("UG",C54)))</formula>
    </cfRule>
  </conditionalFormatting>
  <conditionalFormatting sqref="G54:S54">
    <cfRule type="endsWith" dxfId="1758" priority="933" operator="endsWith" text="0">
      <formula>RIGHT(G54,LEN("0"))="0"</formula>
    </cfRule>
  </conditionalFormatting>
  <conditionalFormatting sqref="U75:AA75 AC75:XFD75">
    <cfRule type="expression" dxfId="1757" priority="932">
      <formula>MOD(ROW(),2)=1</formula>
    </cfRule>
  </conditionalFormatting>
  <conditionalFormatting sqref="T75">
    <cfRule type="expression" dxfId="1756" priority="931">
      <formula>MOD(ROW(),2)=1</formula>
    </cfRule>
  </conditionalFormatting>
  <conditionalFormatting sqref="AB75">
    <cfRule type="expression" dxfId="1755" priority="930">
      <formula>MOD(ROW(),2)=1</formula>
    </cfRule>
  </conditionalFormatting>
  <conditionalFormatting sqref="A75:E75">
    <cfRule type="expression" dxfId="1754" priority="929">
      <formula>MOD(ROW(),2)=1</formula>
    </cfRule>
  </conditionalFormatting>
  <conditionalFormatting sqref="C75">
    <cfRule type="containsText" dxfId="1753" priority="928" operator="containsText" text="UG">
      <formula>NOT(ISERROR(SEARCH("UG",C75)))</formula>
    </cfRule>
  </conditionalFormatting>
  <conditionalFormatting sqref="F75">
    <cfRule type="expression" dxfId="1752" priority="927">
      <formula>MOD(ROW(),2)=1</formula>
    </cfRule>
  </conditionalFormatting>
  <conditionalFormatting sqref="F75">
    <cfRule type="containsBlanks" dxfId="1751" priority="925">
      <formula>LEN(TRIM(F75))=0</formula>
    </cfRule>
  </conditionalFormatting>
  <conditionalFormatting sqref="F75">
    <cfRule type="notContainsBlanks" dxfId="1750" priority="926">
      <formula>LEN(TRIM(F75))&gt;0</formula>
    </cfRule>
  </conditionalFormatting>
  <conditionalFormatting sqref="C74">
    <cfRule type="containsText" dxfId="1749" priority="924" operator="containsText" text="UG">
      <formula>NOT(ISERROR(SEARCH("UG",C74)))</formula>
    </cfRule>
  </conditionalFormatting>
  <conditionalFormatting sqref="F74">
    <cfRule type="containsBlanks" dxfId="1748" priority="923">
      <formula>LEN(TRIM(F74))=0</formula>
    </cfRule>
  </conditionalFormatting>
  <conditionalFormatting sqref="F74">
    <cfRule type="notContainsBlanks" dxfId="1747" priority="922">
      <formula>LEN(TRIM(F74))&gt;0</formula>
    </cfRule>
  </conditionalFormatting>
  <conditionalFormatting sqref="G74:S74">
    <cfRule type="endsWith" dxfId="1746" priority="921" operator="endsWith" text="0">
      <formula>RIGHT(G74,LEN("0"))="0"</formula>
    </cfRule>
  </conditionalFormatting>
  <conditionalFormatting sqref="U109:AA109 AC109:XFD109">
    <cfRule type="expression" dxfId="1745" priority="920">
      <formula>MOD(ROW(),2)=1</formula>
    </cfRule>
  </conditionalFormatting>
  <conditionalFormatting sqref="T109">
    <cfRule type="expression" dxfId="1744" priority="919">
      <formula>MOD(ROW(),2)=1</formula>
    </cfRule>
  </conditionalFormatting>
  <conditionalFormatting sqref="AB109">
    <cfRule type="expression" dxfId="1743" priority="918">
      <formula>MOD(ROW(),2)=1</formula>
    </cfRule>
  </conditionalFormatting>
  <conditionalFormatting sqref="A109:E109">
    <cfRule type="expression" dxfId="1742" priority="917">
      <formula>MOD(ROW(),2)=1</formula>
    </cfRule>
  </conditionalFormatting>
  <conditionalFormatting sqref="C109">
    <cfRule type="containsText" dxfId="1741" priority="916" operator="containsText" text="UG">
      <formula>NOT(ISERROR(SEARCH("UG",C109)))</formula>
    </cfRule>
  </conditionalFormatting>
  <conditionalFormatting sqref="F109">
    <cfRule type="expression" dxfId="1740" priority="915">
      <formula>MOD(ROW(),2)=1</formula>
    </cfRule>
  </conditionalFormatting>
  <conditionalFormatting sqref="F109">
    <cfRule type="containsBlanks" dxfId="1739" priority="913">
      <formula>LEN(TRIM(F109))=0</formula>
    </cfRule>
  </conditionalFormatting>
  <conditionalFormatting sqref="F109">
    <cfRule type="notContainsBlanks" dxfId="1738" priority="914">
      <formula>LEN(TRIM(F109))&gt;0</formula>
    </cfRule>
  </conditionalFormatting>
  <conditionalFormatting sqref="C108">
    <cfRule type="containsText" dxfId="1737" priority="912" operator="containsText" text="UG">
      <formula>NOT(ISERROR(SEARCH("UG",C108)))</formula>
    </cfRule>
  </conditionalFormatting>
  <conditionalFormatting sqref="F108">
    <cfRule type="containsBlanks" dxfId="1736" priority="911">
      <formula>LEN(TRIM(F108))=0</formula>
    </cfRule>
  </conditionalFormatting>
  <conditionalFormatting sqref="F108">
    <cfRule type="notContainsBlanks" dxfId="1735" priority="910">
      <formula>LEN(TRIM(F108))&gt;0</formula>
    </cfRule>
  </conditionalFormatting>
  <conditionalFormatting sqref="G108:S108">
    <cfRule type="endsWith" dxfId="1734" priority="909" operator="endsWith" text="0">
      <formula>RIGHT(G108,LEN("0"))="0"</formula>
    </cfRule>
  </conditionalFormatting>
  <conditionalFormatting sqref="C136">
    <cfRule type="containsText" dxfId="1733" priority="908" operator="containsText" text="UG">
      <formula>NOT(ISERROR(SEARCH("UG",C136)))</formula>
    </cfRule>
  </conditionalFormatting>
  <conditionalFormatting sqref="F136">
    <cfRule type="containsBlanks" dxfId="1732" priority="906">
      <formula>LEN(TRIM(F136))=0</formula>
    </cfRule>
  </conditionalFormatting>
  <conditionalFormatting sqref="F136">
    <cfRule type="notContainsBlanks" dxfId="1731" priority="907">
      <formula>LEN(TRIM(F136))&gt;0</formula>
    </cfRule>
  </conditionalFormatting>
  <conditionalFormatting sqref="A135:E135 U135:AA135 AC135:XFD135">
    <cfRule type="expression" dxfId="1730" priority="905">
      <formula>MOD(ROW(),2)=1</formula>
    </cfRule>
  </conditionalFormatting>
  <conditionalFormatting sqref="C135">
    <cfRule type="containsText" dxfId="1729" priority="904" operator="containsText" text="UG">
      <formula>NOT(ISERROR(SEARCH("UG",C135)))</formula>
    </cfRule>
  </conditionalFormatting>
  <conditionalFormatting sqref="F135">
    <cfRule type="containsBlanks" dxfId="1728" priority="903">
      <formula>LEN(TRIM(F135))=0</formula>
    </cfRule>
  </conditionalFormatting>
  <conditionalFormatting sqref="F135">
    <cfRule type="expression" dxfId="1727" priority="901">
      <formula>MOD(ROW(),2)=1</formula>
    </cfRule>
  </conditionalFormatting>
  <conditionalFormatting sqref="F135">
    <cfRule type="notContainsBlanks" dxfId="1726" priority="902">
      <formula>LEN(TRIM(F135))&gt;0</formula>
    </cfRule>
  </conditionalFormatting>
  <conditionalFormatting sqref="G135:S135">
    <cfRule type="expression" dxfId="1725" priority="900">
      <formula>MOD(ROW(),2)=1</formula>
    </cfRule>
  </conditionalFormatting>
  <conditionalFormatting sqref="G135:S135">
    <cfRule type="endsWith" dxfId="1724" priority="899" operator="endsWith" text="0">
      <formula>RIGHT(G135,LEN("0"))="0"</formula>
    </cfRule>
  </conditionalFormatting>
  <conditionalFormatting sqref="T135">
    <cfRule type="expression" dxfId="1723" priority="898">
      <formula>MOD(ROW(),2)=1</formula>
    </cfRule>
  </conditionalFormatting>
  <conditionalFormatting sqref="AB135">
    <cfRule type="expression" dxfId="1722" priority="897">
      <formula>MOD(ROW(),2)=1</formula>
    </cfRule>
  </conditionalFormatting>
  <conditionalFormatting sqref="U163:AA163 AC163:XFD163">
    <cfRule type="expression" dxfId="1721" priority="896">
      <formula>MOD(ROW(),2)=1</formula>
    </cfRule>
  </conditionalFormatting>
  <conditionalFormatting sqref="T163">
    <cfRule type="expression" dxfId="1720" priority="895">
      <formula>MOD(ROW(),2)=1</formula>
    </cfRule>
  </conditionalFormatting>
  <conditionalFormatting sqref="AB163">
    <cfRule type="expression" dxfId="1719" priority="894">
      <formula>MOD(ROW(),2)=1</formula>
    </cfRule>
  </conditionalFormatting>
  <conditionalFormatting sqref="A163:E163">
    <cfRule type="expression" dxfId="1718" priority="893">
      <formula>MOD(ROW(),2)=1</formula>
    </cfRule>
  </conditionalFormatting>
  <conditionalFormatting sqref="C163">
    <cfRule type="containsText" dxfId="1717" priority="892" operator="containsText" text="UG">
      <formula>NOT(ISERROR(SEARCH("UG",C163)))</formula>
    </cfRule>
  </conditionalFormatting>
  <conditionalFormatting sqref="F163">
    <cfRule type="expression" dxfId="1716" priority="891">
      <formula>MOD(ROW(),2)=1</formula>
    </cfRule>
  </conditionalFormatting>
  <conditionalFormatting sqref="F163">
    <cfRule type="containsBlanks" dxfId="1715" priority="889">
      <formula>LEN(TRIM(F163))=0</formula>
    </cfRule>
  </conditionalFormatting>
  <conditionalFormatting sqref="F163">
    <cfRule type="notContainsBlanks" dxfId="1714" priority="890">
      <formula>LEN(TRIM(F163))&gt;0</formula>
    </cfRule>
  </conditionalFormatting>
  <conditionalFormatting sqref="C162">
    <cfRule type="containsText" dxfId="1713" priority="888" operator="containsText" text="UG">
      <formula>NOT(ISERROR(SEARCH("UG",C162)))</formula>
    </cfRule>
  </conditionalFormatting>
  <conditionalFormatting sqref="F162">
    <cfRule type="containsBlanks" dxfId="1712" priority="887">
      <formula>LEN(TRIM(F162))=0</formula>
    </cfRule>
  </conditionalFormatting>
  <conditionalFormatting sqref="F162">
    <cfRule type="notContainsBlanks" dxfId="1711" priority="886">
      <formula>LEN(TRIM(F162))&gt;0</formula>
    </cfRule>
  </conditionalFormatting>
  <conditionalFormatting sqref="G162:S162">
    <cfRule type="endsWith" dxfId="1710" priority="885" operator="endsWith" text="0">
      <formula>RIGHT(G162,LEN("0"))="0"</formula>
    </cfRule>
  </conditionalFormatting>
  <conditionalFormatting sqref="G161:S161">
    <cfRule type="endsWith" dxfId="1709" priority="884" operator="endsWith" text="0">
      <formula>RIGHT(G161,LEN("0"))="0"</formula>
    </cfRule>
  </conditionalFormatting>
  <conditionalFormatting sqref="G73:S73">
    <cfRule type="endsWith" dxfId="1708" priority="883" operator="endsWith" text="0">
      <formula>RIGHT(G73,LEN("0"))="0"</formula>
    </cfRule>
  </conditionalFormatting>
  <conditionalFormatting sqref="G35:S35">
    <cfRule type="cellIs" dxfId="1707" priority="881" operator="lessThan">
      <formula>0</formula>
    </cfRule>
    <cfRule type="expression" dxfId="1706" priority="882">
      <formula>MOD(ROW(),2)=1</formula>
    </cfRule>
  </conditionalFormatting>
  <conditionalFormatting sqref="G55:S55">
    <cfRule type="cellIs" dxfId="1705" priority="879" operator="lessThan">
      <formula>0</formula>
    </cfRule>
    <cfRule type="expression" dxfId="1704" priority="880">
      <formula>MOD(ROW(),2)=1</formula>
    </cfRule>
  </conditionalFormatting>
  <conditionalFormatting sqref="G75:S75">
    <cfRule type="cellIs" dxfId="1703" priority="877" operator="lessThan">
      <formula>0</formula>
    </cfRule>
    <cfRule type="expression" dxfId="1702" priority="878">
      <formula>MOD(ROW(),2)=1</formula>
    </cfRule>
  </conditionalFormatting>
  <conditionalFormatting sqref="G109:S109">
    <cfRule type="cellIs" dxfId="1701" priority="875" operator="lessThan">
      <formula>0</formula>
    </cfRule>
    <cfRule type="expression" dxfId="1700" priority="876">
      <formula>MOD(ROW(),2)=1</formula>
    </cfRule>
  </conditionalFormatting>
  <conditionalFormatting sqref="G136:S136">
    <cfRule type="cellIs" dxfId="1699" priority="873" operator="lessThan">
      <formula>0</formula>
    </cfRule>
    <cfRule type="expression" dxfId="1698" priority="874">
      <formula>MOD(ROW(),2)=1</formula>
    </cfRule>
  </conditionalFormatting>
  <conditionalFormatting sqref="G163:S163">
    <cfRule type="cellIs" dxfId="1697" priority="871" operator="lessThan">
      <formula>0</formula>
    </cfRule>
    <cfRule type="expression" dxfId="1696" priority="872">
      <formula>MOD(ROW(),2)=1</formula>
    </cfRule>
  </conditionalFormatting>
  <conditionalFormatting sqref="B30:B32">
    <cfRule type="expression" dxfId="1695" priority="870">
      <formula>MOD(ROW(),2)=1</formula>
    </cfRule>
  </conditionalFormatting>
  <conditionalFormatting sqref="B30:B32">
    <cfRule type="containsText" dxfId="1694" priority="869" operator="containsText" text="UG">
      <formula>NOT(ISERROR(SEARCH("UG",B30)))</formula>
    </cfRule>
  </conditionalFormatting>
  <conditionalFormatting sqref="B30:B32">
    <cfRule type="containsText" dxfId="1693" priority="868" operator="containsText" text="CDD">
      <formula>NOT(ISERROR(SEARCH("CDD",B30)))</formula>
    </cfRule>
  </conditionalFormatting>
  <conditionalFormatting sqref="AC17 A24:B29 D24:E29 AE17:XFD17 AM23:XFD29 AC19 AC21 AC23 AC25 AC27 AC29 AC31 AE19:XFD19 AE21:AL21 AE23:AL23 AE25:AL25 AE27:AL27 AE29:AL29 AE31:AL31 U16:Z32">
    <cfRule type="expression" dxfId="1692" priority="867">
      <formula>MOD(ROW(),2)=1</formula>
    </cfRule>
  </conditionalFormatting>
  <conditionalFormatting sqref="F24:F29">
    <cfRule type="expression" dxfId="1691" priority="865">
      <formula>MOD(ROW(),2)=1</formula>
    </cfRule>
  </conditionalFormatting>
  <conditionalFormatting sqref="F24:F29">
    <cfRule type="containsBlanks" dxfId="1690" priority="864">
      <formula>LEN(TRIM(F24))=0</formula>
    </cfRule>
  </conditionalFormatting>
  <conditionalFormatting sqref="F24:F29">
    <cfRule type="notContainsBlanks" dxfId="1689" priority="866">
      <formula>LEN(TRIM(F24))&gt;0</formula>
    </cfRule>
  </conditionalFormatting>
  <conditionalFormatting sqref="G29:S29">
    <cfRule type="expression" dxfId="1688" priority="863">
      <formula>MOD(ROW(),2)=1</formula>
    </cfRule>
  </conditionalFormatting>
  <conditionalFormatting sqref="G29:S29">
    <cfRule type="endsWith" dxfId="1687" priority="862" operator="endsWith" text="0">
      <formula>RIGHT(G29,LEN("0"))="0"</formula>
    </cfRule>
  </conditionalFormatting>
  <conditionalFormatting sqref="AB17 AB19 AB21 AB23 AB25 AB27 AB29 AB31">
    <cfRule type="expression" dxfId="1686" priority="861">
      <formula>MOD(ROW(),2)=1</formula>
    </cfRule>
  </conditionalFormatting>
  <conditionalFormatting sqref="C29:C32">
    <cfRule type="expression" dxfId="1685" priority="860">
      <formula>MOD(ROW(),2)=1</formula>
    </cfRule>
  </conditionalFormatting>
  <conditionalFormatting sqref="C29:C32">
    <cfRule type="containsText" dxfId="1684" priority="859" operator="containsText" text="UG">
      <formula>NOT(ISERROR(SEARCH("UG",C29)))</formula>
    </cfRule>
  </conditionalFormatting>
  <conditionalFormatting sqref="C29:C32">
    <cfRule type="expression" dxfId="1683" priority="858">
      <formula>MOD(ROW(),2)=1</formula>
    </cfRule>
  </conditionalFormatting>
  <conditionalFormatting sqref="C29:C32">
    <cfRule type="containsText" dxfId="1682" priority="857" operator="containsText" text="UG">
      <formula>NOT(ISERROR(SEARCH("UG",C29)))</formula>
    </cfRule>
  </conditionalFormatting>
  <conditionalFormatting sqref="C29:C32">
    <cfRule type="containsText" dxfId="1681" priority="856" operator="containsText" text="CDD">
      <formula>NOT(ISERROR(SEARCH("CDD",C29)))</formula>
    </cfRule>
  </conditionalFormatting>
  <conditionalFormatting sqref="AM37:XFD40">
    <cfRule type="expression" dxfId="1680" priority="855">
      <formula>MOD(ROW(),2)=1</formula>
    </cfRule>
  </conditionalFormatting>
  <conditionalFormatting sqref="C44:C45 C48:C52">
    <cfRule type="expression" dxfId="1679" priority="854">
      <formula>MOD(ROW(),2)=1</formula>
    </cfRule>
  </conditionalFormatting>
  <conditionalFormatting sqref="C44:C45 C48:C52">
    <cfRule type="containsText" dxfId="1678" priority="853" operator="containsText" text="UG">
      <formula>NOT(ISERROR(SEARCH("UG",C44)))</formula>
    </cfRule>
  </conditionalFormatting>
  <conditionalFormatting sqref="C44:C45 C48:C52">
    <cfRule type="expression" dxfId="1677" priority="852">
      <formula>MOD(ROW(),2)=1</formula>
    </cfRule>
  </conditionalFormatting>
  <conditionalFormatting sqref="C44:C45 C48:C52">
    <cfRule type="containsText" dxfId="1676" priority="851" operator="containsText" text="UG">
      <formula>NOT(ISERROR(SEARCH("UG",C44)))</formula>
    </cfRule>
  </conditionalFormatting>
  <conditionalFormatting sqref="C44:C45 C48:C52">
    <cfRule type="containsText" dxfId="1675" priority="850" operator="containsText" text="CDD">
      <formula>NOT(ISERROR(SEARCH("CDD",C44)))</formula>
    </cfRule>
  </conditionalFormatting>
  <conditionalFormatting sqref="AM57:XFD61 D65:E66 A65:B66 AE65:XFD66 U65:Z66 AE63:XFD63 U63:Z63">
    <cfRule type="expression" dxfId="1674" priority="849">
      <formula>MOD(ROW(),2)=1</formula>
    </cfRule>
  </conditionalFormatting>
  <conditionalFormatting sqref="F65:F66">
    <cfRule type="expression" dxfId="1673" priority="847">
      <formula>MOD(ROW(),2)=1</formula>
    </cfRule>
  </conditionalFormatting>
  <conditionalFormatting sqref="F65:F66">
    <cfRule type="containsBlanks" dxfId="1672" priority="846">
      <formula>LEN(TRIM(F65))=0</formula>
    </cfRule>
  </conditionalFormatting>
  <conditionalFormatting sqref="F65:F66">
    <cfRule type="notContainsBlanks" dxfId="1671" priority="848">
      <formula>LEN(TRIM(F65))&gt;0</formula>
    </cfRule>
  </conditionalFormatting>
  <conditionalFormatting sqref="T65:T66 T62:T63">
    <cfRule type="expression" dxfId="1670" priority="845">
      <formula>MOD(ROW(),2)=1</formula>
    </cfRule>
  </conditionalFormatting>
  <conditionalFormatting sqref="V83:Z90 AC83:XFD89 V91:Y91 Z91:Z93 AE90:XFD91 AC90:AD93 AC95:AC98 AD95:AD102 Z95:Z106">
    <cfRule type="expression" dxfId="1669" priority="844">
      <formula>MOD(ROW(),2)=1</formula>
    </cfRule>
  </conditionalFormatting>
  <conditionalFormatting sqref="AB83:AB84">
    <cfRule type="expression" dxfId="1668" priority="843">
      <formula>MOD(ROW(),2)=1</formula>
    </cfRule>
  </conditionalFormatting>
  <conditionalFormatting sqref="AC111:XFD114 AC119:XFD122 AC116:XFD117">
    <cfRule type="expression" dxfId="1667" priority="842">
      <formula>MOD(ROW(),2)=1</formula>
    </cfRule>
  </conditionalFormatting>
  <conditionalFormatting sqref="AC110:AD110">
    <cfRule type="expression" dxfId="1666" priority="841">
      <formula>MOD(ROW(),2)=1</formula>
    </cfRule>
  </conditionalFormatting>
  <conditionalFormatting sqref="U138:AA144 AD148:XFD148 U148:AA148 AF152:XFD152 U150:AA150 AD150:XFD150 AM149:XFD149 AC138:XFD144 AC154:AC160 AC147:AC151">
    <cfRule type="expression" dxfId="1665" priority="840">
      <formula>MOD(ROW(),2)=1</formula>
    </cfRule>
  </conditionalFormatting>
  <conditionalFormatting sqref="U137:AA137 AC137:AD137">
    <cfRule type="expression" dxfId="1664" priority="836">
      <formula>MOD(ROW(),2)=1</formula>
    </cfRule>
  </conditionalFormatting>
  <conditionalFormatting sqref="T138:T144 T148 T150">
    <cfRule type="expression" dxfId="1663" priority="835">
      <formula>MOD(ROW(),2)=1</formula>
    </cfRule>
  </conditionalFormatting>
  <conditionalFormatting sqref="T137">
    <cfRule type="expression" dxfId="1662" priority="834">
      <formula>MOD(ROW(),2)=1</formula>
    </cfRule>
  </conditionalFormatting>
  <conditionalFormatting sqref="AB138:AB144 AB154:AB160 AB147:AB151">
    <cfRule type="expression" dxfId="1661" priority="833">
      <formula>MOD(ROW(),2)=1</formula>
    </cfRule>
  </conditionalFormatting>
  <conditionalFormatting sqref="AB137">
    <cfRule type="expression" dxfId="1660" priority="832">
      <formula>MOD(ROW(),2)=1</formula>
    </cfRule>
  </conditionalFormatting>
  <conditionalFormatting sqref="C65:C71">
    <cfRule type="expression" dxfId="1659" priority="831">
      <formula>MOD(ROW(),2)=1</formula>
    </cfRule>
  </conditionalFormatting>
  <conditionalFormatting sqref="C65:C71">
    <cfRule type="containsText" dxfId="1658" priority="830" operator="containsText" text="UG">
      <formula>NOT(ISERROR(SEARCH("UG",C65)))</formula>
    </cfRule>
  </conditionalFormatting>
  <conditionalFormatting sqref="C65:C71">
    <cfRule type="expression" dxfId="1657" priority="829">
      <formula>MOD(ROW(),2)=1</formula>
    </cfRule>
  </conditionalFormatting>
  <conditionalFormatting sqref="C65:C71">
    <cfRule type="containsText" dxfId="1656" priority="828" operator="containsText" text="UG">
      <formula>NOT(ISERROR(SEARCH("UG",C65)))</formula>
    </cfRule>
  </conditionalFormatting>
  <conditionalFormatting sqref="C65:C71">
    <cfRule type="containsText" dxfId="1655" priority="827" operator="containsText" text="CDD">
      <formula>NOT(ISERROR(SEARCH("CDD",C65)))</formula>
    </cfRule>
  </conditionalFormatting>
  <conditionalFormatting sqref="G65:S71">
    <cfRule type="expression" dxfId="1654" priority="821">
      <formula>MOD(ROW(),2)=1</formula>
    </cfRule>
  </conditionalFormatting>
  <conditionalFormatting sqref="G65:S71">
    <cfRule type="endsWith" dxfId="1653" priority="820" operator="endsWith" text="0">
      <formula>RIGHT(G65,LEN("0"))="0"</formula>
    </cfRule>
  </conditionalFormatting>
  <conditionalFormatting sqref="G65:S71">
    <cfRule type="beginsWith" dxfId="1652" priority="819" operator="beginsWith" text=",">
      <formula>LEFT(G65,LEN(","))=","</formula>
    </cfRule>
  </conditionalFormatting>
  <conditionalFormatting sqref="AM94:XFD94">
    <cfRule type="expression" dxfId="1651" priority="818">
      <formula>MOD(ROW(),2)=1</formula>
    </cfRule>
  </conditionalFormatting>
  <conditionalFormatting sqref="AC123:XFD123">
    <cfRule type="expression" dxfId="1650" priority="817">
      <formula>MOD(ROW(),2)=1</formula>
    </cfRule>
  </conditionalFormatting>
  <conditionalFormatting sqref="AE95:XFD95">
    <cfRule type="expression" dxfId="1649" priority="816">
      <formula>MOD(ROW(),2)=1</formula>
    </cfRule>
  </conditionalFormatting>
  <conditionalFormatting sqref="U95:Y95">
    <cfRule type="expression" dxfId="1648" priority="815">
      <formula>MOD(ROW(),2)=1</formula>
    </cfRule>
  </conditionalFormatting>
  <conditionalFormatting sqref="AE96:XFD96">
    <cfRule type="expression" dxfId="1647" priority="814">
      <formula>MOD(ROW(),2)=1</formula>
    </cfRule>
  </conditionalFormatting>
  <conditionalFormatting sqref="U96:Y96">
    <cfRule type="expression" dxfId="1646" priority="813">
      <formula>MOD(ROW(),2)=1</formula>
    </cfRule>
  </conditionalFormatting>
  <conditionalFormatting sqref="AB124 U124">
    <cfRule type="expression" dxfId="1645" priority="812">
      <formula>MOD(ROW(),2)=1</formula>
    </cfRule>
  </conditionalFormatting>
  <conditionalFormatting sqref="AA124">
    <cfRule type="expression" dxfId="1644" priority="811">
      <formula>MOD(ROW(),2)=1</formula>
    </cfRule>
  </conditionalFormatting>
  <conditionalFormatting sqref="V124:Z124 AC124:AH124 AL124:XFD124">
    <cfRule type="expression" dxfId="1643" priority="810">
      <formula>MOD(ROW(),2)=1</formula>
    </cfRule>
  </conditionalFormatting>
  <conditionalFormatting sqref="U97:Y97 AE97:XFD97">
    <cfRule type="expression" dxfId="1642" priority="809">
      <formula>MOD(ROW(),2)=1</formula>
    </cfRule>
  </conditionalFormatting>
  <conditionalFormatting sqref="U93:Y93 AE93:XFD93">
    <cfRule type="expression" dxfId="1641" priority="808">
      <formula>MOD(ROW(),2)=1</formula>
    </cfRule>
  </conditionalFormatting>
  <conditionalFormatting sqref="U92:Y92 AE92:XFD92">
    <cfRule type="expression" dxfId="1640" priority="807">
      <formula>MOD(ROW(),2)=1</formula>
    </cfRule>
  </conditionalFormatting>
  <conditionalFormatting sqref="U99:Y99 AC99 AE99:XFD99">
    <cfRule type="expression" dxfId="1639" priority="806">
      <formula>MOD(ROW(),2)=1</formula>
    </cfRule>
  </conditionalFormatting>
  <conditionalFormatting sqref="AM100:XFD100">
    <cfRule type="expression" dxfId="1638" priority="805">
      <formula>MOD(ROW(),2)=1</formula>
    </cfRule>
  </conditionalFormatting>
  <conditionalFormatting sqref="U101:Y101 AC101">
    <cfRule type="expression" dxfId="1637" priority="804">
      <formula>MOD(ROW(),2)=1</formula>
    </cfRule>
  </conditionalFormatting>
  <conditionalFormatting sqref="T102">
    <cfRule type="expression" dxfId="1636" priority="803">
      <formula>MOD(ROW(),2)=1</formula>
    </cfRule>
  </conditionalFormatting>
  <conditionalFormatting sqref="U102:Y102 AC102 AE102:XFD102">
    <cfRule type="expression" dxfId="1635" priority="802">
      <formula>MOD(ROW(),2)=1</formula>
    </cfRule>
  </conditionalFormatting>
  <conditionalFormatting sqref="C101">
    <cfRule type="expression" dxfId="1634" priority="801">
      <formula>MOD(ROW(),2)=1</formula>
    </cfRule>
  </conditionalFormatting>
  <conditionalFormatting sqref="C101">
    <cfRule type="containsText" dxfId="1633" priority="800" operator="containsText" text="UG">
      <formula>NOT(ISERROR(SEARCH("UG",C101)))</formula>
    </cfRule>
  </conditionalFormatting>
  <conditionalFormatting sqref="C101">
    <cfRule type="expression" dxfId="1632" priority="799">
      <formula>MOD(ROW(),2)=1</formula>
    </cfRule>
  </conditionalFormatting>
  <conditionalFormatting sqref="C101">
    <cfRule type="containsText" dxfId="1631" priority="798" operator="containsText" text="UG">
      <formula>NOT(ISERROR(SEARCH("UG",C101)))</formula>
    </cfRule>
  </conditionalFormatting>
  <conditionalFormatting sqref="C101">
    <cfRule type="containsText" dxfId="1630" priority="797" operator="containsText" text="CDD">
      <formula>NOT(ISERROR(SEARCH("CDD",C101)))</formula>
    </cfRule>
  </conditionalFormatting>
  <conditionalFormatting sqref="T103">
    <cfRule type="expression" dxfId="1629" priority="796">
      <formula>MOD(ROW(),2)=1</formula>
    </cfRule>
  </conditionalFormatting>
  <conditionalFormatting sqref="U103:Y103 AC103:XFD103 A103:B103 D103:E103">
    <cfRule type="expression" dxfId="1628" priority="795">
      <formula>MOD(ROW(),2)=1</formula>
    </cfRule>
  </conditionalFormatting>
  <conditionalFormatting sqref="F103">
    <cfRule type="expression" dxfId="1627" priority="794">
      <formula>MOD(ROW(),2)=1</formula>
    </cfRule>
  </conditionalFormatting>
  <conditionalFormatting sqref="F103">
    <cfRule type="notContainsBlanks" dxfId="1626" priority="792">
      <formula>LEN(TRIM(F103))&gt;0</formula>
    </cfRule>
    <cfRule type="containsBlanks" dxfId="1625" priority="793">
      <formula>LEN(TRIM(F103))=0</formula>
    </cfRule>
  </conditionalFormatting>
  <conditionalFormatting sqref="C102:C103">
    <cfRule type="expression" dxfId="1624" priority="791">
      <formula>MOD(ROW(),2)=1</formula>
    </cfRule>
  </conditionalFormatting>
  <conditionalFormatting sqref="C102:C103">
    <cfRule type="containsText" dxfId="1623" priority="790" operator="containsText" text="UG">
      <formula>NOT(ISERROR(SEARCH("UG",C102)))</formula>
    </cfRule>
  </conditionalFormatting>
  <conditionalFormatting sqref="C102:C103">
    <cfRule type="expression" dxfId="1622" priority="789">
      <formula>MOD(ROW(),2)=1</formula>
    </cfRule>
  </conditionalFormatting>
  <conditionalFormatting sqref="C102:C103">
    <cfRule type="containsText" dxfId="1621" priority="788" operator="containsText" text="UG">
      <formula>NOT(ISERROR(SEARCH("UG",C102)))</formula>
    </cfRule>
  </conditionalFormatting>
  <conditionalFormatting sqref="C102:C103">
    <cfRule type="containsText" dxfId="1620" priority="787" operator="containsText" text="CDD">
      <formula>NOT(ISERROR(SEARCH("CDD",C102)))</formula>
    </cfRule>
  </conditionalFormatting>
  <conditionalFormatting sqref="G103:S103">
    <cfRule type="expression" dxfId="1619" priority="786">
      <formula>MOD(ROW(),2)=1</formula>
    </cfRule>
  </conditionalFormatting>
  <conditionalFormatting sqref="G103:S103">
    <cfRule type="endsWith" dxfId="1618" priority="785" operator="endsWith" text="0">
      <formula>RIGHT(G103,LEN("0"))="0"</formula>
    </cfRule>
  </conditionalFormatting>
  <conditionalFormatting sqref="G103:S103">
    <cfRule type="beginsWith" dxfId="1617" priority="784" operator="beginsWith" text=",">
      <formula>LEFT(G103,LEN(","))=","</formula>
    </cfRule>
  </conditionalFormatting>
  <conditionalFormatting sqref="T104">
    <cfRule type="expression" dxfId="1616" priority="783">
      <formula>MOD(ROW(),2)=1</formula>
    </cfRule>
  </conditionalFormatting>
  <conditionalFormatting sqref="U104:Y104 AC104:XFD104 A104:B104 D104:E104">
    <cfRule type="expression" dxfId="1615" priority="782">
      <formula>MOD(ROW(),2)=1</formula>
    </cfRule>
  </conditionalFormatting>
  <conditionalFormatting sqref="F104">
    <cfRule type="expression" dxfId="1614" priority="781">
      <formula>MOD(ROW(),2)=1</formula>
    </cfRule>
  </conditionalFormatting>
  <conditionalFormatting sqref="F104">
    <cfRule type="notContainsBlanks" dxfId="1613" priority="779">
      <formula>LEN(TRIM(F104))&gt;0</formula>
    </cfRule>
    <cfRule type="containsBlanks" dxfId="1612" priority="780">
      <formula>LEN(TRIM(F104))=0</formula>
    </cfRule>
  </conditionalFormatting>
  <conditionalFormatting sqref="C104">
    <cfRule type="expression" dxfId="1611" priority="778">
      <formula>MOD(ROW(),2)=1</formula>
    </cfRule>
  </conditionalFormatting>
  <conditionalFormatting sqref="C104">
    <cfRule type="containsText" dxfId="1610" priority="777" operator="containsText" text="UG">
      <formula>NOT(ISERROR(SEARCH("UG",C104)))</formula>
    </cfRule>
  </conditionalFormatting>
  <conditionalFormatting sqref="C104">
    <cfRule type="expression" dxfId="1609" priority="776">
      <formula>MOD(ROW(),2)=1</formula>
    </cfRule>
  </conditionalFormatting>
  <conditionalFormatting sqref="C104">
    <cfRule type="containsText" dxfId="1608" priority="775" operator="containsText" text="UG">
      <formula>NOT(ISERROR(SEARCH("UG",C104)))</formula>
    </cfRule>
  </conditionalFormatting>
  <conditionalFormatting sqref="C104">
    <cfRule type="containsText" dxfId="1607" priority="774" operator="containsText" text="CDD">
      <formula>NOT(ISERROR(SEARCH("CDD",C104)))</formula>
    </cfRule>
  </conditionalFormatting>
  <conditionalFormatting sqref="G104:S104">
    <cfRule type="expression" dxfId="1606" priority="773">
      <formula>MOD(ROW(),2)=1</formula>
    </cfRule>
  </conditionalFormatting>
  <conditionalFormatting sqref="G104:S104">
    <cfRule type="endsWith" dxfId="1605" priority="772" operator="endsWith" text="0">
      <formula>RIGHT(G104,LEN("0"))="0"</formula>
    </cfRule>
  </conditionalFormatting>
  <conditionalFormatting sqref="G104:S104">
    <cfRule type="beginsWith" dxfId="1604" priority="771" operator="beginsWith" text=",">
      <formula>LEFT(G104,LEN(","))=","</formula>
    </cfRule>
  </conditionalFormatting>
  <conditionalFormatting sqref="T105">
    <cfRule type="expression" dxfId="1603" priority="770">
      <formula>MOD(ROW(),2)=1</formula>
    </cfRule>
  </conditionalFormatting>
  <conditionalFormatting sqref="U105:Y105 AC105:XFD105">
    <cfRule type="expression" dxfId="1602" priority="769">
      <formula>MOD(ROW(),2)=1</formula>
    </cfRule>
  </conditionalFormatting>
  <conditionalFormatting sqref="F105">
    <cfRule type="expression" dxfId="1601" priority="768">
      <formula>MOD(ROW(),2)=1</formula>
    </cfRule>
  </conditionalFormatting>
  <conditionalFormatting sqref="F105">
    <cfRule type="notContainsBlanks" dxfId="1600" priority="766">
      <formula>LEN(TRIM(F105))&gt;0</formula>
    </cfRule>
    <cfRule type="containsBlanks" dxfId="1599" priority="767">
      <formula>LEN(TRIM(F105))=0</formula>
    </cfRule>
  </conditionalFormatting>
  <conditionalFormatting sqref="A105:B105 D105">
    <cfRule type="expression" dxfId="1598" priority="765">
      <formula>MOD(ROW(),2)=1</formula>
    </cfRule>
  </conditionalFormatting>
  <conditionalFormatting sqref="E105">
    <cfRule type="expression" dxfId="1597" priority="764">
      <formula>MOD(ROW(),2)=1</formula>
    </cfRule>
  </conditionalFormatting>
  <conditionalFormatting sqref="C105">
    <cfRule type="expression" dxfId="1596" priority="763">
      <formula>MOD(ROW(),2)=1</formula>
    </cfRule>
  </conditionalFormatting>
  <conditionalFormatting sqref="C105">
    <cfRule type="containsText" dxfId="1595" priority="762" operator="containsText" text="UG">
      <formula>NOT(ISERROR(SEARCH("UG",C105)))</formula>
    </cfRule>
  </conditionalFormatting>
  <conditionalFormatting sqref="C105">
    <cfRule type="expression" dxfId="1594" priority="761">
      <formula>MOD(ROW(),2)=1</formula>
    </cfRule>
  </conditionalFormatting>
  <conditionalFormatting sqref="C105">
    <cfRule type="containsText" dxfId="1593" priority="760" operator="containsText" text="UG">
      <formula>NOT(ISERROR(SEARCH("UG",C105)))</formula>
    </cfRule>
  </conditionalFormatting>
  <conditionalFormatting sqref="C105">
    <cfRule type="containsText" dxfId="1592" priority="759" operator="containsText" text="CDD">
      <formula>NOT(ISERROR(SEARCH("CDD",C105)))</formula>
    </cfRule>
  </conditionalFormatting>
  <conditionalFormatting sqref="G105:S105">
    <cfRule type="expression" dxfId="1591" priority="758">
      <formula>MOD(ROW(),2)=1</formula>
    </cfRule>
  </conditionalFormatting>
  <conditionalFormatting sqref="G105:S105">
    <cfRule type="endsWith" dxfId="1590" priority="757" operator="endsWith" text="0">
      <formula>RIGHT(G105,LEN("0"))="0"</formula>
    </cfRule>
  </conditionalFormatting>
  <conditionalFormatting sqref="G105:S105">
    <cfRule type="beginsWith" dxfId="1589" priority="756" operator="beginsWith" text=",">
      <formula>LEFT(G105,LEN(","))=","</formula>
    </cfRule>
  </conditionalFormatting>
  <conditionalFormatting sqref="T106">
    <cfRule type="expression" dxfId="1588" priority="755">
      <formula>MOD(ROW(),2)=1</formula>
    </cfRule>
  </conditionalFormatting>
  <conditionalFormatting sqref="U106:Y106 AC106:XFD106">
    <cfRule type="expression" dxfId="1587" priority="754">
      <formula>MOD(ROW(),2)=1</formula>
    </cfRule>
  </conditionalFormatting>
  <conditionalFormatting sqref="F106">
    <cfRule type="expression" dxfId="1586" priority="753">
      <formula>MOD(ROW(),2)=1</formula>
    </cfRule>
  </conditionalFormatting>
  <conditionalFormatting sqref="F106">
    <cfRule type="notContainsBlanks" dxfId="1585" priority="751">
      <formula>LEN(TRIM(F106))&gt;0</formula>
    </cfRule>
    <cfRule type="containsBlanks" dxfId="1584" priority="752">
      <formula>LEN(TRIM(F106))=0</formula>
    </cfRule>
  </conditionalFormatting>
  <conditionalFormatting sqref="A106:B106 D106">
    <cfRule type="expression" dxfId="1583" priority="750">
      <formula>MOD(ROW(),2)=1</formula>
    </cfRule>
  </conditionalFormatting>
  <conditionalFormatting sqref="E106">
    <cfRule type="expression" dxfId="1582" priority="749">
      <formula>MOD(ROW(),2)=1</formula>
    </cfRule>
  </conditionalFormatting>
  <conditionalFormatting sqref="C106">
    <cfRule type="expression" dxfId="1581" priority="748">
      <formula>MOD(ROW(),2)=1</formula>
    </cfRule>
  </conditionalFormatting>
  <conditionalFormatting sqref="C106">
    <cfRule type="containsText" dxfId="1580" priority="747" operator="containsText" text="UG">
      <formula>NOT(ISERROR(SEARCH("UG",C106)))</formula>
    </cfRule>
  </conditionalFormatting>
  <conditionalFormatting sqref="C106">
    <cfRule type="expression" dxfId="1579" priority="746">
      <formula>MOD(ROW(),2)=1</formula>
    </cfRule>
  </conditionalFormatting>
  <conditionalFormatting sqref="C106">
    <cfRule type="containsText" dxfId="1578" priority="745" operator="containsText" text="UG">
      <formula>NOT(ISERROR(SEARCH("UG",C106)))</formula>
    </cfRule>
  </conditionalFormatting>
  <conditionalFormatting sqref="C106">
    <cfRule type="containsText" dxfId="1577" priority="744" operator="containsText" text="CDD">
      <formula>NOT(ISERROR(SEARCH("CDD",C106)))</formula>
    </cfRule>
  </conditionalFormatting>
  <conditionalFormatting sqref="G106:S106">
    <cfRule type="expression" dxfId="1576" priority="743">
      <formula>MOD(ROW(),2)=1</formula>
    </cfRule>
  </conditionalFormatting>
  <conditionalFormatting sqref="G106:S106">
    <cfRule type="endsWith" dxfId="1575" priority="742" operator="endsWith" text="0">
      <formula>RIGHT(G106,LEN("0"))="0"</formula>
    </cfRule>
  </conditionalFormatting>
  <conditionalFormatting sqref="G106:S106">
    <cfRule type="beginsWith" dxfId="1574" priority="741" operator="beginsWith" text=",">
      <formula>LEFT(G106,LEN(","))=","</formula>
    </cfRule>
  </conditionalFormatting>
  <conditionalFormatting sqref="AA131 AA133 AB130:AB133 T130:U133">
    <cfRule type="expression" dxfId="1573" priority="740">
      <formula>MOD(ROW(),2)=1</formula>
    </cfRule>
  </conditionalFormatting>
  <conditionalFormatting sqref="AA130 AA132">
    <cfRule type="expression" dxfId="1572" priority="739">
      <formula>MOD(ROW(),2)=1</formula>
    </cfRule>
  </conditionalFormatting>
  <conditionalFormatting sqref="D131:E133 AC130:XFD133 V130:Z133 A131:B133 AM125:XFD126">
    <cfRule type="expression" dxfId="1571" priority="738">
      <formula>MOD(ROW(),2)=1</formula>
    </cfRule>
  </conditionalFormatting>
  <conditionalFormatting sqref="F131:F133">
    <cfRule type="expression" dxfId="1570" priority="737">
      <formula>MOD(ROW(),2)=1</formula>
    </cfRule>
  </conditionalFormatting>
  <conditionalFormatting sqref="F131:F133">
    <cfRule type="notContainsBlanks" dxfId="1569" priority="735">
      <formula>LEN(TRIM(F131))&gt;0</formula>
    </cfRule>
    <cfRule type="containsBlanks" dxfId="1568" priority="736">
      <formula>LEN(TRIM(F131))=0</formula>
    </cfRule>
  </conditionalFormatting>
  <conditionalFormatting sqref="C130:C133">
    <cfRule type="expression" dxfId="1567" priority="734">
      <formula>MOD(ROW(),2)=1</formula>
    </cfRule>
  </conditionalFormatting>
  <conditionalFormatting sqref="C130:C133">
    <cfRule type="containsText" dxfId="1566" priority="733" operator="containsText" text="UG">
      <formula>NOT(ISERROR(SEARCH("UG",C130)))</formula>
    </cfRule>
  </conditionalFormatting>
  <conditionalFormatting sqref="C130:C133">
    <cfRule type="expression" dxfId="1565" priority="732">
      <formula>MOD(ROW(),2)=1</formula>
    </cfRule>
  </conditionalFormatting>
  <conditionalFormatting sqref="C130:C133">
    <cfRule type="containsText" dxfId="1564" priority="731" operator="containsText" text="UG">
      <formula>NOT(ISERROR(SEARCH("UG",C130)))</formula>
    </cfRule>
  </conditionalFormatting>
  <conditionalFormatting sqref="C130:C133">
    <cfRule type="containsText" dxfId="1563" priority="730" operator="containsText" text="CDD">
      <formula>NOT(ISERROR(SEARCH("CDD",C130)))</formula>
    </cfRule>
  </conditionalFormatting>
  <conditionalFormatting sqref="G131:S133">
    <cfRule type="expression" dxfId="1562" priority="729">
      <formula>MOD(ROW(),2)=1</formula>
    </cfRule>
  </conditionalFormatting>
  <conditionalFormatting sqref="G131:S133">
    <cfRule type="endsWith" dxfId="1561" priority="728" operator="endsWith" text="0">
      <formula>RIGHT(G131,LEN("0"))="0"</formula>
    </cfRule>
  </conditionalFormatting>
  <conditionalFormatting sqref="G131:S133">
    <cfRule type="beginsWith" dxfId="1560" priority="727" operator="beginsWith" text=",">
      <formula>LEFT(G131,LEN(","))=","</formula>
    </cfRule>
  </conditionalFormatting>
  <conditionalFormatting sqref="U98:Y98 AE98:XFD98">
    <cfRule type="expression" dxfId="1559" priority="726">
      <formula>MOD(ROW(),2)=1</formula>
    </cfRule>
  </conditionalFormatting>
  <conditionalFormatting sqref="AD147:XFD147 U147:AA147">
    <cfRule type="expression" dxfId="1558" priority="725">
      <formula>MOD(ROW(),2)=1</formula>
    </cfRule>
  </conditionalFormatting>
  <conditionalFormatting sqref="T147">
    <cfRule type="expression" dxfId="1557" priority="724">
      <formula>MOD(ROW(),2)=1</formula>
    </cfRule>
  </conditionalFormatting>
  <conditionalFormatting sqref="U127:AA127 AC127:XFD127">
    <cfRule type="expression" dxfId="1556" priority="723">
      <formula>MOD(ROW(),2)=1</formula>
    </cfRule>
  </conditionalFormatting>
  <conditionalFormatting sqref="T127">
    <cfRule type="expression" dxfId="1555" priority="722">
      <formula>MOD(ROW(),2)=1</formula>
    </cfRule>
  </conditionalFormatting>
  <conditionalFormatting sqref="AB127">
    <cfRule type="expression" dxfId="1554" priority="721">
      <formula>MOD(ROW(),2)=1</formula>
    </cfRule>
  </conditionalFormatting>
  <conditionalFormatting sqref="T151">
    <cfRule type="expression" dxfId="1553" priority="720">
      <formula>MOD(ROW(),2)=1</formula>
    </cfRule>
  </conditionalFormatting>
  <conditionalFormatting sqref="U151:AA151 AD151:XFD151">
    <cfRule type="expression" dxfId="1552" priority="719">
      <formula>MOD(ROW(),2)=1</formula>
    </cfRule>
  </conditionalFormatting>
  <conditionalFormatting sqref="AM128:XFD128">
    <cfRule type="expression" dxfId="1551" priority="718">
      <formula>MOD(ROW(),2)=1</formula>
    </cfRule>
  </conditionalFormatting>
  <conditionalFormatting sqref="AM20:XFD20">
    <cfRule type="expression" dxfId="1550" priority="717">
      <formula>MOD(ROW(),2)=1</formula>
    </cfRule>
  </conditionalFormatting>
  <conditionalFormatting sqref="AM41:XFD41">
    <cfRule type="expression" dxfId="1549" priority="716">
      <formula>MOD(ROW(),2)=1</formula>
    </cfRule>
  </conditionalFormatting>
  <conditionalFormatting sqref="AM18:XFD18">
    <cfRule type="expression" dxfId="1548" priority="715">
      <formula>MOD(ROW(),2)=1</formula>
    </cfRule>
  </conditionalFormatting>
  <conditionalFormatting sqref="AM42:XFD42">
    <cfRule type="expression" dxfId="1547" priority="714">
      <formula>MOD(ROW(),2)=1</formula>
    </cfRule>
  </conditionalFormatting>
  <conditionalFormatting sqref="AC16:AD16 AC18:AD18 AC20:AD20 AC22:AD22 AC24:AD24 AC26:AD26 AC28:AD28 AC30:AD30 AC32:AD32">
    <cfRule type="expression" dxfId="1546" priority="713">
      <formula>MOD(ROW(),2)=1</formula>
    </cfRule>
  </conditionalFormatting>
  <conditionalFormatting sqref="AB16 AB18 AB20 AB22 AB24 AB26 AB28 AB30 AB32">
    <cfRule type="expression" dxfId="1545" priority="712">
      <formula>MOD(ROW(),2)=1</formula>
    </cfRule>
  </conditionalFormatting>
  <conditionalFormatting sqref="AE16:XFD16 AE18:AL18 AE20:AL20 AE22:AL22 AE24:AL24 AE26:AL26 AE28:AL28 AE30:AL30 AE32:AL32">
    <cfRule type="expression" dxfId="1544" priority="711">
      <formula>MOD(ROW(),2)=1</formula>
    </cfRule>
  </conditionalFormatting>
  <conditionalFormatting sqref="AD64">
    <cfRule type="expression" dxfId="1543" priority="710">
      <formula>MOD(ROW(),2)=1</formula>
    </cfRule>
  </conditionalFormatting>
  <conditionalFormatting sqref="U64:AA64 A64:B64 AC64 AE64:XFD64 D64:E64">
    <cfRule type="expression" dxfId="1542" priority="709">
      <formula>MOD(ROW(),2)=1</formula>
    </cfRule>
  </conditionalFormatting>
  <conditionalFormatting sqref="F64">
    <cfRule type="expression" dxfId="1541" priority="707">
      <formula>MOD(ROW(),2)=1</formula>
    </cfRule>
  </conditionalFormatting>
  <conditionalFormatting sqref="F64">
    <cfRule type="containsBlanks" dxfId="1540" priority="706">
      <formula>LEN(TRIM(F64))=0</formula>
    </cfRule>
  </conditionalFormatting>
  <conditionalFormatting sqref="F64">
    <cfRule type="notContainsBlanks" dxfId="1539" priority="708">
      <formula>LEN(TRIM(F64))&gt;0</formula>
    </cfRule>
  </conditionalFormatting>
  <conditionalFormatting sqref="G64:S64">
    <cfRule type="expression" dxfId="1538" priority="705">
      <formula>MOD(ROW(),2)=1</formula>
    </cfRule>
  </conditionalFormatting>
  <conditionalFormatting sqref="G64:S64">
    <cfRule type="endsWith" dxfId="1537" priority="704" operator="endsWith" text="0">
      <formula>RIGHT(G64,LEN("0"))="0"</formula>
    </cfRule>
  </conditionalFormatting>
  <conditionalFormatting sqref="T64">
    <cfRule type="expression" dxfId="1536" priority="703">
      <formula>MOD(ROW(),2)=1</formula>
    </cfRule>
  </conditionalFormatting>
  <conditionalFormatting sqref="AB64">
    <cfRule type="expression" dxfId="1535" priority="702">
      <formula>MOD(ROW(),2)=1</formula>
    </cfRule>
  </conditionalFormatting>
  <conditionalFormatting sqref="C63:C64">
    <cfRule type="expression" dxfId="1534" priority="701">
      <formula>MOD(ROW(),2)=1</formula>
    </cfRule>
  </conditionalFormatting>
  <conditionalFormatting sqref="C63:C64">
    <cfRule type="containsText" dxfId="1533" priority="700" operator="containsText" text="UG">
      <formula>NOT(ISERROR(SEARCH("UG",C63)))</formula>
    </cfRule>
  </conditionalFormatting>
  <conditionalFormatting sqref="C63:C64">
    <cfRule type="expression" dxfId="1532" priority="699">
      <formula>MOD(ROW(),2)=1</formula>
    </cfRule>
  </conditionalFormatting>
  <conditionalFormatting sqref="C63:C64">
    <cfRule type="containsText" dxfId="1531" priority="698" operator="containsText" text="UG">
      <formula>NOT(ISERROR(SEARCH("UG",C63)))</formula>
    </cfRule>
  </conditionalFormatting>
  <conditionalFormatting sqref="C63:C64">
    <cfRule type="containsText" dxfId="1530" priority="697" operator="containsText" text="CDD">
      <formula>NOT(ISERROR(SEARCH("CDD",C63)))</formula>
    </cfRule>
  </conditionalFormatting>
  <conditionalFormatting sqref="AC118:XFD118">
    <cfRule type="expression" dxfId="1529" priority="696">
      <formula>MOD(ROW(),2)=1</formula>
    </cfRule>
  </conditionalFormatting>
  <conditionalFormatting sqref="T129">
    <cfRule type="expression" dxfId="1528" priority="695">
      <formula>MOD(ROW(),2)=1</formula>
    </cfRule>
  </conditionalFormatting>
  <conditionalFormatting sqref="U129:AA129 AC129:XFD129">
    <cfRule type="expression" dxfId="1527" priority="694">
      <formula>MOD(ROW(),2)=1</formula>
    </cfRule>
  </conditionalFormatting>
  <conditionalFormatting sqref="AB129">
    <cfRule type="expression" dxfId="1526" priority="693">
      <formula>MOD(ROW(),2)=1</formula>
    </cfRule>
  </conditionalFormatting>
  <conditionalFormatting sqref="A46:B46">
    <cfRule type="expression" dxfId="1525" priority="692">
      <formula>MOD(ROW(),2)=1</formula>
    </cfRule>
  </conditionalFormatting>
  <conditionalFormatting sqref="C46">
    <cfRule type="expression" dxfId="1524" priority="691">
      <formula>MOD(ROW(),2)=1</formula>
    </cfRule>
  </conditionalFormatting>
  <conditionalFormatting sqref="C46">
    <cfRule type="containsText" dxfId="1523" priority="690" operator="containsText" text="UG">
      <formula>NOT(ISERROR(SEARCH("UG",C46)))</formula>
    </cfRule>
  </conditionalFormatting>
  <conditionalFormatting sqref="C46">
    <cfRule type="expression" dxfId="1522" priority="689">
      <formula>MOD(ROW(),2)=1</formula>
    </cfRule>
  </conditionalFormatting>
  <conditionalFormatting sqref="C46">
    <cfRule type="containsText" dxfId="1521" priority="688" operator="containsText" text="UG">
      <formula>NOT(ISERROR(SEARCH("UG",C46)))</formula>
    </cfRule>
  </conditionalFormatting>
  <conditionalFormatting sqref="C46">
    <cfRule type="containsText" dxfId="1520" priority="687" operator="containsText" text="CDD">
      <formula>NOT(ISERROR(SEARCH("CDD",C46)))</formula>
    </cfRule>
  </conditionalFormatting>
  <conditionalFormatting sqref="A47:B47">
    <cfRule type="expression" dxfId="1519" priority="686">
      <formula>MOD(ROW(),2)=1</formula>
    </cfRule>
  </conditionalFormatting>
  <conditionalFormatting sqref="C47">
    <cfRule type="expression" dxfId="1518" priority="685">
      <formula>MOD(ROW(),2)=1</formula>
    </cfRule>
  </conditionalFormatting>
  <conditionalFormatting sqref="C47">
    <cfRule type="containsText" dxfId="1517" priority="684" operator="containsText" text="UG">
      <formula>NOT(ISERROR(SEARCH("UG",C47)))</formula>
    </cfRule>
  </conditionalFormatting>
  <conditionalFormatting sqref="C47">
    <cfRule type="expression" dxfId="1516" priority="683">
      <formula>MOD(ROW(),2)=1</formula>
    </cfRule>
  </conditionalFormatting>
  <conditionalFormatting sqref="C47">
    <cfRule type="containsText" dxfId="1515" priority="682" operator="containsText" text="UG">
      <formula>NOT(ISERROR(SEARCH("UG",C47)))</formula>
    </cfRule>
  </conditionalFormatting>
  <conditionalFormatting sqref="C47">
    <cfRule type="containsText" dxfId="1514" priority="681" operator="containsText" text="CDD">
      <formula>NOT(ISERROR(SEARCH("CDD",C47)))</formula>
    </cfRule>
  </conditionalFormatting>
  <conditionalFormatting sqref="AH56:AH62">
    <cfRule type="expression" dxfId="1513" priority="680">
      <formula>MOD(ROW(),2)=1</formula>
    </cfRule>
  </conditionalFormatting>
  <conditionalFormatting sqref="AA62 AD56:AD62">
    <cfRule type="expression" dxfId="1512" priority="679">
      <formula>MOD(ROW(),2)=1</formula>
    </cfRule>
  </conditionalFormatting>
  <conditionalFormatting sqref="AC62 U62:Z62 AI62:XFD62 AE56:AG62 AI56:AL61">
    <cfRule type="expression" dxfId="1511" priority="678">
      <formula>MOD(ROW(),2)=1</formula>
    </cfRule>
  </conditionalFormatting>
  <conditionalFormatting sqref="AB62">
    <cfRule type="expression" dxfId="1510" priority="677">
      <formula>MOD(ROW(),2)=1</formula>
    </cfRule>
  </conditionalFormatting>
  <conditionalFormatting sqref="AF153:XFD153">
    <cfRule type="expression" dxfId="1509" priority="676">
      <formula>MOD(ROW(),2)=1</formula>
    </cfRule>
  </conditionalFormatting>
  <conditionalFormatting sqref="C152:C153">
    <cfRule type="expression" dxfId="1508" priority="675">
      <formula>MOD(ROW(),2)=1</formula>
    </cfRule>
  </conditionalFormatting>
  <conditionalFormatting sqref="C152:C153">
    <cfRule type="containsText" dxfId="1507" priority="674" operator="containsText" text="UG">
      <formula>NOT(ISERROR(SEARCH("UG",C152)))</formula>
    </cfRule>
  </conditionalFormatting>
  <conditionalFormatting sqref="C152:C153">
    <cfRule type="expression" dxfId="1506" priority="673">
      <formula>MOD(ROW(),2)=1</formula>
    </cfRule>
  </conditionalFormatting>
  <conditionalFormatting sqref="C152:C153">
    <cfRule type="containsText" dxfId="1505" priority="672" operator="containsText" text="UG">
      <formula>NOT(ISERROR(SEARCH("UG",C152)))</formula>
    </cfRule>
  </conditionalFormatting>
  <conditionalFormatting sqref="C152:C153">
    <cfRule type="containsText" dxfId="1504" priority="671" operator="containsText" text="CDD">
      <formula>NOT(ISERROR(SEARCH("CDD",C152)))</formula>
    </cfRule>
  </conditionalFormatting>
  <conditionalFormatting sqref="C7">
    <cfRule type="containsText" dxfId="1503" priority="670" operator="containsText" text="UG">
      <formula>NOT(ISERROR(SEARCH("UG",C7)))</formula>
    </cfRule>
  </conditionalFormatting>
  <conditionalFormatting sqref="F7">
    <cfRule type="notContainsBlanks" dxfId="1502" priority="668">
      <formula>LEN(TRIM(F7))&gt;0</formula>
    </cfRule>
    <cfRule type="containsBlanks" dxfId="1501" priority="669">
      <formula>LEN(TRIM(F7))=0</formula>
    </cfRule>
  </conditionalFormatting>
  <conditionalFormatting sqref="AM22:XFD22">
    <cfRule type="expression" dxfId="1500" priority="667">
      <formula>MOD(ROW(),2)=1</formula>
    </cfRule>
  </conditionalFormatting>
  <conditionalFormatting sqref="AL137">
    <cfRule type="expression" dxfId="1499" priority="666">
      <formula>MOD(ROW(),2)=1</formula>
    </cfRule>
  </conditionalFormatting>
  <conditionalFormatting sqref="AD154:XFD154 U154:AA154">
    <cfRule type="expression" dxfId="1498" priority="665">
      <formula>MOD(ROW(),2)=1</formula>
    </cfRule>
  </conditionalFormatting>
  <conditionalFormatting sqref="T154">
    <cfRule type="expression" dxfId="1497" priority="664">
      <formula>MOD(ROW(),2)=1</formula>
    </cfRule>
  </conditionalFormatting>
  <conditionalFormatting sqref="AM155:XFD155">
    <cfRule type="expression" dxfId="1496" priority="663">
      <formula>MOD(ROW(),2)=1</formula>
    </cfRule>
  </conditionalFormatting>
  <conditionalFormatting sqref="T156:T160">
    <cfRule type="expression" dxfId="1495" priority="662">
      <formula>MOD(ROW(),2)=1</formula>
    </cfRule>
  </conditionalFormatting>
  <conditionalFormatting sqref="U156:AA160 AD156:XFD160 A156:B160 D156:E160">
    <cfRule type="expression" dxfId="1494" priority="661">
      <formula>MOD(ROW(),2)=1</formula>
    </cfRule>
  </conditionalFormatting>
  <conditionalFormatting sqref="F156:F160">
    <cfRule type="expression" dxfId="1493" priority="660">
      <formula>MOD(ROW(),2)=1</formula>
    </cfRule>
  </conditionalFormatting>
  <conditionalFormatting sqref="F156:F160">
    <cfRule type="notContainsBlanks" dxfId="1492" priority="658">
      <formula>LEN(TRIM(F156))&gt;0</formula>
    </cfRule>
    <cfRule type="containsBlanks" dxfId="1491" priority="659">
      <formula>LEN(TRIM(F156))=0</formula>
    </cfRule>
  </conditionalFormatting>
  <conditionalFormatting sqref="C156:C160">
    <cfRule type="expression" dxfId="1490" priority="657">
      <formula>MOD(ROW(),2)=1</formula>
    </cfRule>
  </conditionalFormatting>
  <conditionalFormatting sqref="C156:C160">
    <cfRule type="containsText" dxfId="1489" priority="656" operator="containsText" text="UG">
      <formula>NOT(ISERROR(SEARCH("UG",C156)))</formula>
    </cfRule>
  </conditionalFormatting>
  <conditionalFormatting sqref="C156:C160">
    <cfRule type="expression" dxfId="1488" priority="655">
      <formula>MOD(ROW(),2)=1</formula>
    </cfRule>
  </conditionalFormatting>
  <conditionalFormatting sqref="C156:C160">
    <cfRule type="containsText" dxfId="1487" priority="654" operator="containsText" text="UG">
      <formula>NOT(ISERROR(SEARCH("UG",C156)))</formula>
    </cfRule>
  </conditionalFormatting>
  <conditionalFormatting sqref="C156:C160">
    <cfRule type="containsText" dxfId="1486" priority="653" operator="containsText" text="CDD">
      <formula>NOT(ISERROR(SEARCH("CDD",C156)))</formula>
    </cfRule>
  </conditionalFormatting>
  <conditionalFormatting sqref="G156:S160">
    <cfRule type="expression" dxfId="1485" priority="652">
      <formula>MOD(ROW(),2)=1</formula>
    </cfRule>
  </conditionalFormatting>
  <conditionalFormatting sqref="G156:S160">
    <cfRule type="endsWith" dxfId="1484" priority="651" operator="endsWith" text="0">
      <formula>RIGHT(G156,LEN("0"))="0"</formula>
    </cfRule>
  </conditionalFormatting>
  <conditionalFormatting sqref="G156:S160">
    <cfRule type="beginsWith" dxfId="1483" priority="650" operator="beginsWith" text=",">
      <formula>LEFT(G156,LEN(","))=","</formula>
    </cfRule>
  </conditionalFormatting>
  <conditionalFormatting sqref="AF126:AL126">
    <cfRule type="expression" dxfId="1482" priority="619">
      <formula>MOD(ROW(),2)=1</formula>
    </cfRule>
  </conditionalFormatting>
  <conditionalFormatting sqref="U125:AA125 AC125:AL125">
    <cfRule type="expression" dxfId="1481" priority="618">
      <formula>MOD(ROW(),2)=1</formula>
    </cfRule>
  </conditionalFormatting>
  <conditionalFormatting sqref="T125">
    <cfRule type="expression" dxfId="1480" priority="617">
      <formula>MOD(ROW(),2)=1</formula>
    </cfRule>
  </conditionalFormatting>
  <conditionalFormatting sqref="AB125">
    <cfRule type="expression" dxfId="1479" priority="616">
      <formula>MOD(ROW(),2)=1</formula>
    </cfRule>
  </conditionalFormatting>
  <conditionalFormatting sqref="AC115:XFD115">
    <cfRule type="expression" dxfId="1478" priority="615">
      <formula>MOD(ROW(),2)=1</formula>
    </cfRule>
  </conditionalFormatting>
  <conditionalFormatting sqref="AA149 T149:U149">
    <cfRule type="expression" dxfId="1477" priority="614">
      <formula>MOD(ROW(),2)=1</formula>
    </cfRule>
  </conditionalFormatting>
  <conditionalFormatting sqref="V149:Z149 AD149:AL149">
    <cfRule type="expression" dxfId="1476" priority="613">
      <formula>MOD(ROW(),2)=1</formula>
    </cfRule>
  </conditionalFormatting>
  <conditionalFormatting sqref="U128:AA128 A128:B128 AC128:AL128 D128:E128">
    <cfRule type="expression" dxfId="1475" priority="612">
      <formula>MOD(ROW(),2)=1</formula>
    </cfRule>
  </conditionalFormatting>
  <conditionalFormatting sqref="F128">
    <cfRule type="expression" dxfId="1474" priority="611">
      <formula>MOD(ROW(),2)=1</formula>
    </cfRule>
  </conditionalFormatting>
  <conditionalFormatting sqref="F128">
    <cfRule type="notContainsBlanks" dxfId="1473" priority="609">
      <formula>LEN(TRIM(F128))&gt;0</formula>
    </cfRule>
    <cfRule type="containsBlanks" dxfId="1472" priority="610">
      <formula>LEN(TRIM(F128))=0</formula>
    </cfRule>
  </conditionalFormatting>
  <conditionalFormatting sqref="T128">
    <cfRule type="expression" dxfId="1471" priority="608">
      <formula>MOD(ROW(),2)=1</formula>
    </cfRule>
  </conditionalFormatting>
  <conditionalFormatting sqref="AB128">
    <cfRule type="expression" dxfId="1470" priority="607">
      <formula>MOD(ROW(),2)=1</formula>
    </cfRule>
  </conditionalFormatting>
  <conditionalFormatting sqref="C127:C129">
    <cfRule type="expression" dxfId="1469" priority="606">
      <formula>MOD(ROW(),2)=1</formula>
    </cfRule>
  </conditionalFormatting>
  <conditionalFormatting sqref="C127:C129">
    <cfRule type="containsText" dxfId="1468" priority="605" operator="containsText" text="UG">
      <formula>NOT(ISERROR(SEARCH("UG",C127)))</formula>
    </cfRule>
  </conditionalFormatting>
  <conditionalFormatting sqref="C127:C129">
    <cfRule type="expression" dxfId="1467" priority="604">
      <formula>MOD(ROW(),2)=1</formula>
    </cfRule>
  </conditionalFormatting>
  <conditionalFormatting sqref="C127:C129">
    <cfRule type="containsText" dxfId="1466" priority="603" operator="containsText" text="UG">
      <formula>NOT(ISERROR(SEARCH("UG",C127)))</formula>
    </cfRule>
  </conditionalFormatting>
  <conditionalFormatting sqref="C127:C129">
    <cfRule type="containsText" dxfId="1465" priority="602" operator="containsText" text="CDD">
      <formula>NOT(ISERROR(SEARCH("CDD",C127)))</formula>
    </cfRule>
  </conditionalFormatting>
  <conditionalFormatting sqref="G128:S128">
    <cfRule type="expression" dxfId="1464" priority="601">
      <formula>MOD(ROW(),2)=1</formula>
    </cfRule>
  </conditionalFormatting>
  <conditionalFormatting sqref="G128:S128">
    <cfRule type="endsWith" dxfId="1463" priority="600" operator="endsWith" text="0">
      <formula>RIGHT(G128,LEN("0"))="0"</formula>
    </cfRule>
  </conditionalFormatting>
  <conditionalFormatting sqref="G128:S128">
    <cfRule type="beginsWith" dxfId="1462" priority="599" operator="beginsWith" text=",">
      <formula>LEFT(G128,LEN(","))=","</formula>
    </cfRule>
  </conditionalFormatting>
  <conditionalFormatting sqref="T100">
    <cfRule type="expression" dxfId="1461" priority="598">
      <formula>MOD(ROW(),2)=1</formula>
    </cfRule>
  </conditionalFormatting>
  <conditionalFormatting sqref="U100:Y100 AC100 AE100:AL100">
    <cfRule type="expression" dxfId="1460" priority="597">
      <formula>MOD(ROW(),2)=1</formula>
    </cfRule>
  </conditionalFormatting>
  <conditionalFormatting sqref="T155">
    <cfRule type="expression" dxfId="1459" priority="596">
      <formula>MOD(ROW(),2)=1</formula>
    </cfRule>
  </conditionalFormatting>
  <conditionalFormatting sqref="U155:AA155 AD155:AL155 A155:B155 D155:E155">
    <cfRule type="expression" dxfId="1458" priority="595">
      <formula>MOD(ROW(),2)=1</formula>
    </cfRule>
  </conditionalFormatting>
  <conditionalFormatting sqref="F155">
    <cfRule type="expression" dxfId="1457" priority="594">
      <formula>MOD(ROW(),2)=1</formula>
    </cfRule>
  </conditionalFormatting>
  <conditionalFormatting sqref="F155">
    <cfRule type="notContainsBlanks" dxfId="1456" priority="592">
      <formula>LEN(TRIM(F155))&gt;0</formula>
    </cfRule>
    <cfRule type="containsBlanks" dxfId="1455" priority="593">
      <formula>LEN(TRIM(F155))=0</formula>
    </cfRule>
  </conditionalFormatting>
  <conditionalFormatting sqref="C155">
    <cfRule type="expression" dxfId="1454" priority="591">
      <formula>MOD(ROW(),2)=1</formula>
    </cfRule>
  </conditionalFormatting>
  <conditionalFormatting sqref="C155">
    <cfRule type="containsText" dxfId="1453" priority="590" operator="containsText" text="UG">
      <formula>NOT(ISERROR(SEARCH("UG",C155)))</formula>
    </cfRule>
  </conditionalFormatting>
  <conditionalFormatting sqref="C155">
    <cfRule type="expression" dxfId="1452" priority="589">
      <formula>MOD(ROW(),2)=1</formula>
    </cfRule>
  </conditionalFormatting>
  <conditionalFormatting sqref="C155">
    <cfRule type="containsText" dxfId="1451" priority="588" operator="containsText" text="UG">
      <formula>NOT(ISERROR(SEARCH("UG",C155)))</formula>
    </cfRule>
  </conditionalFormatting>
  <conditionalFormatting sqref="C155">
    <cfRule type="containsText" dxfId="1450" priority="587" operator="containsText" text="CDD">
      <formula>NOT(ISERROR(SEARCH("CDD",C155)))</formula>
    </cfRule>
  </conditionalFormatting>
  <conditionalFormatting sqref="G155:S155">
    <cfRule type="expression" dxfId="1449" priority="586">
      <formula>MOD(ROW(),2)=1</formula>
    </cfRule>
  </conditionalFormatting>
  <conditionalFormatting sqref="G155:S155">
    <cfRule type="endsWith" dxfId="1448" priority="585" operator="endsWith" text="0">
      <formula>RIGHT(G155,LEN("0"))="0"</formula>
    </cfRule>
  </conditionalFormatting>
  <conditionalFormatting sqref="G155:S155">
    <cfRule type="beginsWith" dxfId="1447" priority="584" operator="beginsWith" text=",">
      <formula>LEFT(G155,LEN(","))=","</formula>
    </cfRule>
  </conditionalFormatting>
  <conditionalFormatting sqref="G8:S8">
    <cfRule type="expression" dxfId="1446" priority="583">
      <formula>MOD(ROW(),2)=1</formula>
    </cfRule>
  </conditionalFormatting>
  <conditionalFormatting sqref="G8:S8">
    <cfRule type="endsWith" dxfId="1445" priority="582" operator="endsWith" text="0">
      <formula>RIGHT(G8,LEN("0"))="0"</formula>
    </cfRule>
  </conditionalFormatting>
  <conditionalFormatting sqref="G7:S7">
    <cfRule type="expression" dxfId="1444" priority="581">
      <formula>MOD(ROW(),2)=1</formula>
    </cfRule>
  </conditionalFormatting>
  <conditionalFormatting sqref="G7:S7">
    <cfRule type="endsWith" dxfId="1443" priority="580" operator="endsWith" text="0">
      <formula>RIGHT(G7,LEN("0"))="0"</formula>
    </cfRule>
  </conditionalFormatting>
  <conditionalFormatting sqref="F6">
    <cfRule type="containsBlanks" dxfId="1442" priority="579">
      <formula>LEN(TRIM(F6))=0</formula>
    </cfRule>
  </conditionalFormatting>
  <conditionalFormatting sqref="F6">
    <cfRule type="notContainsBlanks" dxfId="1441" priority="578">
      <formula>LEN(TRIM(F6))&gt;0</formula>
    </cfRule>
  </conditionalFormatting>
  <conditionalFormatting sqref="G6:S6">
    <cfRule type="expression" dxfId="1440" priority="577">
      <formula>MOD(ROW(),2)=1</formula>
    </cfRule>
  </conditionalFormatting>
  <conditionalFormatting sqref="G6:S6">
    <cfRule type="endsWith" dxfId="1439" priority="576" operator="endsWith" text="0">
      <formula>RIGHT(G6,LEN("0"))="0"</formula>
    </cfRule>
  </conditionalFormatting>
  <conditionalFormatting sqref="A17:B17 A23:B23 D23:E23 D17:E17 D19:E19 A19:B19">
    <cfRule type="expression" dxfId="1438" priority="575">
      <formula>MOD(ROW(),2)=1</formula>
    </cfRule>
  </conditionalFormatting>
  <conditionalFormatting sqref="F17 F23 F19">
    <cfRule type="expression" dxfId="1437" priority="573">
      <formula>MOD(ROW(),2)=1</formula>
    </cfRule>
  </conditionalFormatting>
  <conditionalFormatting sqref="F17 F23 F19">
    <cfRule type="containsBlanks" dxfId="1436" priority="572">
      <formula>LEN(TRIM(F17))=0</formula>
    </cfRule>
  </conditionalFormatting>
  <conditionalFormatting sqref="F17 F23 F19">
    <cfRule type="notContainsBlanks" dxfId="1435" priority="574">
      <formula>LEN(TRIM(F17))&gt;0</formula>
    </cfRule>
  </conditionalFormatting>
  <conditionalFormatting sqref="G17:S17">
    <cfRule type="expression" dxfId="1434" priority="571">
      <formula>MOD(ROW(),2)=1</formula>
    </cfRule>
  </conditionalFormatting>
  <conditionalFormatting sqref="G17:S17">
    <cfRule type="endsWith" dxfId="1433" priority="570" operator="endsWith" text="0">
      <formula>RIGHT(G17,LEN("0"))="0"</formula>
    </cfRule>
  </conditionalFormatting>
  <conditionalFormatting sqref="C17">
    <cfRule type="expression" dxfId="1432" priority="569">
      <formula>MOD(ROW(),2)=1</formula>
    </cfRule>
  </conditionalFormatting>
  <conditionalFormatting sqref="C17">
    <cfRule type="containsText" dxfId="1431" priority="568" operator="containsText" text="UG">
      <formula>NOT(ISERROR(SEARCH("UG",C17)))</formula>
    </cfRule>
  </conditionalFormatting>
  <conditionalFormatting sqref="C17">
    <cfRule type="expression" dxfId="1430" priority="567">
      <formula>MOD(ROW(),2)=1</formula>
    </cfRule>
  </conditionalFormatting>
  <conditionalFormatting sqref="C17">
    <cfRule type="containsText" dxfId="1429" priority="566" operator="containsText" text="UG">
      <formula>NOT(ISERROR(SEARCH("UG",C17)))</formula>
    </cfRule>
  </conditionalFormatting>
  <conditionalFormatting sqref="C17">
    <cfRule type="containsText" dxfId="1428" priority="565" operator="containsText" text="CDD">
      <formula>NOT(ISERROR(SEARCH("CDD",C17)))</formula>
    </cfRule>
  </conditionalFormatting>
  <conditionalFormatting sqref="A20:B20 D20:E20">
    <cfRule type="expression" dxfId="1427" priority="564">
      <formula>MOD(ROW(),2)=1</formula>
    </cfRule>
  </conditionalFormatting>
  <conditionalFormatting sqref="F20">
    <cfRule type="expression" dxfId="1426" priority="562">
      <formula>MOD(ROW(),2)=1</formula>
    </cfRule>
  </conditionalFormatting>
  <conditionalFormatting sqref="F20">
    <cfRule type="containsBlanks" dxfId="1425" priority="561">
      <formula>LEN(TRIM(F20))=0</formula>
    </cfRule>
  </conditionalFormatting>
  <conditionalFormatting sqref="F20">
    <cfRule type="notContainsBlanks" dxfId="1424" priority="563">
      <formula>LEN(TRIM(F20))&gt;0</formula>
    </cfRule>
  </conditionalFormatting>
  <conditionalFormatting sqref="A18:B18 D18:E18">
    <cfRule type="expression" dxfId="1423" priority="552">
      <formula>MOD(ROW(),2)=1</formula>
    </cfRule>
  </conditionalFormatting>
  <conditionalFormatting sqref="F18">
    <cfRule type="expression" dxfId="1422" priority="550">
      <formula>MOD(ROW(),2)=1</formula>
    </cfRule>
  </conditionalFormatting>
  <conditionalFormatting sqref="F18">
    <cfRule type="containsBlanks" dxfId="1421" priority="549">
      <formula>LEN(TRIM(F18))=0</formula>
    </cfRule>
  </conditionalFormatting>
  <conditionalFormatting sqref="F18">
    <cfRule type="notContainsBlanks" dxfId="1420" priority="551">
      <formula>LEN(TRIM(F18))&gt;0</formula>
    </cfRule>
  </conditionalFormatting>
  <conditionalFormatting sqref="G18:S18">
    <cfRule type="expression" dxfId="1419" priority="548">
      <formula>MOD(ROW(),2)=1</formula>
    </cfRule>
  </conditionalFormatting>
  <conditionalFormatting sqref="G18:S18">
    <cfRule type="endsWith" dxfId="1418" priority="547" operator="endsWith" text="0">
      <formula>RIGHT(G18,LEN("0"))="0"</formula>
    </cfRule>
  </conditionalFormatting>
  <conditionalFormatting sqref="G18:S18">
    <cfRule type="beginsWith" dxfId="1417" priority="546" operator="beginsWith" text=",">
      <formula>LEFT(G18,LEN(","))=","</formula>
    </cfRule>
  </conditionalFormatting>
  <conditionalFormatting sqref="E16">
    <cfRule type="expression" dxfId="1416" priority="545">
      <formula>MOD(ROW(),2)=1</formula>
    </cfRule>
  </conditionalFormatting>
  <conditionalFormatting sqref="F16">
    <cfRule type="expression" dxfId="1415" priority="543">
      <formula>MOD(ROW(),2)=1</formula>
    </cfRule>
  </conditionalFormatting>
  <conditionalFormatting sqref="F16">
    <cfRule type="containsBlanks" dxfId="1414" priority="542">
      <formula>LEN(TRIM(F16))=0</formula>
    </cfRule>
  </conditionalFormatting>
  <conditionalFormatting sqref="F16">
    <cfRule type="notContainsBlanks" dxfId="1413" priority="544">
      <formula>LEN(TRIM(F16))&gt;0</formula>
    </cfRule>
  </conditionalFormatting>
  <conditionalFormatting sqref="A16:B16 D16">
    <cfRule type="expression" dxfId="1412" priority="541">
      <formula>MOD(ROW(),2)=1</formula>
    </cfRule>
  </conditionalFormatting>
  <conditionalFormatting sqref="C16">
    <cfRule type="expression" dxfId="1411" priority="540">
      <formula>MOD(ROW(),2)=1</formula>
    </cfRule>
  </conditionalFormatting>
  <conditionalFormatting sqref="C16">
    <cfRule type="containsText" dxfId="1410" priority="539" operator="containsText" text="UG">
      <formula>NOT(ISERROR(SEARCH("UG",C16)))</formula>
    </cfRule>
  </conditionalFormatting>
  <conditionalFormatting sqref="C16">
    <cfRule type="expression" dxfId="1409" priority="538">
      <formula>MOD(ROW(),2)=1</formula>
    </cfRule>
  </conditionalFormatting>
  <conditionalFormatting sqref="C16">
    <cfRule type="containsText" dxfId="1408" priority="537" operator="containsText" text="UG">
      <formula>NOT(ISERROR(SEARCH("UG",C16)))</formula>
    </cfRule>
  </conditionalFormatting>
  <conditionalFormatting sqref="C16">
    <cfRule type="containsText" dxfId="1407" priority="536" operator="containsText" text="CDD">
      <formula>NOT(ISERROR(SEARCH("CDD",C16)))</formula>
    </cfRule>
  </conditionalFormatting>
  <conditionalFormatting sqref="G16:S16">
    <cfRule type="expression" dxfId="1406" priority="535">
      <formula>MOD(ROW(),2)=1</formula>
    </cfRule>
  </conditionalFormatting>
  <conditionalFormatting sqref="G16:S16">
    <cfRule type="endsWith" dxfId="1405" priority="534" operator="endsWith" text="0">
      <formula>RIGHT(G16,LEN("0"))="0"</formula>
    </cfRule>
  </conditionalFormatting>
  <conditionalFormatting sqref="G16:S16">
    <cfRule type="beginsWith" dxfId="1404" priority="533" operator="beginsWith" text=",">
      <formula>LEFT(G16,LEN(","))=","</formula>
    </cfRule>
  </conditionalFormatting>
  <conditionalFormatting sqref="A21:B21 D21:F21">
    <cfRule type="expression" dxfId="1403" priority="532">
      <formula>MOD(ROW(),2)=1</formula>
    </cfRule>
  </conditionalFormatting>
  <conditionalFormatting sqref="F21">
    <cfRule type="notContainsBlanks" dxfId="1402" priority="530">
      <formula>LEN(TRIM(F21))&gt;0</formula>
    </cfRule>
    <cfRule type="containsBlanks" dxfId="1401" priority="531">
      <formula>LEN(TRIM(F21))=0</formula>
    </cfRule>
  </conditionalFormatting>
  <conditionalFormatting sqref="C18">
    <cfRule type="expression" dxfId="1400" priority="521">
      <formula>MOD(ROW(),2)=1</formula>
    </cfRule>
  </conditionalFormatting>
  <conditionalFormatting sqref="C18">
    <cfRule type="containsText" dxfId="1399" priority="520" operator="containsText" text="UG">
      <formula>NOT(ISERROR(SEARCH("UG",C18)))</formula>
    </cfRule>
  </conditionalFormatting>
  <conditionalFormatting sqref="C18">
    <cfRule type="expression" dxfId="1398" priority="519">
      <formula>MOD(ROW(),2)=1</formula>
    </cfRule>
  </conditionalFormatting>
  <conditionalFormatting sqref="C18">
    <cfRule type="containsText" dxfId="1397" priority="518" operator="containsText" text="UG">
      <formula>NOT(ISERROR(SEARCH("UG",C18)))</formula>
    </cfRule>
  </conditionalFormatting>
  <conditionalFormatting sqref="C18">
    <cfRule type="containsText" dxfId="1396" priority="517" operator="containsText" text="CDD">
      <formula>NOT(ISERROR(SEARCH("CDD",C18)))</formula>
    </cfRule>
  </conditionalFormatting>
  <conditionalFormatting sqref="A22:B22 D22:E22">
    <cfRule type="expression" dxfId="1395" priority="516">
      <formula>MOD(ROW(),2)=1</formula>
    </cfRule>
  </conditionalFormatting>
  <conditionalFormatting sqref="F22">
    <cfRule type="expression" dxfId="1394" priority="515">
      <formula>MOD(ROW(),2)=1</formula>
    </cfRule>
  </conditionalFormatting>
  <conditionalFormatting sqref="F22">
    <cfRule type="containsBlanks" dxfId="1393" priority="513">
      <formula>LEN(TRIM(F22))=0</formula>
    </cfRule>
  </conditionalFormatting>
  <conditionalFormatting sqref="F22">
    <cfRule type="notContainsBlanks" dxfId="1392" priority="514">
      <formula>LEN(TRIM(F22))&gt;0</formula>
    </cfRule>
  </conditionalFormatting>
  <conditionalFormatting sqref="A43:B43 D43:E43 T43:AA43">
    <cfRule type="expression" dxfId="1391" priority="509">
      <formula>MOD(ROW(),2)=1</formula>
    </cfRule>
  </conditionalFormatting>
  <conditionalFormatting sqref="F43">
    <cfRule type="containsBlanks" dxfId="1390" priority="508">
      <formula>LEN(TRIM(F43))=0</formula>
    </cfRule>
  </conditionalFormatting>
  <conditionalFormatting sqref="F43">
    <cfRule type="notContainsBlanks" dxfId="1389" priority="507">
      <formula>LEN(TRIM(F43))&gt;0</formula>
    </cfRule>
  </conditionalFormatting>
  <conditionalFormatting sqref="G43:S43">
    <cfRule type="expression" dxfId="1388" priority="506">
      <formula>MOD(ROW(),2)=1</formula>
    </cfRule>
  </conditionalFormatting>
  <conditionalFormatting sqref="G43:S43">
    <cfRule type="endsWith" dxfId="1387" priority="505" operator="endsWith" text="0">
      <formula>RIGHT(G43,LEN("0"))="0"</formula>
    </cfRule>
  </conditionalFormatting>
  <conditionalFormatting sqref="AB43">
    <cfRule type="expression" dxfId="1386" priority="504">
      <formula>MOD(ROW(),2)=1</formula>
    </cfRule>
  </conditionalFormatting>
  <conditionalFormatting sqref="A36:B40 D37:E40 D36:S36 T37:AA40">
    <cfRule type="expression" dxfId="1385" priority="503">
      <formula>MOD(ROW(),2)=1</formula>
    </cfRule>
  </conditionalFormatting>
  <conditionalFormatting sqref="F37:F40">
    <cfRule type="expression" dxfId="1384" priority="501">
      <formula>MOD(ROW(),2)=1</formula>
    </cfRule>
  </conditionalFormatting>
  <conditionalFormatting sqref="F37:F40">
    <cfRule type="containsBlanks" dxfId="1383" priority="500">
      <formula>LEN(TRIM(F37))=0</formula>
    </cfRule>
  </conditionalFormatting>
  <conditionalFormatting sqref="F37:F40">
    <cfRule type="notContainsBlanks" dxfId="1382" priority="502">
      <formula>LEN(TRIM(F37))&gt;0</formula>
    </cfRule>
  </conditionalFormatting>
  <conditionalFormatting sqref="G37:S40">
    <cfRule type="expression" dxfId="1381" priority="499">
      <formula>MOD(ROW(),2)=1</formula>
    </cfRule>
  </conditionalFormatting>
  <conditionalFormatting sqref="G37:S40">
    <cfRule type="endsWith" dxfId="1380" priority="498" operator="endsWith" text="0">
      <formula>RIGHT(G37,LEN("0"))="0"</formula>
    </cfRule>
  </conditionalFormatting>
  <conditionalFormatting sqref="T36:AA36">
    <cfRule type="expression" dxfId="1379" priority="497">
      <formula>MOD(ROW(),2)=1</formula>
    </cfRule>
  </conditionalFormatting>
  <conditionalFormatting sqref="F36">
    <cfRule type="notContainsBlanks" dxfId="1378" priority="495">
      <formula>LEN(TRIM(F36))&gt;0</formula>
    </cfRule>
    <cfRule type="containsBlanks" dxfId="1377" priority="496">
      <formula>LEN(TRIM(F36))=0</formula>
    </cfRule>
  </conditionalFormatting>
  <conditionalFormatting sqref="G36:S36">
    <cfRule type="endsWith" dxfId="1376" priority="494" operator="endsWith" text="0">
      <formula>RIGHT(G36,LEN("0"))="0"</formula>
    </cfRule>
  </conditionalFormatting>
  <conditionalFormatting sqref="AB37:AB40">
    <cfRule type="expression" dxfId="1375" priority="493">
      <formula>MOD(ROW(),2)=1</formula>
    </cfRule>
  </conditionalFormatting>
  <conditionalFormatting sqref="AB36">
    <cfRule type="expression" dxfId="1374" priority="492">
      <formula>MOD(ROW(),2)=1</formula>
    </cfRule>
  </conditionalFormatting>
  <conditionalFormatting sqref="C36:C40 C43">
    <cfRule type="expression" dxfId="1373" priority="491">
      <formula>MOD(ROW(),2)=1</formula>
    </cfRule>
  </conditionalFormatting>
  <conditionalFormatting sqref="C36:C40 C43">
    <cfRule type="containsText" dxfId="1372" priority="490" operator="containsText" text="UG">
      <formula>NOT(ISERROR(SEARCH("UG",C36)))</formula>
    </cfRule>
  </conditionalFormatting>
  <conditionalFormatting sqref="C36:C40 C43">
    <cfRule type="expression" dxfId="1371" priority="489">
      <formula>MOD(ROW(),2)=1</formula>
    </cfRule>
  </conditionalFormatting>
  <conditionalFormatting sqref="C36:C40 C43">
    <cfRule type="containsText" dxfId="1370" priority="488" operator="containsText" text="UG">
      <formula>NOT(ISERROR(SEARCH("UG",C36)))</formula>
    </cfRule>
  </conditionalFormatting>
  <conditionalFormatting sqref="C36:C40 C43">
    <cfRule type="containsText" dxfId="1369" priority="487" operator="containsText" text="CDD">
      <formula>NOT(ISERROR(SEARCH("CDD",C36)))</formula>
    </cfRule>
  </conditionalFormatting>
  <conditionalFormatting sqref="AA41">
    <cfRule type="expression" dxfId="1368" priority="486">
      <formula>MOD(ROW(),2)=1</formula>
    </cfRule>
  </conditionalFormatting>
  <conditionalFormatting sqref="A41:B41 D41:E41 T41:Z41">
    <cfRule type="expression" dxfId="1367" priority="485">
      <formula>MOD(ROW(),2)=1</formula>
    </cfRule>
  </conditionalFormatting>
  <conditionalFormatting sqref="F41">
    <cfRule type="expression" dxfId="1366" priority="483">
      <formula>MOD(ROW(),2)=1</formula>
    </cfRule>
  </conditionalFormatting>
  <conditionalFormatting sqref="F41">
    <cfRule type="containsBlanks" dxfId="1365" priority="482">
      <formula>LEN(TRIM(F41))=0</formula>
    </cfRule>
  </conditionalFormatting>
  <conditionalFormatting sqref="F41">
    <cfRule type="notContainsBlanks" dxfId="1364" priority="484">
      <formula>LEN(TRIM(F41))&gt;0</formula>
    </cfRule>
  </conditionalFormatting>
  <conditionalFormatting sqref="G41:S41">
    <cfRule type="expression" dxfId="1363" priority="481">
      <formula>MOD(ROW(),2)=1</formula>
    </cfRule>
  </conditionalFormatting>
  <conditionalFormatting sqref="G41:S41">
    <cfRule type="endsWith" dxfId="1362" priority="480" operator="endsWith" text="0">
      <formula>RIGHT(G41,LEN("0"))="0"</formula>
    </cfRule>
  </conditionalFormatting>
  <conditionalFormatting sqref="AB41">
    <cfRule type="expression" dxfId="1361" priority="479">
      <formula>MOD(ROW(),2)=1</formula>
    </cfRule>
  </conditionalFormatting>
  <conditionalFormatting sqref="C41">
    <cfRule type="expression" dxfId="1360" priority="478">
      <formula>MOD(ROW(),2)=1</formula>
    </cfRule>
  </conditionalFormatting>
  <conditionalFormatting sqref="C41">
    <cfRule type="containsText" dxfId="1359" priority="477" operator="containsText" text="UG">
      <formula>NOT(ISERROR(SEARCH("UG",C41)))</formula>
    </cfRule>
  </conditionalFormatting>
  <conditionalFormatting sqref="C41">
    <cfRule type="expression" dxfId="1358" priority="476">
      <formula>MOD(ROW(),2)=1</formula>
    </cfRule>
  </conditionalFormatting>
  <conditionalFormatting sqref="C41">
    <cfRule type="containsText" dxfId="1357" priority="475" operator="containsText" text="UG">
      <formula>NOT(ISERROR(SEARCH("UG",C41)))</formula>
    </cfRule>
  </conditionalFormatting>
  <conditionalFormatting sqref="C41">
    <cfRule type="containsText" dxfId="1356" priority="474" operator="containsText" text="CDD">
      <formula>NOT(ISERROR(SEARCH("CDD",C41)))</formula>
    </cfRule>
  </conditionalFormatting>
  <conditionalFormatting sqref="AA42">
    <cfRule type="expression" dxfId="1355" priority="473">
      <formula>MOD(ROW(),2)=1</formula>
    </cfRule>
  </conditionalFormatting>
  <conditionalFormatting sqref="A42:B42 D42:E42 T42:Z42">
    <cfRule type="expression" dxfId="1354" priority="472">
      <formula>MOD(ROW(),2)=1</formula>
    </cfRule>
  </conditionalFormatting>
  <conditionalFormatting sqref="F42">
    <cfRule type="expression" dxfId="1353" priority="470">
      <formula>MOD(ROW(),2)=1</formula>
    </cfRule>
  </conditionalFormatting>
  <conditionalFormatting sqref="F42">
    <cfRule type="containsBlanks" dxfId="1352" priority="469">
      <formula>LEN(TRIM(F42))=0</formula>
    </cfRule>
  </conditionalFormatting>
  <conditionalFormatting sqref="F42">
    <cfRule type="notContainsBlanks" dxfId="1351" priority="471">
      <formula>LEN(TRIM(F42))&gt;0</formula>
    </cfRule>
  </conditionalFormatting>
  <conditionalFormatting sqref="G42:S42">
    <cfRule type="expression" dxfId="1350" priority="468">
      <formula>MOD(ROW(),2)=1</formula>
    </cfRule>
  </conditionalFormatting>
  <conditionalFormatting sqref="G42:S42">
    <cfRule type="endsWith" dxfId="1349" priority="467" operator="endsWith" text="0">
      <formula>RIGHT(G42,LEN("0"))="0"</formula>
    </cfRule>
  </conditionalFormatting>
  <conditionalFormatting sqref="AB42">
    <cfRule type="expression" dxfId="1348" priority="466">
      <formula>MOD(ROW(),2)=1</formula>
    </cfRule>
  </conditionalFormatting>
  <conditionalFormatting sqref="C42">
    <cfRule type="expression" dxfId="1347" priority="465">
      <formula>MOD(ROW(),2)=1</formula>
    </cfRule>
  </conditionalFormatting>
  <conditionalFormatting sqref="C42">
    <cfRule type="containsText" dxfId="1346" priority="464" operator="containsText" text="UG">
      <formula>NOT(ISERROR(SEARCH("UG",C42)))</formula>
    </cfRule>
  </conditionalFormatting>
  <conditionalFormatting sqref="C42">
    <cfRule type="expression" dxfId="1345" priority="463">
      <formula>MOD(ROW(),2)=1</formula>
    </cfRule>
  </conditionalFormatting>
  <conditionalFormatting sqref="C42">
    <cfRule type="containsText" dxfId="1344" priority="462" operator="containsText" text="UG">
      <formula>NOT(ISERROR(SEARCH("UG",C42)))</formula>
    </cfRule>
  </conditionalFormatting>
  <conditionalFormatting sqref="C42">
    <cfRule type="containsText" dxfId="1343" priority="461" operator="containsText" text="CDD">
      <formula>NOT(ISERROR(SEARCH("CDD",C42)))</formula>
    </cfRule>
  </conditionalFormatting>
  <conditionalFormatting sqref="AA56:AA61">
    <cfRule type="expression" dxfId="1342" priority="460">
      <formula>MOD(ROW(),2)=1</formula>
    </cfRule>
  </conditionalFormatting>
  <conditionalFormatting sqref="AB56:AB61">
    <cfRule type="expression" dxfId="1341" priority="459">
      <formula>MOD(ROW(),2)=1</formula>
    </cfRule>
  </conditionalFormatting>
  <conditionalFormatting sqref="U57:Z61 A56:B61 D57:E61 D56:F56">
    <cfRule type="expression" dxfId="1340" priority="458">
      <formula>MOD(ROW(),2)=1</formula>
    </cfRule>
  </conditionalFormatting>
  <conditionalFormatting sqref="F57:F61">
    <cfRule type="expression" dxfId="1339" priority="456">
      <formula>MOD(ROW(),2)=1</formula>
    </cfRule>
  </conditionalFormatting>
  <conditionalFormatting sqref="F57:F61">
    <cfRule type="containsBlanks" dxfId="1338" priority="455">
      <formula>LEN(TRIM(F57))=0</formula>
    </cfRule>
  </conditionalFormatting>
  <conditionalFormatting sqref="F57:F61">
    <cfRule type="notContainsBlanks" dxfId="1337" priority="457">
      <formula>LEN(TRIM(F57))&gt;0</formula>
    </cfRule>
  </conditionalFormatting>
  <conditionalFormatting sqref="U56:Z56">
    <cfRule type="expression" dxfId="1336" priority="454">
      <formula>MOD(ROW(),2)=1</formula>
    </cfRule>
  </conditionalFormatting>
  <conditionalFormatting sqref="F56">
    <cfRule type="notContainsBlanks" dxfId="1335" priority="452">
      <formula>LEN(TRIM(F56))&gt;0</formula>
    </cfRule>
    <cfRule type="containsBlanks" dxfId="1334" priority="453">
      <formula>LEN(TRIM(F56))=0</formula>
    </cfRule>
  </conditionalFormatting>
  <conditionalFormatting sqref="T57:T61">
    <cfRule type="expression" dxfId="1333" priority="451">
      <formula>MOD(ROW(),2)=1</formula>
    </cfRule>
  </conditionalFormatting>
  <conditionalFormatting sqref="T56">
    <cfRule type="expression" dxfId="1332" priority="450">
      <formula>MOD(ROW(),2)=1</formula>
    </cfRule>
  </conditionalFormatting>
  <conditionalFormatting sqref="C56:C62">
    <cfRule type="expression" dxfId="1331" priority="449">
      <formula>MOD(ROW(),2)=1</formula>
    </cfRule>
  </conditionalFormatting>
  <conditionalFormatting sqref="C56:C62">
    <cfRule type="containsText" dxfId="1330" priority="448" operator="containsText" text="UG">
      <formula>NOT(ISERROR(SEARCH("UG",C56)))</formula>
    </cfRule>
  </conditionalFormatting>
  <conditionalFormatting sqref="C56:C62">
    <cfRule type="expression" dxfId="1329" priority="447">
      <formula>MOD(ROW(),2)=1</formula>
    </cfRule>
  </conditionalFormatting>
  <conditionalFormatting sqref="C56:C62">
    <cfRule type="containsText" dxfId="1328" priority="446" operator="containsText" text="UG">
      <formula>NOT(ISERROR(SEARCH("UG",C56)))</formula>
    </cfRule>
  </conditionalFormatting>
  <conditionalFormatting sqref="C56:C62">
    <cfRule type="containsText" dxfId="1327" priority="445" operator="containsText" text="CDD">
      <formula>NOT(ISERROR(SEARCH("CDD",C56)))</formula>
    </cfRule>
  </conditionalFormatting>
  <conditionalFormatting sqref="G56:S61">
    <cfRule type="expression" dxfId="1326" priority="444">
      <formula>MOD(ROW(),2)=1</formula>
    </cfRule>
  </conditionalFormatting>
  <conditionalFormatting sqref="G56:S61">
    <cfRule type="endsWith" dxfId="1325" priority="443" operator="endsWith" text="0">
      <formula>RIGHT(G56,LEN("0"))="0"</formula>
    </cfRule>
  </conditionalFormatting>
  <conditionalFormatting sqref="G56:S61">
    <cfRule type="beginsWith" dxfId="1324" priority="442" operator="beginsWith" text=",">
      <formula>LEFT(G56,LEN(","))=","</formula>
    </cfRule>
  </conditionalFormatting>
  <conditionalFormatting sqref="T83:T91">
    <cfRule type="expression" dxfId="1323" priority="441">
      <formula>MOD(ROW(),2)=1</formula>
    </cfRule>
  </conditionalFormatting>
  <conditionalFormatting sqref="C93 C95:C97">
    <cfRule type="expression" dxfId="1322" priority="428">
      <formula>MOD(ROW(),2)=1</formula>
    </cfRule>
  </conditionalFormatting>
  <conditionalFormatting sqref="C93 C95:C97">
    <cfRule type="containsText" dxfId="1321" priority="427" operator="containsText" text="UG">
      <formula>NOT(ISERROR(SEARCH("UG",C93)))</formula>
    </cfRule>
  </conditionalFormatting>
  <conditionalFormatting sqref="C93 C95:C97">
    <cfRule type="expression" dxfId="1320" priority="426">
      <formula>MOD(ROW(),2)=1</formula>
    </cfRule>
  </conditionalFormatting>
  <conditionalFormatting sqref="C93 C95:C97">
    <cfRule type="containsText" dxfId="1319" priority="425" operator="containsText" text="UG">
      <formula>NOT(ISERROR(SEARCH("UG",C93)))</formula>
    </cfRule>
  </conditionalFormatting>
  <conditionalFormatting sqref="C93 C95:C97">
    <cfRule type="containsText" dxfId="1318" priority="424" operator="containsText" text="CDD">
      <formula>NOT(ISERROR(SEARCH("CDD",C93)))</formula>
    </cfRule>
  </conditionalFormatting>
  <conditionalFormatting sqref="A95:B95 D95:F95">
    <cfRule type="expression" dxfId="1317" priority="423">
      <formula>MOD(ROW(),2)=1</formula>
    </cfRule>
  </conditionalFormatting>
  <conditionalFormatting sqref="F95">
    <cfRule type="notContainsBlanks" dxfId="1316" priority="421">
      <formula>LEN(TRIM(F95))&gt;0</formula>
    </cfRule>
    <cfRule type="containsBlanks" dxfId="1315" priority="422">
      <formula>LEN(TRIM(F95))=0</formula>
    </cfRule>
  </conditionalFormatting>
  <conditionalFormatting sqref="T95">
    <cfRule type="expression" dxfId="1314" priority="420">
      <formula>MOD(ROW(),2)=1</formula>
    </cfRule>
  </conditionalFormatting>
  <conditionalFormatting sqref="G95:S95">
    <cfRule type="expression" dxfId="1313" priority="419">
      <formula>MOD(ROW(),2)=1</formula>
    </cfRule>
  </conditionalFormatting>
  <conditionalFormatting sqref="G95:S95">
    <cfRule type="endsWith" dxfId="1312" priority="418" operator="endsWith" text="0">
      <formula>RIGHT(G95,LEN("0"))="0"</formula>
    </cfRule>
  </conditionalFormatting>
  <conditionalFormatting sqref="G95:S95">
    <cfRule type="beginsWith" dxfId="1311" priority="417" operator="beginsWith" text=",">
      <formula>LEFT(G95,LEN(","))=","</formula>
    </cfRule>
  </conditionalFormatting>
  <conditionalFormatting sqref="A96:B96 D96:F96">
    <cfRule type="expression" dxfId="1310" priority="416">
      <formula>MOD(ROW(),2)=1</formula>
    </cfRule>
  </conditionalFormatting>
  <conditionalFormatting sqref="F96">
    <cfRule type="notContainsBlanks" dxfId="1309" priority="414">
      <formula>LEN(TRIM(F96))&gt;0</formula>
    </cfRule>
    <cfRule type="containsBlanks" dxfId="1308" priority="415">
      <formula>LEN(TRIM(F96))=0</formula>
    </cfRule>
  </conditionalFormatting>
  <conditionalFormatting sqref="T96">
    <cfRule type="expression" dxfId="1307" priority="413">
      <formula>MOD(ROW(),2)=1</formula>
    </cfRule>
  </conditionalFormatting>
  <conditionalFormatting sqref="G96:S96">
    <cfRule type="expression" dxfId="1306" priority="412">
      <formula>MOD(ROW(),2)=1</formula>
    </cfRule>
  </conditionalFormatting>
  <conditionalFormatting sqref="G96:S96">
    <cfRule type="endsWith" dxfId="1305" priority="411" operator="endsWith" text="0">
      <formula>RIGHT(G96,LEN("0"))="0"</formula>
    </cfRule>
  </conditionalFormatting>
  <conditionalFormatting sqref="G96:S96">
    <cfRule type="beginsWith" dxfId="1304" priority="410" operator="beginsWith" text=",">
      <formula>LEFT(G96,LEN(","))=","</formula>
    </cfRule>
  </conditionalFormatting>
  <conditionalFormatting sqref="F97">
    <cfRule type="expression" dxfId="1303" priority="409">
      <formula>MOD(ROW(),2)=1</formula>
    </cfRule>
  </conditionalFormatting>
  <conditionalFormatting sqref="F97">
    <cfRule type="notContainsBlanks" dxfId="1302" priority="407">
      <formula>LEN(TRIM(F97))&gt;0</formula>
    </cfRule>
    <cfRule type="containsBlanks" dxfId="1301" priority="408">
      <formula>LEN(TRIM(F97))=0</formula>
    </cfRule>
  </conditionalFormatting>
  <conditionalFormatting sqref="T97">
    <cfRule type="expression" dxfId="1300" priority="405">
      <formula>MOD(ROW(),2)=1</formula>
    </cfRule>
  </conditionalFormatting>
  <conditionalFormatting sqref="A97:B97 D97:E97">
    <cfRule type="expression" dxfId="1299" priority="406">
      <formula>MOD(ROW(),2)=1</formula>
    </cfRule>
  </conditionalFormatting>
  <conditionalFormatting sqref="G97:S97">
    <cfRule type="expression" dxfId="1298" priority="404">
      <formula>MOD(ROW(),2)=1</formula>
    </cfRule>
  </conditionalFormatting>
  <conditionalFormatting sqref="G97:S97">
    <cfRule type="endsWith" dxfId="1297" priority="403" operator="endsWith" text="0">
      <formula>RIGHT(G97,LEN("0"))="0"</formula>
    </cfRule>
  </conditionalFormatting>
  <conditionalFormatting sqref="G97:S97">
    <cfRule type="beginsWith" dxfId="1296" priority="402" operator="beginsWith" text=",">
      <formula>LEFT(G97,LEN(","))=","</formula>
    </cfRule>
  </conditionalFormatting>
  <conditionalFormatting sqref="A93:B93 D93:F93">
    <cfRule type="expression" dxfId="1295" priority="401">
      <formula>MOD(ROW(),2)=1</formula>
    </cfRule>
  </conditionalFormatting>
  <conditionalFormatting sqref="F93">
    <cfRule type="notContainsBlanks" dxfId="1294" priority="399">
      <formula>LEN(TRIM(F93))&gt;0</formula>
    </cfRule>
    <cfRule type="containsBlanks" dxfId="1293" priority="400">
      <formula>LEN(TRIM(F93))=0</formula>
    </cfRule>
  </conditionalFormatting>
  <conditionalFormatting sqref="T93">
    <cfRule type="expression" dxfId="1292" priority="398">
      <formula>MOD(ROW(),2)=1</formula>
    </cfRule>
  </conditionalFormatting>
  <conditionalFormatting sqref="G93:S93">
    <cfRule type="expression" dxfId="1291" priority="397">
      <formula>MOD(ROW(),2)=1</formula>
    </cfRule>
  </conditionalFormatting>
  <conditionalFormatting sqref="G93:S93">
    <cfRule type="endsWith" dxfId="1290" priority="396" operator="endsWith" text="0">
      <formula>RIGHT(G93,LEN("0"))="0"</formula>
    </cfRule>
  </conditionalFormatting>
  <conditionalFormatting sqref="G93:S93">
    <cfRule type="beginsWith" dxfId="1289" priority="395" operator="beginsWith" text=",">
      <formula>LEFT(G93,LEN(","))=","</formula>
    </cfRule>
  </conditionalFormatting>
  <conditionalFormatting sqref="T92">
    <cfRule type="expression" dxfId="1288" priority="391">
      <formula>MOD(ROW(),2)=1</formula>
    </cfRule>
  </conditionalFormatting>
  <conditionalFormatting sqref="T99">
    <cfRule type="expression" dxfId="1287" priority="387">
      <formula>MOD(ROW(),2)=1</formula>
    </cfRule>
  </conditionalFormatting>
  <conditionalFormatting sqref="F99">
    <cfRule type="expression" dxfId="1286" priority="386">
      <formula>MOD(ROW(),2)=1</formula>
    </cfRule>
  </conditionalFormatting>
  <conditionalFormatting sqref="F99">
    <cfRule type="notContainsBlanks" dxfId="1285" priority="384">
      <formula>LEN(TRIM(F99))&gt;0</formula>
    </cfRule>
    <cfRule type="containsBlanks" dxfId="1284" priority="385">
      <formula>LEN(TRIM(F99))=0</formula>
    </cfRule>
  </conditionalFormatting>
  <conditionalFormatting sqref="A99:B99 D99">
    <cfRule type="expression" dxfId="1283" priority="383">
      <formula>MOD(ROW(),2)=1</formula>
    </cfRule>
  </conditionalFormatting>
  <conditionalFormatting sqref="E99">
    <cfRule type="expression" dxfId="1282" priority="382">
      <formula>MOD(ROW(),2)=1</formula>
    </cfRule>
  </conditionalFormatting>
  <conditionalFormatting sqref="C99:C100">
    <cfRule type="expression" dxfId="1281" priority="381">
      <formula>MOD(ROW(),2)=1</formula>
    </cfRule>
  </conditionalFormatting>
  <conditionalFormatting sqref="C99:C100">
    <cfRule type="containsText" dxfId="1280" priority="380" operator="containsText" text="UG">
      <formula>NOT(ISERROR(SEARCH("UG",C99)))</formula>
    </cfRule>
  </conditionalFormatting>
  <conditionalFormatting sqref="C99:C100">
    <cfRule type="expression" dxfId="1279" priority="379">
      <formula>MOD(ROW(),2)=1</formula>
    </cfRule>
  </conditionalFormatting>
  <conditionalFormatting sqref="C99:C100">
    <cfRule type="containsText" dxfId="1278" priority="378" operator="containsText" text="UG">
      <formula>NOT(ISERROR(SEARCH("UG",C99)))</formula>
    </cfRule>
  </conditionalFormatting>
  <conditionalFormatting sqref="C99:C100">
    <cfRule type="containsText" dxfId="1277" priority="377" operator="containsText" text="CDD">
      <formula>NOT(ISERROR(SEARCH("CDD",C99)))</formula>
    </cfRule>
  </conditionalFormatting>
  <conditionalFormatting sqref="G99:S99">
    <cfRule type="expression" dxfId="1276" priority="376">
      <formula>MOD(ROW(),2)=1</formula>
    </cfRule>
  </conditionalFormatting>
  <conditionalFormatting sqref="G99:S99">
    <cfRule type="endsWith" dxfId="1275" priority="375" operator="endsWith" text="0">
      <formula>RIGHT(G99,LEN("0"))="0"</formula>
    </cfRule>
  </conditionalFormatting>
  <conditionalFormatting sqref="G99:S99">
    <cfRule type="beginsWith" dxfId="1274" priority="374" operator="beginsWith" text=",">
      <formula>LEFT(G99,LEN(","))=","</formula>
    </cfRule>
  </conditionalFormatting>
  <conditionalFormatting sqref="T98">
    <cfRule type="expression" dxfId="1273" priority="373">
      <formula>MOD(ROW(),2)=1</formula>
    </cfRule>
  </conditionalFormatting>
  <conditionalFormatting sqref="F98">
    <cfRule type="expression" dxfId="1272" priority="372">
      <formula>MOD(ROW(),2)=1</formula>
    </cfRule>
  </conditionalFormatting>
  <conditionalFormatting sqref="F98">
    <cfRule type="notContainsBlanks" dxfId="1271" priority="370">
      <formula>LEN(TRIM(F98))&gt;0</formula>
    </cfRule>
    <cfRule type="containsBlanks" dxfId="1270" priority="371">
      <formula>LEN(TRIM(F98))=0</formula>
    </cfRule>
  </conditionalFormatting>
  <conditionalFormatting sqref="A98:B98 D98">
    <cfRule type="expression" dxfId="1269" priority="369">
      <formula>MOD(ROW(),2)=1</formula>
    </cfRule>
  </conditionalFormatting>
  <conditionalFormatting sqref="E98">
    <cfRule type="expression" dxfId="1268" priority="368">
      <formula>MOD(ROW(),2)=1</formula>
    </cfRule>
  </conditionalFormatting>
  <conditionalFormatting sqref="C98">
    <cfRule type="expression" dxfId="1267" priority="367">
      <formula>MOD(ROW(),2)=1</formula>
    </cfRule>
  </conditionalFormatting>
  <conditionalFormatting sqref="C98">
    <cfRule type="containsText" dxfId="1266" priority="366" operator="containsText" text="UG">
      <formula>NOT(ISERROR(SEARCH("UG",C98)))</formula>
    </cfRule>
  </conditionalFormatting>
  <conditionalFormatting sqref="C98">
    <cfRule type="expression" dxfId="1265" priority="365">
      <formula>MOD(ROW(),2)=1</formula>
    </cfRule>
  </conditionalFormatting>
  <conditionalFormatting sqref="C98">
    <cfRule type="containsText" dxfId="1264" priority="364" operator="containsText" text="UG">
      <formula>NOT(ISERROR(SEARCH("UG",C98)))</formula>
    </cfRule>
  </conditionalFormatting>
  <conditionalFormatting sqref="C98">
    <cfRule type="containsText" dxfId="1263" priority="363" operator="containsText" text="CDD">
      <formula>NOT(ISERROR(SEARCH("CDD",C98)))</formula>
    </cfRule>
  </conditionalFormatting>
  <conditionalFormatting sqref="G98:S98">
    <cfRule type="expression" dxfId="1262" priority="362">
      <formula>MOD(ROW(),2)=1</formula>
    </cfRule>
  </conditionalFormatting>
  <conditionalFormatting sqref="G98:S98">
    <cfRule type="endsWith" dxfId="1261" priority="361" operator="endsWith" text="0">
      <formula>RIGHT(G98,LEN("0"))="0"</formula>
    </cfRule>
  </conditionalFormatting>
  <conditionalFormatting sqref="G98:S98">
    <cfRule type="beginsWith" dxfId="1260" priority="360" operator="beginsWith" text=",">
      <formula>LEFT(G98,LEN(","))=","</formula>
    </cfRule>
  </conditionalFormatting>
  <conditionalFormatting sqref="T110:T114 T119:T122 T116:T117">
    <cfRule type="expression" dxfId="1259" priority="359">
      <formula>MOD(ROW(),2)=1</formula>
    </cfRule>
  </conditionalFormatting>
  <conditionalFormatting sqref="U111:AA114 A110:B114 D111:E114 D110:F110 U119:AA122 D116:E117 A116:B117 U116:AA117">
    <cfRule type="expression" dxfId="1258" priority="358">
      <formula>MOD(ROW(),2)=1</formula>
    </cfRule>
  </conditionalFormatting>
  <conditionalFormatting sqref="F111:F114 F119:F122 F116:F117">
    <cfRule type="expression" dxfId="1257" priority="357">
      <formula>MOD(ROW(),2)=1</formula>
    </cfRule>
  </conditionalFormatting>
  <conditionalFormatting sqref="F111:F114 F119:F122 F116:F117">
    <cfRule type="notContainsBlanks" dxfId="1256" priority="355">
      <formula>LEN(TRIM(F111))&gt;0</formula>
    </cfRule>
    <cfRule type="containsBlanks" dxfId="1255" priority="356">
      <formula>LEN(TRIM(F111))=0</formula>
    </cfRule>
  </conditionalFormatting>
  <conditionalFormatting sqref="U110:AA110">
    <cfRule type="expression" dxfId="1254" priority="354">
      <formula>MOD(ROW(),2)=1</formula>
    </cfRule>
  </conditionalFormatting>
  <conditionalFormatting sqref="F110">
    <cfRule type="notContainsBlanks" dxfId="1253" priority="352">
      <formula>LEN(TRIM(F110))&gt;0</formula>
    </cfRule>
    <cfRule type="containsBlanks" dxfId="1252" priority="353">
      <formula>LEN(TRIM(F110))=0</formula>
    </cfRule>
  </conditionalFormatting>
  <conditionalFormatting sqref="AB111:AB114 AB119:AB122 AB116:AB117">
    <cfRule type="expression" dxfId="1251" priority="351">
      <formula>MOD(ROW(),2)=1</formula>
    </cfRule>
  </conditionalFormatting>
  <conditionalFormatting sqref="AB110">
    <cfRule type="expression" dxfId="1250" priority="350">
      <formula>MOD(ROW(),2)=1</formula>
    </cfRule>
  </conditionalFormatting>
  <conditionalFormatting sqref="A119:B120 D119:D120 A122:B122 D122">
    <cfRule type="expression" dxfId="1249" priority="349">
      <formula>MOD(ROW(),2)=1</formula>
    </cfRule>
  </conditionalFormatting>
  <conditionalFormatting sqref="A121:B121 D121">
    <cfRule type="expression" dxfId="1248" priority="348">
      <formula>MOD(ROW(),2)=1</formula>
    </cfRule>
  </conditionalFormatting>
  <conditionalFormatting sqref="E119:E120 E122">
    <cfRule type="expression" dxfId="1247" priority="347">
      <formula>MOD(ROW(),2)=1</formula>
    </cfRule>
  </conditionalFormatting>
  <conditionalFormatting sqref="E121">
    <cfRule type="expression" dxfId="1246" priority="346">
      <formula>MOD(ROW(),2)=1</formula>
    </cfRule>
  </conditionalFormatting>
  <conditionalFormatting sqref="C110:C114 C119:C122 C116:C117">
    <cfRule type="expression" dxfId="1245" priority="345">
      <formula>MOD(ROW(),2)=1</formula>
    </cfRule>
  </conditionalFormatting>
  <conditionalFormatting sqref="C110:C114 C119:C122 C116:C117">
    <cfRule type="containsText" dxfId="1244" priority="344" operator="containsText" text="UG">
      <formula>NOT(ISERROR(SEARCH("UG",C110)))</formula>
    </cfRule>
  </conditionalFormatting>
  <conditionalFormatting sqref="C110:C114 C119:C122 C116:C117">
    <cfRule type="expression" dxfId="1243" priority="343">
      <formula>MOD(ROW(),2)=1</formula>
    </cfRule>
  </conditionalFormatting>
  <conditionalFormatting sqref="C110:C114 C119:C122 C116:C117">
    <cfRule type="containsText" dxfId="1242" priority="342" operator="containsText" text="UG">
      <formula>NOT(ISERROR(SEARCH("UG",C110)))</formula>
    </cfRule>
  </conditionalFormatting>
  <conditionalFormatting sqref="C110:C114 C119:C122 C116:C117">
    <cfRule type="containsText" dxfId="1241" priority="341" operator="containsText" text="CDD">
      <formula>NOT(ISERROR(SEARCH("CDD",C110)))</formula>
    </cfRule>
  </conditionalFormatting>
  <conditionalFormatting sqref="G110:S114 G119:S122 G116:S117">
    <cfRule type="expression" dxfId="1240" priority="340">
      <formula>MOD(ROW(),2)=1</formula>
    </cfRule>
  </conditionalFormatting>
  <conditionalFormatting sqref="G110:S114 G119:S122 G116:S117">
    <cfRule type="endsWith" dxfId="1239" priority="339" operator="endsWith" text="0">
      <formula>RIGHT(G110,LEN("0"))="0"</formula>
    </cfRule>
  </conditionalFormatting>
  <conditionalFormatting sqref="G110:S114 G119:S122 G116:S117">
    <cfRule type="beginsWith" dxfId="1238" priority="338" operator="beginsWith" text=",">
      <formula>LEFT(G110,LEN(","))=","</formula>
    </cfRule>
  </conditionalFormatting>
  <conditionalFormatting sqref="AA123:AB123 T123:U123">
    <cfRule type="expression" dxfId="1237" priority="337">
      <formula>MOD(ROW(),2)=1</formula>
    </cfRule>
  </conditionalFormatting>
  <conditionalFormatting sqref="A123:B123 V123:Z123 D123:E123">
    <cfRule type="expression" dxfId="1236" priority="336">
      <formula>MOD(ROW(),2)=1</formula>
    </cfRule>
  </conditionalFormatting>
  <conditionalFormatting sqref="F123">
    <cfRule type="expression" dxfId="1235" priority="335">
      <formula>MOD(ROW(),2)=1</formula>
    </cfRule>
  </conditionalFormatting>
  <conditionalFormatting sqref="F123">
    <cfRule type="notContainsBlanks" dxfId="1234" priority="333">
      <formula>LEN(TRIM(F123))&gt;0</formula>
    </cfRule>
    <cfRule type="containsBlanks" dxfId="1233" priority="334">
      <formula>LEN(TRIM(F123))=0</formula>
    </cfRule>
  </conditionalFormatting>
  <conditionalFormatting sqref="C123">
    <cfRule type="expression" dxfId="1232" priority="332">
      <formula>MOD(ROW(),2)=1</formula>
    </cfRule>
  </conditionalFormatting>
  <conditionalFormatting sqref="C123">
    <cfRule type="containsText" dxfId="1231" priority="331" operator="containsText" text="UG">
      <formula>NOT(ISERROR(SEARCH("UG",C123)))</formula>
    </cfRule>
  </conditionalFormatting>
  <conditionalFormatting sqref="C123">
    <cfRule type="expression" dxfId="1230" priority="330">
      <formula>MOD(ROW(),2)=1</formula>
    </cfRule>
  </conditionalFormatting>
  <conditionalFormatting sqref="C123">
    <cfRule type="containsText" dxfId="1229" priority="329" operator="containsText" text="UG">
      <formula>NOT(ISERROR(SEARCH("UG",C123)))</formula>
    </cfRule>
  </conditionalFormatting>
  <conditionalFormatting sqref="C123">
    <cfRule type="containsText" dxfId="1228" priority="328" operator="containsText" text="CDD">
      <formula>NOT(ISERROR(SEARCH("CDD",C123)))</formula>
    </cfRule>
  </conditionalFormatting>
  <conditionalFormatting sqref="G123:S123">
    <cfRule type="expression" dxfId="1227" priority="327">
      <formula>MOD(ROW(),2)=1</formula>
    </cfRule>
  </conditionalFormatting>
  <conditionalFormatting sqref="G123:S123">
    <cfRule type="endsWith" dxfId="1226" priority="326" operator="endsWith" text="0">
      <formula>RIGHT(G123,LEN("0"))="0"</formula>
    </cfRule>
  </conditionalFormatting>
  <conditionalFormatting sqref="G123:S123">
    <cfRule type="beginsWith" dxfId="1225" priority="325" operator="beginsWith" text=",">
      <formula>LEFT(G123,LEN(","))=","</formula>
    </cfRule>
  </conditionalFormatting>
  <conditionalFormatting sqref="AA118:AB118 T118:U118">
    <cfRule type="expression" dxfId="1224" priority="324">
      <formula>MOD(ROW(),2)=1</formula>
    </cfRule>
  </conditionalFormatting>
  <conditionalFormatting sqref="A118:B118 V118:Z118 D118:E118">
    <cfRule type="expression" dxfId="1223" priority="323">
      <formula>MOD(ROW(),2)=1</formula>
    </cfRule>
  </conditionalFormatting>
  <conditionalFormatting sqref="F118">
    <cfRule type="expression" dxfId="1222" priority="322">
      <formula>MOD(ROW(),2)=1</formula>
    </cfRule>
  </conditionalFormatting>
  <conditionalFormatting sqref="F118">
    <cfRule type="notContainsBlanks" dxfId="1221" priority="320">
      <formula>LEN(TRIM(F118))&gt;0</formula>
    </cfRule>
    <cfRule type="containsBlanks" dxfId="1220" priority="321">
      <formula>LEN(TRIM(F118))=0</formula>
    </cfRule>
  </conditionalFormatting>
  <conditionalFormatting sqref="C118">
    <cfRule type="expression" dxfId="1219" priority="319">
      <formula>MOD(ROW(),2)=1</formula>
    </cfRule>
  </conditionalFormatting>
  <conditionalFormatting sqref="C118">
    <cfRule type="containsText" dxfId="1218" priority="318" operator="containsText" text="UG">
      <formula>NOT(ISERROR(SEARCH("UG",C118)))</formula>
    </cfRule>
  </conditionalFormatting>
  <conditionalFormatting sqref="C118">
    <cfRule type="expression" dxfId="1217" priority="317">
      <formula>MOD(ROW(),2)=1</formula>
    </cfRule>
  </conditionalFormatting>
  <conditionalFormatting sqref="C118">
    <cfRule type="containsText" dxfId="1216" priority="316" operator="containsText" text="UG">
      <formula>NOT(ISERROR(SEARCH("UG",C118)))</formula>
    </cfRule>
  </conditionalFormatting>
  <conditionalFormatting sqref="C118">
    <cfRule type="containsText" dxfId="1215" priority="315" operator="containsText" text="CDD">
      <formula>NOT(ISERROR(SEARCH("CDD",C118)))</formula>
    </cfRule>
  </conditionalFormatting>
  <conditionalFormatting sqref="G118:S118">
    <cfRule type="expression" dxfId="1214" priority="314">
      <formula>MOD(ROW(),2)=1</formula>
    </cfRule>
  </conditionalFormatting>
  <conditionalFormatting sqref="G118:S118">
    <cfRule type="endsWith" dxfId="1213" priority="313" operator="endsWith" text="0">
      <formula>RIGHT(G118,LEN("0"))="0"</formula>
    </cfRule>
  </conditionalFormatting>
  <conditionalFormatting sqref="G118:S118">
    <cfRule type="beginsWith" dxfId="1212" priority="312" operator="beginsWith" text=",">
      <formula>LEFT(G118,LEN(","))=","</formula>
    </cfRule>
  </conditionalFormatting>
  <conditionalFormatting sqref="A115:B115 D115:E115 U115:AA115">
    <cfRule type="expression" dxfId="1211" priority="311">
      <formula>MOD(ROW(),2)=1</formula>
    </cfRule>
  </conditionalFormatting>
  <conditionalFormatting sqref="F115">
    <cfRule type="expression" dxfId="1210" priority="310">
      <formula>MOD(ROW(),2)=1</formula>
    </cfRule>
  </conditionalFormatting>
  <conditionalFormatting sqref="F115">
    <cfRule type="notContainsBlanks" dxfId="1209" priority="308">
      <formula>LEN(TRIM(F115))&gt;0</formula>
    </cfRule>
    <cfRule type="containsBlanks" dxfId="1208" priority="309">
      <formula>LEN(TRIM(F115))=0</formula>
    </cfRule>
  </conditionalFormatting>
  <conditionalFormatting sqref="T115">
    <cfRule type="expression" dxfId="1207" priority="307">
      <formula>MOD(ROW(),2)=1</formula>
    </cfRule>
  </conditionalFormatting>
  <conditionalFormatting sqref="AB115">
    <cfRule type="expression" dxfId="1206" priority="306">
      <formula>MOD(ROW(),2)=1</formula>
    </cfRule>
  </conditionalFormatting>
  <conditionalFormatting sqref="C115">
    <cfRule type="expression" dxfId="1205" priority="305">
      <formula>MOD(ROW(),2)=1</formula>
    </cfRule>
  </conditionalFormatting>
  <conditionalFormatting sqref="C115">
    <cfRule type="containsText" dxfId="1204" priority="304" operator="containsText" text="UG">
      <formula>NOT(ISERROR(SEARCH("UG",C115)))</formula>
    </cfRule>
  </conditionalFormatting>
  <conditionalFormatting sqref="C115">
    <cfRule type="expression" dxfId="1203" priority="303">
      <formula>MOD(ROW(),2)=1</formula>
    </cfRule>
  </conditionalFormatting>
  <conditionalFormatting sqref="C115">
    <cfRule type="containsText" dxfId="1202" priority="302" operator="containsText" text="UG">
      <formula>NOT(ISERROR(SEARCH("UG",C115)))</formula>
    </cfRule>
  </conditionalFormatting>
  <conditionalFormatting sqref="C115">
    <cfRule type="containsText" dxfId="1201" priority="301" operator="containsText" text="CDD">
      <formula>NOT(ISERROR(SEARCH("CDD",C115)))</formula>
    </cfRule>
  </conditionalFormatting>
  <conditionalFormatting sqref="G115:S115">
    <cfRule type="expression" dxfId="1200" priority="300">
      <formula>MOD(ROW(),2)=1</formula>
    </cfRule>
  </conditionalFormatting>
  <conditionalFormatting sqref="G115:S115">
    <cfRule type="endsWith" dxfId="1199" priority="299" operator="endsWith" text="0">
      <formula>RIGHT(G115,LEN("0"))="0"</formula>
    </cfRule>
  </conditionalFormatting>
  <conditionalFormatting sqref="G115:S115">
    <cfRule type="beginsWith" dxfId="1198" priority="298" operator="beginsWith" text=",">
      <formula>LEFT(G115,LEN(","))=","</formula>
    </cfRule>
  </conditionalFormatting>
  <conditionalFormatting sqref="A137:B144 B148 A150:B150 D137:F137 D138:E144 D148:E148 D150:E150">
    <cfRule type="expression" dxfId="1197" priority="297">
      <formula>MOD(ROW(),2)=1</formula>
    </cfRule>
  </conditionalFormatting>
  <conditionalFormatting sqref="F138:F144 F148 F150">
    <cfRule type="expression" dxfId="1196" priority="296">
      <formula>MOD(ROW(),2)=1</formula>
    </cfRule>
  </conditionalFormatting>
  <conditionalFormatting sqref="F138:F144 F148 F150">
    <cfRule type="notContainsBlanks" dxfId="1195" priority="294">
      <formula>LEN(TRIM(F138))&gt;0</formula>
    </cfRule>
    <cfRule type="containsBlanks" dxfId="1194" priority="295">
      <formula>LEN(TRIM(F138))=0</formula>
    </cfRule>
  </conditionalFormatting>
  <conditionalFormatting sqref="F137">
    <cfRule type="notContainsBlanks" dxfId="1193" priority="292">
      <formula>LEN(TRIM(F137))&gt;0</formula>
    </cfRule>
    <cfRule type="containsBlanks" dxfId="1192" priority="293">
      <formula>LEN(TRIM(F137))=0</formula>
    </cfRule>
  </conditionalFormatting>
  <conditionalFormatting sqref="C137:C144 C150 C147:C148">
    <cfRule type="expression" dxfId="1191" priority="291">
      <formula>MOD(ROW(),2)=1</formula>
    </cfRule>
  </conditionalFormatting>
  <conditionalFormatting sqref="C137:C144 C150 C147:C148">
    <cfRule type="containsText" dxfId="1190" priority="290" operator="containsText" text="UG">
      <formula>NOT(ISERROR(SEARCH("UG",C137)))</formula>
    </cfRule>
  </conditionalFormatting>
  <conditionalFormatting sqref="C137:C144 C150 C147:C148">
    <cfRule type="expression" dxfId="1189" priority="289">
      <formula>MOD(ROW(),2)=1</formula>
    </cfRule>
  </conditionalFormatting>
  <conditionalFormatting sqref="C137:C144 C150 C147:C148">
    <cfRule type="containsText" dxfId="1188" priority="288" operator="containsText" text="UG">
      <formula>NOT(ISERROR(SEARCH("UG",C137)))</formula>
    </cfRule>
  </conditionalFormatting>
  <conditionalFormatting sqref="C137:C144 C150 C147:C148">
    <cfRule type="containsText" dxfId="1187" priority="287" operator="containsText" text="CDD">
      <formula>NOT(ISERROR(SEARCH("CDD",C137)))</formula>
    </cfRule>
  </conditionalFormatting>
  <conditionalFormatting sqref="G148:S148 G150:S150 G137:S144">
    <cfRule type="expression" dxfId="1186" priority="286">
      <formula>MOD(ROW(),2)=1</formula>
    </cfRule>
  </conditionalFormatting>
  <conditionalFormatting sqref="G148:S148 G150:S150 G137:S144">
    <cfRule type="endsWith" dxfId="1185" priority="285" operator="endsWith" text="0">
      <formula>RIGHT(G137,LEN("0"))="0"</formula>
    </cfRule>
  </conditionalFormatting>
  <conditionalFormatting sqref="G148:S148 G150:S150 G137:S144">
    <cfRule type="beginsWith" dxfId="1184" priority="284" operator="beginsWith" text=",">
      <formula>LEFT(G137,LEN(","))=","</formula>
    </cfRule>
  </conditionalFormatting>
  <conditionalFormatting sqref="F147">
    <cfRule type="expression" dxfId="1183" priority="283">
      <formula>MOD(ROW(),2)=1</formula>
    </cfRule>
  </conditionalFormatting>
  <conditionalFormatting sqref="F147">
    <cfRule type="notContainsBlanks" dxfId="1182" priority="281">
      <formula>LEN(TRIM(F147))&gt;0</formula>
    </cfRule>
    <cfRule type="containsBlanks" dxfId="1181" priority="282">
      <formula>LEN(TRIM(F147))=0</formula>
    </cfRule>
  </conditionalFormatting>
  <conditionalFormatting sqref="A147:B147 D147">
    <cfRule type="expression" dxfId="1180" priority="280">
      <formula>MOD(ROW(),2)=1</formula>
    </cfRule>
  </conditionalFormatting>
  <conditionalFormatting sqref="E147">
    <cfRule type="expression" dxfId="1179" priority="279">
      <formula>MOD(ROW(),2)=1</formula>
    </cfRule>
  </conditionalFormatting>
  <conditionalFormatting sqref="G147:S147">
    <cfRule type="expression" dxfId="1178" priority="278">
      <formula>MOD(ROW(),2)=1</formula>
    </cfRule>
  </conditionalFormatting>
  <conditionalFormatting sqref="G147:S147">
    <cfRule type="endsWith" dxfId="1177" priority="277" operator="endsWith" text="0">
      <formula>RIGHT(G147,LEN("0"))="0"</formula>
    </cfRule>
  </conditionalFormatting>
  <conditionalFormatting sqref="G147:S147">
    <cfRule type="beginsWith" dxfId="1176" priority="276" operator="beginsWith" text=",">
      <formula>LEFT(G147,LEN(","))=","</formula>
    </cfRule>
  </conditionalFormatting>
  <conditionalFormatting sqref="A149:B149 D149:E149">
    <cfRule type="expression" dxfId="1175" priority="275">
      <formula>MOD(ROW(),2)=1</formula>
    </cfRule>
  </conditionalFormatting>
  <conditionalFormatting sqref="F149">
    <cfRule type="expression" dxfId="1174" priority="274">
      <formula>MOD(ROW(),2)=1</formula>
    </cfRule>
  </conditionalFormatting>
  <conditionalFormatting sqref="F149">
    <cfRule type="notContainsBlanks" dxfId="1173" priority="272">
      <formula>LEN(TRIM(F149))&gt;0</formula>
    </cfRule>
    <cfRule type="containsBlanks" dxfId="1172" priority="273">
      <formula>LEN(TRIM(F149))=0</formula>
    </cfRule>
  </conditionalFormatting>
  <conditionalFormatting sqref="C149">
    <cfRule type="expression" dxfId="1171" priority="271">
      <formula>MOD(ROW(),2)=1</formula>
    </cfRule>
  </conditionalFormatting>
  <conditionalFormatting sqref="C149">
    <cfRule type="containsText" dxfId="1170" priority="270" operator="containsText" text="UG">
      <formula>NOT(ISERROR(SEARCH("UG",C149)))</formula>
    </cfRule>
  </conditionalFormatting>
  <conditionalFormatting sqref="C149">
    <cfRule type="expression" dxfId="1169" priority="269">
      <formula>MOD(ROW(),2)=1</formula>
    </cfRule>
  </conditionalFormatting>
  <conditionalFormatting sqref="C149">
    <cfRule type="containsText" dxfId="1168" priority="268" operator="containsText" text="UG">
      <formula>NOT(ISERROR(SEARCH("UG",C149)))</formula>
    </cfRule>
  </conditionalFormatting>
  <conditionalFormatting sqref="C149">
    <cfRule type="containsText" dxfId="1167" priority="267" operator="containsText" text="CDD">
      <formula>NOT(ISERROR(SEARCH("CDD",C149)))</formula>
    </cfRule>
  </conditionalFormatting>
  <conditionalFormatting sqref="G149:S149">
    <cfRule type="expression" dxfId="1166" priority="266">
      <formula>MOD(ROW(),2)=1</formula>
    </cfRule>
  </conditionalFormatting>
  <conditionalFormatting sqref="G149:S149">
    <cfRule type="endsWith" dxfId="1165" priority="265" operator="endsWith" text="0">
      <formula>RIGHT(G149,LEN("0"))="0"</formula>
    </cfRule>
  </conditionalFormatting>
  <conditionalFormatting sqref="G149:S149">
    <cfRule type="beginsWith" dxfId="1164" priority="264" operator="beginsWith" text=",">
      <formula>LEFT(G149,LEN(","))=","</formula>
    </cfRule>
  </conditionalFormatting>
  <conditionalFormatting sqref="T124">
    <cfRule type="expression" dxfId="1163" priority="263">
      <formula>MOD(ROW(),2)=1</formula>
    </cfRule>
  </conditionalFormatting>
  <conditionalFormatting sqref="A124:B124 D124:E124">
    <cfRule type="expression" dxfId="1162" priority="262">
      <formula>MOD(ROW(),2)=1</formula>
    </cfRule>
  </conditionalFormatting>
  <conditionalFormatting sqref="F124">
    <cfRule type="expression" dxfId="1161" priority="261">
      <formula>MOD(ROW(),2)=1</formula>
    </cfRule>
  </conditionalFormatting>
  <conditionalFormatting sqref="F124">
    <cfRule type="notContainsBlanks" dxfId="1160" priority="259">
      <formula>LEN(TRIM(F124))&gt;0</formula>
    </cfRule>
    <cfRule type="containsBlanks" dxfId="1159" priority="260">
      <formula>LEN(TRIM(F124))=0</formula>
    </cfRule>
  </conditionalFormatting>
  <conditionalFormatting sqref="C124:C125">
    <cfRule type="expression" dxfId="1158" priority="258">
      <formula>MOD(ROW(),2)=1</formula>
    </cfRule>
  </conditionalFormatting>
  <conditionalFormatting sqref="C124:C125">
    <cfRule type="containsText" dxfId="1157" priority="257" operator="containsText" text="UG">
      <formula>NOT(ISERROR(SEARCH("UG",C124)))</formula>
    </cfRule>
  </conditionalFormatting>
  <conditionalFormatting sqref="C124:C125">
    <cfRule type="expression" dxfId="1156" priority="256">
      <formula>MOD(ROW(),2)=1</formula>
    </cfRule>
  </conditionalFormatting>
  <conditionalFormatting sqref="C124:C125">
    <cfRule type="containsText" dxfId="1155" priority="255" operator="containsText" text="UG">
      <formula>NOT(ISERROR(SEARCH("UG",C124)))</formula>
    </cfRule>
  </conditionalFormatting>
  <conditionalFormatting sqref="C124:C125">
    <cfRule type="containsText" dxfId="1154" priority="254" operator="containsText" text="CDD">
      <formula>NOT(ISERROR(SEARCH("CDD",C124)))</formula>
    </cfRule>
  </conditionalFormatting>
  <conditionalFormatting sqref="G124:S124">
    <cfRule type="expression" dxfId="1153" priority="253">
      <formula>MOD(ROW(),2)=1</formula>
    </cfRule>
  </conditionalFormatting>
  <conditionalFormatting sqref="G124:S124">
    <cfRule type="endsWith" dxfId="1152" priority="252" operator="endsWith" text="0">
      <formula>RIGHT(G124,LEN("0"))="0"</formula>
    </cfRule>
  </conditionalFormatting>
  <conditionalFormatting sqref="G124:S124">
    <cfRule type="beginsWith" dxfId="1151" priority="251" operator="beginsWith" text=",">
      <formula>LEFT(G124,LEN(","))=","</formula>
    </cfRule>
  </conditionalFormatting>
  <conditionalFormatting sqref="F151 I151:S151">
    <cfRule type="expression" dxfId="1150" priority="250">
      <formula>MOD(ROW(),2)=1</formula>
    </cfRule>
  </conditionalFormatting>
  <conditionalFormatting sqref="F151">
    <cfRule type="notContainsBlanks" dxfId="1149" priority="248">
      <formula>LEN(TRIM(F151))&gt;0</formula>
    </cfRule>
    <cfRule type="containsBlanks" dxfId="1148" priority="249">
      <formula>LEN(TRIM(F151))=0</formula>
    </cfRule>
  </conditionalFormatting>
  <conditionalFormatting sqref="I151:S151">
    <cfRule type="endsWith" dxfId="1147" priority="247" operator="endsWith" text="0">
      <formula>RIGHT(I151,LEN("0"))="0"</formula>
    </cfRule>
  </conditionalFormatting>
  <conditionalFormatting sqref="A151:B151 D151">
    <cfRule type="expression" dxfId="1146" priority="246">
      <formula>MOD(ROW(),2)=1</formula>
    </cfRule>
  </conditionalFormatting>
  <conditionalFormatting sqref="E151">
    <cfRule type="expression" dxfId="1145" priority="245">
      <formula>MOD(ROW(),2)=1</formula>
    </cfRule>
  </conditionalFormatting>
  <conditionalFormatting sqref="A100:B100 D100:F100">
    <cfRule type="expression" dxfId="1144" priority="244">
      <formula>MOD(ROW(),2)=1</formula>
    </cfRule>
  </conditionalFormatting>
  <conditionalFormatting sqref="F100">
    <cfRule type="notContainsBlanks" dxfId="1143" priority="242">
      <formula>LEN(TRIM(F100))&gt;0</formula>
    </cfRule>
    <cfRule type="containsBlanks" dxfId="1142" priority="243">
      <formula>LEN(TRIM(F100))=0</formula>
    </cfRule>
  </conditionalFormatting>
  <conditionalFormatting sqref="J100:S100">
    <cfRule type="expression" dxfId="1141" priority="241">
      <formula>MOD(ROW(),2)=1</formula>
    </cfRule>
  </conditionalFormatting>
  <conditionalFormatting sqref="J100:S100">
    <cfRule type="endsWith" dxfId="1140" priority="240" operator="endsWith" text="0">
      <formula>RIGHT(J100,LEN("0"))="0"</formula>
    </cfRule>
  </conditionalFormatting>
  <conditionalFormatting sqref="J100:S100">
    <cfRule type="beginsWith" dxfId="1139" priority="239" operator="beginsWith" text=",">
      <formula>LEFT(J100,LEN(","))=","</formula>
    </cfRule>
  </conditionalFormatting>
  <conditionalFormatting sqref="G100:I100">
    <cfRule type="expression" dxfId="1138" priority="238">
      <formula>MOD(ROW(),2)=1</formula>
    </cfRule>
  </conditionalFormatting>
  <conditionalFormatting sqref="G100:I100">
    <cfRule type="endsWith" dxfId="1137" priority="237" operator="endsWith" text="0">
      <formula>RIGHT(G100,LEN("0"))="0"</formula>
    </cfRule>
  </conditionalFormatting>
  <conditionalFormatting sqref="G100:I100">
    <cfRule type="beginsWith" dxfId="1136" priority="236" operator="beginsWith" text=",">
      <formula>LEFT(G100,LEN(","))=","</formula>
    </cfRule>
  </conditionalFormatting>
  <conditionalFormatting sqref="A125:B125 D125:F125">
    <cfRule type="expression" dxfId="1135" priority="235">
      <formula>MOD(ROW(),2)=1</formula>
    </cfRule>
  </conditionalFormatting>
  <conditionalFormatting sqref="F125">
    <cfRule type="notContainsBlanks" dxfId="1134" priority="233">
      <formula>LEN(TRIM(F125))&gt;0</formula>
    </cfRule>
    <cfRule type="containsBlanks" dxfId="1133" priority="234">
      <formula>LEN(TRIM(F125))=0</formula>
    </cfRule>
  </conditionalFormatting>
  <conditionalFormatting sqref="G125:S125">
    <cfRule type="expression" dxfId="1132" priority="232">
      <formula>MOD(ROW(),2)=1</formula>
    </cfRule>
  </conditionalFormatting>
  <conditionalFormatting sqref="G125:S125">
    <cfRule type="endsWith" dxfId="1131" priority="231" operator="endsWith" text="0">
      <formula>RIGHT(G125,LEN("0"))="0"</formula>
    </cfRule>
  </conditionalFormatting>
  <conditionalFormatting sqref="G125:S125">
    <cfRule type="beginsWith" dxfId="1130" priority="230" operator="beginsWith" text=",">
      <formula>LEFT(G125,LEN(","))=","</formula>
    </cfRule>
  </conditionalFormatting>
  <conditionalFormatting sqref="C94">
    <cfRule type="expression" dxfId="1129" priority="209">
      <formula>MOD(ROW(),2)=1</formula>
    </cfRule>
  </conditionalFormatting>
  <conditionalFormatting sqref="T101">
    <cfRule type="expression" dxfId="1128" priority="229">
      <formula>MOD(ROW(),2)=1</formula>
    </cfRule>
  </conditionalFormatting>
  <conditionalFormatting sqref="C151">
    <cfRule type="expression" dxfId="1127" priority="228">
      <formula>MOD(ROW(),2)=1</formula>
    </cfRule>
  </conditionalFormatting>
  <conditionalFormatting sqref="C151">
    <cfRule type="containsText" dxfId="1126" priority="227" operator="containsText" text="UG">
      <formula>NOT(ISERROR(SEARCH("UG",C151)))</formula>
    </cfRule>
  </conditionalFormatting>
  <conditionalFormatting sqref="C151">
    <cfRule type="expression" dxfId="1125" priority="226">
      <formula>MOD(ROW(),2)=1</formula>
    </cfRule>
  </conditionalFormatting>
  <conditionalFormatting sqref="C151">
    <cfRule type="containsText" dxfId="1124" priority="225" operator="containsText" text="UG">
      <formula>NOT(ISERROR(SEARCH("UG",C151)))</formula>
    </cfRule>
  </conditionalFormatting>
  <conditionalFormatting sqref="C151">
    <cfRule type="containsText" dxfId="1123" priority="224" operator="containsText" text="CDD">
      <formula>NOT(ISERROR(SEARCH("CDD",C151)))</formula>
    </cfRule>
  </conditionalFormatting>
  <conditionalFormatting sqref="AB94">
    <cfRule type="expression" dxfId="1122" priority="223">
      <formula>MOD(ROW(),2)=1</formula>
    </cfRule>
  </conditionalFormatting>
  <conditionalFormatting sqref="AA94">
    <cfRule type="expression" dxfId="1121" priority="222">
      <formula>MOD(ROW(),2)=1</formula>
    </cfRule>
  </conditionalFormatting>
  <conditionalFormatting sqref="Z94 AC94:AD94">
    <cfRule type="expression" dxfId="1120" priority="221">
      <formula>MOD(ROW(),2)=1</formula>
    </cfRule>
  </conditionalFormatting>
  <conditionalFormatting sqref="U94:Y94 AF94:AL94">
    <cfRule type="expression" dxfId="1119" priority="220">
      <formula>MOD(ROW(),2)=1</formula>
    </cfRule>
  </conditionalFormatting>
  <conditionalFormatting sqref="T94">
    <cfRule type="expression" dxfId="1118" priority="219">
      <formula>MOD(ROW(),2)=1</formula>
    </cfRule>
  </conditionalFormatting>
  <conditionalFormatting sqref="A94:B94 D94:E94">
    <cfRule type="expression" dxfId="1117" priority="218">
      <formula>MOD(ROW(),2)=1</formula>
    </cfRule>
  </conditionalFormatting>
  <conditionalFormatting sqref="F94">
    <cfRule type="notContainsBlanks" dxfId="1116" priority="215">
      <formula>LEN(TRIM(F94))&gt;0</formula>
    </cfRule>
    <cfRule type="containsBlanks" dxfId="1115" priority="216">
      <formula>LEN(TRIM(F94))=0</formula>
    </cfRule>
  </conditionalFormatting>
  <conditionalFormatting sqref="F94">
    <cfRule type="expression" dxfId="1114" priority="217">
      <formula>MOD(ROW(),2)=1</formula>
    </cfRule>
  </conditionalFormatting>
  <conditionalFormatting sqref="G94:S94">
    <cfRule type="expression" dxfId="1113" priority="214">
      <formula>MOD(ROW(),2)=1</formula>
    </cfRule>
  </conditionalFormatting>
  <conditionalFormatting sqref="G94:S94">
    <cfRule type="endsWith" dxfId="1112" priority="213" operator="endsWith" text="0">
      <formula>RIGHT(G94,LEN("0"))="0"</formula>
    </cfRule>
  </conditionalFormatting>
  <conditionalFormatting sqref="G94:S94">
    <cfRule type="beginsWith" dxfId="1111" priority="212" operator="beginsWith" text=",">
      <formula>LEFT(G94,LEN(","))=","</formula>
    </cfRule>
  </conditionalFormatting>
  <conditionalFormatting sqref="C94">
    <cfRule type="expression" dxfId="1110" priority="211">
      <formula>MOD(ROW(),2)=1</formula>
    </cfRule>
  </conditionalFormatting>
  <conditionalFormatting sqref="C94">
    <cfRule type="containsText" dxfId="1109" priority="210" operator="containsText" text="UG">
      <formula>NOT(ISERROR(SEARCH("UG",C94)))</formula>
    </cfRule>
  </conditionalFormatting>
  <conditionalFormatting sqref="C94">
    <cfRule type="containsText" dxfId="1108" priority="208" operator="containsText" text="UG">
      <formula>NOT(ISERROR(SEARCH("UG",C94)))</formula>
    </cfRule>
  </conditionalFormatting>
  <conditionalFormatting sqref="C94">
    <cfRule type="containsText" dxfId="1107" priority="207" operator="containsText" text="CDD">
      <formula>NOT(ISERROR(SEARCH("CDD",C94)))</formula>
    </cfRule>
  </conditionalFormatting>
  <conditionalFormatting sqref="AE94">
    <cfRule type="expression" dxfId="1106" priority="206">
      <formula>MOD(ROW(),2)=1</formula>
    </cfRule>
  </conditionalFormatting>
  <conditionalFormatting sqref="A62:B62 D62:E62">
    <cfRule type="expression" dxfId="1105" priority="205">
      <formula>MOD(ROW(),2)=1</formula>
    </cfRule>
  </conditionalFormatting>
  <conditionalFormatting sqref="F62">
    <cfRule type="containsBlanks" dxfId="1104" priority="203">
      <formula>LEN(TRIM(F62))=0</formula>
    </cfRule>
  </conditionalFormatting>
  <conditionalFormatting sqref="F62">
    <cfRule type="notContainsBlanks" dxfId="1103" priority="204">
      <formula>LEN(TRIM(F62))&gt;0</formula>
    </cfRule>
  </conditionalFormatting>
  <conditionalFormatting sqref="J62:S62">
    <cfRule type="expression" dxfId="1102" priority="202">
      <formula>MOD(ROW(),2)=1</formula>
    </cfRule>
  </conditionalFormatting>
  <conditionalFormatting sqref="J62:S62">
    <cfRule type="endsWith" dxfId="1101" priority="201" operator="endsWith" text="0">
      <formula>RIGHT(J62,LEN("0"))="0"</formula>
    </cfRule>
  </conditionalFormatting>
  <conditionalFormatting sqref="G62:I62">
    <cfRule type="expression" dxfId="1100" priority="200">
      <formula>MOD(ROW(),2)=1</formula>
    </cfRule>
  </conditionalFormatting>
  <conditionalFormatting sqref="G62:I62">
    <cfRule type="endsWith" dxfId="1099" priority="199" operator="endsWith" text="0">
      <formula>RIGHT(G62,LEN("0"))="0"</formula>
    </cfRule>
  </conditionalFormatting>
  <conditionalFormatting sqref="G62:I62">
    <cfRule type="beginsWith" dxfId="1098" priority="198" operator="beginsWith" text=",">
      <formula>LEFT(G62,LEN(","))=","</formula>
    </cfRule>
  </conditionalFormatting>
  <conditionalFormatting sqref="U126 AA126:AB126">
    <cfRule type="expression" dxfId="1097" priority="197">
      <formula>MOD(ROW(),2)=1</formula>
    </cfRule>
  </conditionalFormatting>
  <conditionalFormatting sqref="V126:Z126 AC126:AE126">
    <cfRule type="expression" dxfId="1096" priority="196">
      <formula>MOD(ROW(),2)=1</formula>
    </cfRule>
  </conditionalFormatting>
  <conditionalFormatting sqref="T126">
    <cfRule type="expression" dxfId="1095" priority="195">
      <formula>MOD(ROW(),2)=1</formula>
    </cfRule>
  </conditionalFormatting>
  <conditionalFormatting sqref="A126:B126 D126:E126">
    <cfRule type="expression" dxfId="1094" priority="194">
      <formula>MOD(ROW(),2)=1</formula>
    </cfRule>
  </conditionalFormatting>
  <conditionalFormatting sqref="F126">
    <cfRule type="expression" dxfId="1093" priority="193">
      <formula>MOD(ROW(),2)=1</formula>
    </cfRule>
  </conditionalFormatting>
  <conditionalFormatting sqref="F126">
    <cfRule type="notContainsBlanks" dxfId="1092" priority="191">
      <formula>LEN(TRIM(F126))&gt;0</formula>
    </cfRule>
    <cfRule type="containsBlanks" dxfId="1091" priority="192">
      <formula>LEN(TRIM(F126))=0</formula>
    </cfRule>
  </conditionalFormatting>
  <conditionalFormatting sqref="C126">
    <cfRule type="expression" dxfId="1090" priority="190">
      <formula>MOD(ROW(),2)=1</formula>
    </cfRule>
  </conditionalFormatting>
  <conditionalFormatting sqref="C126">
    <cfRule type="containsText" dxfId="1089" priority="189" operator="containsText" text="UG">
      <formula>NOT(ISERROR(SEARCH("UG",C126)))</formula>
    </cfRule>
  </conditionalFormatting>
  <conditionalFormatting sqref="C126">
    <cfRule type="expression" dxfId="1088" priority="188">
      <formula>MOD(ROW(),2)=1</formula>
    </cfRule>
  </conditionalFormatting>
  <conditionalFormatting sqref="C126">
    <cfRule type="containsText" dxfId="1087" priority="187" operator="containsText" text="UG">
      <formula>NOT(ISERROR(SEARCH("UG",C126)))</formula>
    </cfRule>
  </conditionalFormatting>
  <conditionalFormatting sqref="C126">
    <cfRule type="containsText" dxfId="1086" priority="186" operator="containsText" text="CDD">
      <formula>NOT(ISERROR(SEARCH("CDD",C126)))</formula>
    </cfRule>
  </conditionalFormatting>
  <conditionalFormatting sqref="G126:S126">
    <cfRule type="expression" dxfId="1085" priority="185">
      <formula>MOD(ROW(),2)=1</formula>
    </cfRule>
  </conditionalFormatting>
  <conditionalFormatting sqref="G126:S126">
    <cfRule type="endsWith" dxfId="1084" priority="184" operator="endsWith" text="0">
      <formula>RIGHT(G126,LEN("0"))="0"</formula>
    </cfRule>
  </conditionalFormatting>
  <conditionalFormatting sqref="G126:S126">
    <cfRule type="beginsWith" dxfId="1083" priority="183" operator="beginsWith" text=",">
      <formula>LEFT(G126,LEN(","))=","</formula>
    </cfRule>
  </conditionalFormatting>
  <conditionalFormatting sqref="AC152:AE152">
    <cfRule type="expression" dxfId="1082" priority="182">
      <formula>MOD(ROW(),2)=1</formula>
    </cfRule>
  </conditionalFormatting>
  <conditionalFormatting sqref="U152:AA152">
    <cfRule type="expression" dxfId="1081" priority="181">
      <formula>MOD(ROW(),2)=1</formula>
    </cfRule>
  </conditionalFormatting>
  <conditionalFormatting sqref="T152">
    <cfRule type="expression" dxfId="1080" priority="180">
      <formula>MOD(ROW(),2)=1</formula>
    </cfRule>
  </conditionalFormatting>
  <conditionalFormatting sqref="AB152">
    <cfRule type="expression" dxfId="1079" priority="179">
      <formula>MOD(ROW(),2)=1</formula>
    </cfRule>
  </conditionalFormatting>
  <conditionalFormatting sqref="F152">
    <cfRule type="expression" dxfId="1078" priority="178">
      <formula>MOD(ROW(),2)=1</formula>
    </cfRule>
  </conditionalFormatting>
  <conditionalFormatting sqref="F152">
    <cfRule type="notContainsBlanks" dxfId="1077" priority="176">
      <formula>LEN(TRIM(F152))&gt;0</formula>
    </cfRule>
    <cfRule type="containsBlanks" dxfId="1076" priority="177">
      <formula>LEN(TRIM(F152))=0</formula>
    </cfRule>
  </conditionalFormatting>
  <conditionalFormatting sqref="A152:B152 D152">
    <cfRule type="expression" dxfId="1075" priority="175">
      <formula>MOD(ROW(),2)=1</formula>
    </cfRule>
  </conditionalFormatting>
  <conditionalFormatting sqref="E152">
    <cfRule type="expression" dxfId="1074" priority="174">
      <formula>MOD(ROW(),2)=1</formula>
    </cfRule>
  </conditionalFormatting>
  <conditionalFormatting sqref="J152:S152">
    <cfRule type="expression" dxfId="1073" priority="173">
      <formula>MOD(ROW(),2)=1</formula>
    </cfRule>
  </conditionalFormatting>
  <conditionalFormatting sqref="J152:S152">
    <cfRule type="endsWith" dxfId="1072" priority="172" operator="endsWith" text="0">
      <formula>RIGHT(J152,LEN("0"))="0"</formula>
    </cfRule>
  </conditionalFormatting>
  <conditionalFormatting sqref="J152:S152">
    <cfRule type="beginsWith" dxfId="1071" priority="171" operator="beginsWith" text=",">
      <formula>LEFT(J152,LEN(","))=","</formula>
    </cfRule>
  </conditionalFormatting>
  <conditionalFormatting sqref="G152:I152">
    <cfRule type="expression" dxfId="1070" priority="170">
      <formula>MOD(ROW(),2)=1</formula>
    </cfRule>
  </conditionalFormatting>
  <conditionalFormatting sqref="G152:I152">
    <cfRule type="endsWith" dxfId="1069" priority="169" operator="endsWith" text="0">
      <formula>RIGHT(G152,LEN("0"))="0"</formula>
    </cfRule>
  </conditionalFormatting>
  <conditionalFormatting sqref="G152:I152">
    <cfRule type="beginsWith" dxfId="1068" priority="168" operator="beginsWith" text=",">
      <formula>LEFT(G152,LEN(","))=","</formula>
    </cfRule>
  </conditionalFormatting>
  <conditionalFormatting sqref="A101:B101 D101:F101">
    <cfRule type="expression" dxfId="1067" priority="167">
      <formula>MOD(ROW(),2)=1</formula>
    </cfRule>
  </conditionalFormatting>
  <conditionalFormatting sqref="F101">
    <cfRule type="notContainsBlanks" dxfId="1066" priority="165">
      <formula>LEN(TRIM(F101))&gt;0</formula>
    </cfRule>
    <cfRule type="containsBlanks" dxfId="1065" priority="166">
      <formula>LEN(TRIM(F101))=0</formula>
    </cfRule>
  </conditionalFormatting>
  <conditionalFormatting sqref="G101:S101">
    <cfRule type="expression" dxfId="1064" priority="164">
      <formula>MOD(ROW(),2)=1</formula>
    </cfRule>
  </conditionalFormatting>
  <conditionalFormatting sqref="G101:S101">
    <cfRule type="endsWith" dxfId="1063" priority="163" operator="endsWith" text="0">
      <formula>RIGHT(G101,LEN("0"))="0"</formula>
    </cfRule>
  </conditionalFormatting>
  <conditionalFormatting sqref="G101:S101">
    <cfRule type="beginsWith" dxfId="1062" priority="162" operator="beginsWith" text=",">
      <formula>LEFT(G101,LEN(","))=","</formula>
    </cfRule>
  </conditionalFormatting>
  <conditionalFormatting sqref="D127:F127 A127:B127">
    <cfRule type="expression" dxfId="1061" priority="161">
      <formula>MOD(ROW(),2)=1</formula>
    </cfRule>
  </conditionalFormatting>
  <conditionalFormatting sqref="F127">
    <cfRule type="notContainsBlanks" dxfId="1060" priority="159">
      <formula>LEN(TRIM(F127))&gt;0</formula>
    </cfRule>
    <cfRule type="containsBlanks" dxfId="1059" priority="160">
      <formula>LEN(TRIM(F127))=0</formula>
    </cfRule>
  </conditionalFormatting>
  <conditionalFormatting sqref="G127:S127">
    <cfRule type="expression" dxfId="1058" priority="158">
      <formula>MOD(ROW(),2)=1</formula>
    </cfRule>
  </conditionalFormatting>
  <conditionalFormatting sqref="G127:S127">
    <cfRule type="endsWith" dxfId="1057" priority="157" operator="endsWith" text="0">
      <formula>RIGHT(G127,LEN("0"))="0"</formula>
    </cfRule>
  </conditionalFormatting>
  <conditionalFormatting sqref="G127:S127">
    <cfRule type="beginsWith" dxfId="1056" priority="156" operator="beginsWith" text=",">
      <formula>LEFT(G127,LEN(","))=","</formula>
    </cfRule>
  </conditionalFormatting>
  <conditionalFormatting sqref="A102:B102 D102:F102">
    <cfRule type="expression" dxfId="1055" priority="155">
      <formula>MOD(ROW(),2)=1</formula>
    </cfRule>
  </conditionalFormatting>
  <conditionalFormatting sqref="F102">
    <cfRule type="notContainsBlanks" dxfId="1054" priority="153">
      <formula>LEN(TRIM(F102))&gt;0</formula>
    </cfRule>
    <cfRule type="containsBlanks" dxfId="1053" priority="154">
      <formula>LEN(TRIM(F102))=0</formula>
    </cfRule>
  </conditionalFormatting>
  <conditionalFormatting sqref="G102:S102">
    <cfRule type="expression" dxfId="1052" priority="152">
      <formula>MOD(ROW(),2)=1</formula>
    </cfRule>
  </conditionalFormatting>
  <conditionalFormatting sqref="G102:S102">
    <cfRule type="endsWith" dxfId="1051" priority="151" operator="endsWith" text="0">
      <formula>RIGHT(G102,LEN("0"))="0"</formula>
    </cfRule>
  </conditionalFormatting>
  <conditionalFormatting sqref="G102:S102">
    <cfRule type="beginsWith" dxfId="1050" priority="150" operator="beginsWith" text=",">
      <formula>LEFT(G102,LEN(","))=","</formula>
    </cfRule>
  </conditionalFormatting>
  <conditionalFormatting sqref="U153:AA153 AC153:AE153">
    <cfRule type="expression" dxfId="1049" priority="149">
      <formula>MOD(ROW(),2)=1</formula>
    </cfRule>
  </conditionalFormatting>
  <conditionalFormatting sqref="T153">
    <cfRule type="expression" dxfId="1048" priority="148">
      <formula>MOD(ROW(),2)=1</formula>
    </cfRule>
  </conditionalFormatting>
  <conditionalFormatting sqref="AB153">
    <cfRule type="expression" dxfId="1047" priority="147">
      <formula>MOD(ROW(),2)=1</formula>
    </cfRule>
  </conditionalFormatting>
  <conditionalFormatting sqref="A63:B63 D63:E63">
    <cfRule type="expression" dxfId="1046" priority="146">
      <formula>MOD(ROW(),2)=1</formula>
    </cfRule>
  </conditionalFormatting>
  <conditionalFormatting sqref="F63">
    <cfRule type="containsBlanks" dxfId="1045" priority="144">
      <formula>LEN(TRIM(F63))=0</formula>
    </cfRule>
  </conditionalFormatting>
  <conditionalFormatting sqref="F63">
    <cfRule type="notContainsBlanks" dxfId="1044" priority="145">
      <formula>LEN(TRIM(F63))&gt;0</formula>
    </cfRule>
  </conditionalFormatting>
  <conditionalFormatting sqref="G63:S63">
    <cfRule type="expression" dxfId="1043" priority="143">
      <formula>MOD(ROW(),2)=1</formula>
    </cfRule>
  </conditionalFormatting>
  <conditionalFormatting sqref="G63:S63">
    <cfRule type="endsWith" dxfId="1042" priority="142" operator="endsWith" text="0">
      <formula>RIGHT(G63,LEN("0"))="0"</formula>
    </cfRule>
  </conditionalFormatting>
  <conditionalFormatting sqref="G63:S63">
    <cfRule type="beginsWith" dxfId="1041" priority="141" operator="beginsWith" text=",">
      <formula>LEFT(G63,LEN(","))=","</formula>
    </cfRule>
  </conditionalFormatting>
  <conditionalFormatting sqref="A154:B154 D154:F154">
    <cfRule type="expression" dxfId="1040" priority="140">
      <formula>MOD(ROW(),2)=1</formula>
    </cfRule>
  </conditionalFormatting>
  <conditionalFormatting sqref="F154">
    <cfRule type="notContainsBlanks" dxfId="1039" priority="138">
      <formula>LEN(TRIM(F154))&gt;0</formula>
    </cfRule>
    <cfRule type="containsBlanks" dxfId="1038" priority="139">
      <formula>LEN(TRIM(F154))=0</formula>
    </cfRule>
  </conditionalFormatting>
  <conditionalFormatting sqref="G154:S154">
    <cfRule type="expression" dxfId="1037" priority="137">
      <formula>MOD(ROW(),2)=1</formula>
    </cfRule>
  </conditionalFormatting>
  <conditionalFormatting sqref="G154:S154">
    <cfRule type="endsWith" dxfId="1036" priority="136" operator="endsWith" text="0">
      <formula>RIGHT(G154,LEN("0"))="0"</formula>
    </cfRule>
  </conditionalFormatting>
  <conditionalFormatting sqref="G154:S154">
    <cfRule type="beginsWith" dxfId="1035" priority="135" operator="beginsWith" text=",">
      <formula>LEFT(G154,LEN(","))=","</formula>
    </cfRule>
  </conditionalFormatting>
  <conditionalFormatting sqref="A153:B153 D153:F153 M153:S153">
    <cfRule type="expression" dxfId="1034" priority="134">
      <formula>MOD(ROW(),2)=1</formula>
    </cfRule>
  </conditionalFormatting>
  <conditionalFormatting sqref="F153">
    <cfRule type="notContainsBlanks" dxfId="1033" priority="132">
      <formula>LEN(TRIM(F153))&gt;0</formula>
    </cfRule>
    <cfRule type="containsBlanks" dxfId="1032" priority="133">
      <formula>LEN(TRIM(F153))=0</formula>
    </cfRule>
  </conditionalFormatting>
  <conditionalFormatting sqref="M153:S153">
    <cfRule type="endsWith" dxfId="1031" priority="131" operator="endsWith" text="0">
      <formula>RIGHT(M153,LEN("0"))="0"</formula>
    </cfRule>
  </conditionalFormatting>
  <conditionalFormatting sqref="G153:L153">
    <cfRule type="expression" dxfId="1030" priority="130">
      <formula>MOD(ROW(),2)=1</formula>
    </cfRule>
  </conditionalFormatting>
  <conditionalFormatting sqref="G153:L153">
    <cfRule type="endsWith" dxfId="1029" priority="129" operator="endsWith" text="0">
      <formula>RIGHT(G153,LEN("0"))="0"</formula>
    </cfRule>
  </conditionalFormatting>
  <conditionalFormatting sqref="G153:L153">
    <cfRule type="beginsWith" dxfId="1028" priority="128" operator="beginsWith" text=",">
      <formula>LEFT(G153,LEN(","))=","</formula>
    </cfRule>
  </conditionalFormatting>
  <conditionalFormatting sqref="G151:H151">
    <cfRule type="expression" dxfId="1027" priority="127">
      <formula>MOD(ROW(),2)=1</formula>
    </cfRule>
  </conditionalFormatting>
  <conditionalFormatting sqref="G151:H151">
    <cfRule type="endsWith" dxfId="1026" priority="126" operator="endsWith" text="0">
      <formula>RIGHT(G151,LEN("0"))="0"</formula>
    </cfRule>
  </conditionalFormatting>
  <conditionalFormatting sqref="G151:H151">
    <cfRule type="beginsWith" dxfId="1025" priority="125" operator="beginsWith" text=",">
      <formula>LEFT(G151,LEN(","))=","</formula>
    </cfRule>
  </conditionalFormatting>
  <conditionalFormatting sqref="A129:B129 D129:F129">
    <cfRule type="expression" dxfId="1024" priority="124">
      <formula>MOD(ROW(),2)=1</formula>
    </cfRule>
  </conditionalFormatting>
  <conditionalFormatting sqref="F129">
    <cfRule type="notContainsBlanks" dxfId="1023" priority="122">
      <formula>LEN(TRIM(F129))&gt;0</formula>
    </cfRule>
    <cfRule type="containsBlanks" dxfId="1022" priority="123">
      <formula>LEN(TRIM(F129))=0</formula>
    </cfRule>
  </conditionalFormatting>
  <conditionalFormatting sqref="G129:S129">
    <cfRule type="expression" dxfId="1021" priority="121">
      <formula>MOD(ROW(),2)=1</formula>
    </cfRule>
  </conditionalFormatting>
  <conditionalFormatting sqref="G129:S129">
    <cfRule type="endsWith" dxfId="1020" priority="120" operator="endsWith" text="0">
      <formula>RIGHT(G129,LEN("0"))="0"</formula>
    </cfRule>
  </conditionalFormatting>
  <conditionalFormatting sqref="G129:S129">
    <cfRule type="beginsWith" dxfId="1019" priority="119" operator="beginsWith" text=",">
      <formula>LEFT(G129,LEN(","))=","</formula>
    </cfRule>
  </conditionalFormatting>
  <conditionalFormatting sqref="C154">
    <cfRule type="expression" dxfId="1018" priority="118">
      <formula>MOD(ROW(),2)=1</formula>
    </cfRule>
  </conditionalFormatting>
  <conditionalFormatting sqref="C154">
    <cfRule type="containsText" dxfId="1017" priority="117" operator="containsText" text="UG">
      <formula>NOT(ISERROR(SEARCH("UG",C154)))</formula>
    </cfRule>
  </conditionalFormatting>
  <conditionalFormatting sqref="C154">
    <cfRule type="expression" dxfId="1016" priority="116">
      <formula>MOD(ROW(),2)=1</formula>
    </cfRule>
  </conditionalFormatting>
  <conditionalFormatting sqref="C154">
    <cfRule type="containsText" dxfId="1015" priority="115" operator="containsText" text="UG">
      <formula>NOT(ISERROR(SEARCH("UG",C154)))</formula>
    </cfRule>
  </conditionalFormatting>
  <conditionalFormatting sqref="C154">
    <cfRule type="containsText" dxfId="1014" priority="114" operator="containsText" text="CDD">
      <formula>NOT(ISERROR(SEARCH("CDD",C154)))</formula>
    </cfRule>
  </conditionalFormatting>
  <conditionalFormatting sqref="A130:B130 D130:F130">
    <cfRule type="expression" dxfId="1013" priority="113">
      <formula>MOD(ROW(),2)=1</formula>
    </cfRule>
  </conditionalFormatting>
  <conditionalFormatting sqref="F130">
    <cfRule type="notContainsBlanks" dxfId="1012" priority="111">
      <formula>LEN(TRIM(F130))&gt;0</formula>
    </cfRule>
    <cfRule type="containsBlanks" dxfId="1011" priority="112">
      <formula>LEN(TRIM(F130))=0</formula>
    </cfRule>
  </conditionalFormatting>
  <conditionalFormatting sqref="G130:S130">
    <cfRule type="expression" dxfId="1010" priority="110">
      <formula>MOD(ROW(),2)=1</formula>
    </cfRule>
  </conditionalFormatting>
  <conditionalFormatting sqref="G130:S130">
    <cfRule type="endsWith" dxfId="1009" priority="109" operator="endsWith" text="0">
      <formula>RIGHT(G130,LEN("0"))="0"</formula>
    </cfRule>
  </conditionalFormatting>
  <conditionalFormatting sqref="G130:S130">
    <cfRule type="beginsWith" dxfId="1008" priority="108" operator="beginsWith" text=",">
      <formula>LEFT(G130,LEN(","))=","</formula>
    </cfRule>
  </conditionalFormatting>
  <conditionalFormatting sqref="C55">
    <cfRule type="containsText" dxfId="1007" priority="107" operator="containsText" text="UG">
      <formula>NOT(ISERROR(SEARCH("UG",C55)))</formula>
    </cfRule>
  </conditionalFormatting>
  <conditionalFormatting sqref="AC145:XFD146">
    <cfRule type="expression" dxfId="1006" priority="106">
      <formula>MOD(ROW(),2)=1</formula>
    </cfRule>
  </conditionalFormatting>
  <conditionalFormatting sqref="U145:AA146">
    <cfRule type="expression" dxfId="1005" priority="105">
      <formula>MOD(ROW(),2)=1</formula>
    </cfRule>
  </conditionalFormatting>
  <conditionalFormatting sqref="AB145:AB146">
    <cfRule type="expression" dxfId="1004" priority="104">
      <formula>MOD(ROW(),2)=1</formula>
    </cfRule>
  </conditionalFormatting>
  <conditionalFormatting sqref="G145:S146">
    <cfRule type="expression" dxfId="1003" priority="103">
      <formula>MOD(ROW(),2)=1</formula>
    </cfRule>
  </conditionalFormatting>
  <conditionalFormatting sqref="A145:E146">
    <cfRule type="expression" dxfId="1002" priority="102">
      <formula>MOD(ROW(),2)=1</formula>
    </cfRule>
  </conditionalFormatting>
  <conditionalFormatting sqref="C145:C146">
    <cfRule type="containsText" dxfId="1001" priority="101" operator="containsText" text="UG">
      <formula>NOT(ISERROR(SEARCH("UG",C145)))</formula>
    </cfRule>
  </conditionalFormatting>
  <conditionalFormatting sqref="F145:F146">
    <cfRule type="expression" dxfId="1000" priority="100">
      <formula>MOD(ROW(),2)=1</formula>
    </cfRule>
  </conditionalFormatting>
  <conditionalFormatting sqref="F145:F146">
    <cfRule type="containsBlanks" dxfId="999" priority="98">
      <formula>LEN(TRIM(F145))=0</formula>
    </cfRule>
  </conditionalFormatting>
  <conditionalFormatting sqref="F145:F146">
    <cfRule type="notContainsBlanks" dxfId="998" priority="99">
      <formula>LEN(TRIM(F145))&gt;0</formula>
    </cfRule>
  </conditionalFormatting>
  <conditionalFormatting sqref="G145:S146">
    <cfRule type="endsWith" dxfId="997" priority="97" operator="endsWith" text="0">
      <formula>RIGHT(G145,LEN("0"))="0"</formula>
    </cfRule>
  </conditionalFormatting>
  <conditionalFormatting sqref="T145:T146">
    <cfRule type="expression" dxfId="996" priority="96">
      <formula>MOD(ROW(),2)=1</formula>
    </cfRule>
  </conditionalFormatting>
  <conditionalFormatting sqref="C145:C146">
    <cfRule type="containsText" dxfId="995" priority="95" operator="containsText" text="CDD">
      <formula>NOT(ISERROR(SEARCH("CDD",C145)))</formula>
    </cfRule>
  </conditionalFormatting>
  <conditionalFormatting sqref="G145:S146">
    <cfRule type="beginsWith" dxfId="994" priority="94" operator="beginsWith" text=",">
      <formula>LEFT(G145,LEN(","))=","</formula>
    </cfRule>
  </conditionalFormatting>
  <conditionalFormatting sqref="C25:C28">
    <cfRule type="expression" dxfId="993" priority="93">
      <formula>MOD(ROW(),2)=1</formula>
    </cfRule>
  </conditionalFormatting>
  <conditionalFormatting sqref="C25:C28">
    <cfRule type="containsText" dxfId="992" priority="92" operator="containsText" text="UG">
      <formula>NOT(ISERROR(SEARCH("UG",C25)))</formula>
    </cfRule>
  </conditionalFormatting>
  <conditionalFormatting sqref="C25:C28">
    <cfRule type="containsText" dxfId="991" priority="91" operator="containsText" text="CDD">
      <formula>NOT(ISERROR(SEARCH("CDD",C25)))</formula>
    </cfRule>
  </conditionalFormatting>
  <conditionalFormatting sqref="C19:C23">
    <cfRule type="expression" dxfId="990" priority="90">
      <formula>MOD(ROW(),2)=1</formula>
    </cfRule>
  </conditionalFormatting>
  <conditionalFormatting sqref="C19:C22">
    <cfRule type="containsText" dxfId="989" priority="89" operator="containsText" text="UG">
      <formula>NOT(ISERROR(SEARCH("UG",C19)))</formula>
    </cfRule>
  </conditionalFormatting>
  <conditionalFormatting sqref="C23">
    <cfRule type="expression" dxfId="988" priority="88">
      <formula>MOD(ROW(),2)=1</formula>
    </cfRule>
  </conditionalFormatting>
  <conditionalFormatting sqref="C23">
    <cfRule type="containsText" dxfId="987" priority="87" operator="containsText" text="UG">
      <formula>NOT(ISERROR(SEARCH("UG",C23)))</formula>
    </cfRule>
  </conditionalFormatting>
  <conditionalFormatting sqref="C19:C23">
    <cfRule type="containsText" dxfId="986" priority="86" operator="containsText" text="CDD">
      <formula>NOT(ISERROR(SEARCH("CDD",C19)))</formula>
    </cfRule>
  </conditionalFormatting>
  <conditionalFormatting sqref="C23">
    <cfRule type="expression" dxfId="985" priority="85">
      <formula>MOD(ROW(),2)=1</formula>
    </cfRule>
  </conditionalFormatting>
  <conditionalFormatting sqref="C23">
    <cfRule type="containsText" dxfId="984" priority="84" operator="containsText" text="UG">
      <formula>NOT(ISERROR(SEARCH("UG",C23)))</formula>
    </cfRule>
  </conditionalFormatting>
  <conditionalFormatting sqref="C22">
    <cfRule type="expression" dxfId="983" priority="83">
      <formula>MOD(ROW(),2)=1</formula>
    </cfRule>
  </conditionalFormatting>
  <conditionalFormatting sqref="C22">
    <cfRule type="containsText" dxfId="982" priority="82" operator="containsText" text="UG">
      <formula>NOT(ISERROR(SEARCH("UG",C22)))</formula>
    </cfRule>
  </conditionalFormatting>
  <conditionalFormatting sqref="C24">
    <cfRule type="expression" dxfId="981" priority="81">
      <formula>MOD(ROW(),2)=1</formula>
    </cfRule>
  </conditionalFormatting>
  <conditionalFormatting sqref="C24">
    <cfRule type="containsText" dxfId="980" priority="80" operator="containsText" text="UG">
      <formula>NOT(ISERROR(SEARCH("UG",C24)))</formula>
    </cfRule>
  </conditionalFormatting>
  <conditionalFormatting sqref="C24">
    <cfRule type="expression" dxfId="979" priority="79">
      <formula>MOD(ROW(),2)=1</formula>
    </cfRule>
  </conditionalFormatting>
  <conditionalFormatting sqref="C24">
    <cfRule type="containsText" dxfId="978" priority="78" operator="containsText" text="UG">
      <formula>NOT(ISERROR(SEARCH("UG",C24)))</formula>
    </cfRule>
  </conditionalFormatting>
  <conditionalFormatting sqref="C24">
    <cfRule type="containsText" dxfId="977" priority="77" operator="containsText" text="CDD">
      <formula>NOT(ISERROR(SEARCH("CDD",C24)))</formula>
    </cfRule>
  </conditionalFormatting>
  <conditionalFormatting sqref="G22:S23 G19:S20">
    <cfRule type="expression" dxfId="976" priority="76">
      <formula>MOD(ROW(),2)=1</formula>
    </cfRule>
  </conditionalFormatting>
  <conditionalFormatting sqref="G22:S22 G19:S20">
    <cfRule type="endsWith" dxfId="975" priority="75" operator="endsWith" text="0">
      <formula>RIGHT(G19,LEN("0"))="0"</formula>
    </cfRule>
  </conditionalFormatting>
  <conditionalFormatting sqref="G23:S23">
    <cfRule type="expression" dxfId="974" priority="74">
      <formula>MOD(ROW(),2)=1</formula>
    </cfRule>
  </conditionalFormatting>
  <conditionalFormatting sqref="G23:S23">
    <cfRule type="endsWith" dxfId="973" priority="73" operator="endsWith" text="0">
      <formula>RIGHT(G23,LEN("0"))="0"</formula>
    </cfRule>
  </conditionalFormatting>
  <conditionalFormatting sqref="G23:S23">
    <cfRule type="endsWith" dxfId="972" priority="72" operator="endsWith" text="0">
      <formula>RIGHT(G23,LEN("0"))="0"</formula>
    </cfRule>
  </conditionalFormatting>
  <conditionalFormatting sqref="G22:S22">
    <cfRule type="expression" dxfId="971" priority="71">
      <formula>MOD(ROW(),2)=1</formula>
    </cfRule>
  </conditionalFormatting>
  <conditionalFormatting sqref="G22:S22">
    <cfRule type="endsWith" dxfId="970" priority="70" operator="endsWith" text="0">
      <formula>RIGHT(G22,LEN("0"))="0"</formula>
    </cfRule>
  </conditionalFormatting>
  <conditionalFormatting sqref="G22:S23 G19:S20">
    <cfRule type="beginsWith" dxfId="969" priority="69" operator="beginsWith" text=",">
      <formula>LEFT(G19,LEN(","))=","</formula>
    </cfRule>
  </conditionalFormatting>
  <conditionalFormatting sqref="G21:S21">
    <cfRule type="expression" dxfId="968" priority="68">
      <formula>MOD(ROW(),2)=1</formula>
    </cfRule>
  </conditionalFormatting>
  <conditionalFormatting sqref="G21:S21">
    <cfRule type="endsWith" dxfId="967" priority="67" operator="endsWith" text="0">
      <formula>RIGHT(G21,LEN("0"))="0"</formula>
    </cfRule>
  </conditionalFormatting>
  <conditionalFormatting sqref="G21:S21">
    <cfRule type="beginsWith" dxfId="966" priority="66" operator="beginsWith" text=",">
      <formula>LEFT(G21,LEN(","))=","</formula>
    </cfRule>
  </conditionalFormatting>
  <conditionalFormatting sqref="G24:S24">
    <cfRule type="expression" dxfId="965" priority="65">
      <formula>MOD(ROW(),2)=1</formula>
    </cfRule>
  </conditionalFormatting>
  <conditionalFormatting sqref="G24:S24">
    <cfRule type="endsWith" dxfId="964" priority="64" operator="endsWith" text="0">
      <formula>RIGHT(G24,LEN("0"))="0"</formula>
    </cfRule>
  </conditionalFormatting>
  <conditionalFormatting sqref="G24:S24">
    <cfRule type="beginsWith" dxfId="963" priority="63" operator="beginsWith" text=",">
      <formula>LEFT(G24,LEN(","))=","</formula>
    </cfRule>
  </conditionalFormatting>
  <conditionalFormatting sqref="G25:S26 G28:S28">
    <cfRule type="expression" dxfId="962" priority="62">
      <formula>MOD(ROW(),2)=1</formula>
    </cfRule>
  </conditionalFormatting>
  <conditionalFormatting sqref="G25:S26 G28:S28">
    <cfRule type="endsWith" dxfId="961" priority="61" operator="endsWith" text="0">
      <formula>RIGHT(G25,LEN("0"))="0"</formula>
    </cfRule>
  </conditionalFormatting>
  <conditionalFormatting sqref="G25:S26 G28:S28">
    <cfRule type="beginsWith" dxfId="960" priority="60" operator="beginsWith" text=",">
      <formula>LEFT(G25,LEN(","))=","</formula>
    </cfRule>
  </conditionalFormatting>
  <conditionalFormatting sqref="G27:S27">
    <cfRule type="expression" dxfId="959" priority="59">
      <formula>MOD(ROW(),2)=1</formula>
    </cfRule>
  </conditionalFormatting>
  <conditionalFormatting sqref="G27:S27">
    <cfRule type="endsWith" dxfId="958" priority="58" operator="endsWith" text="0">
      <formula>RIGHT(G27,LEN("0"))="0"</formula>
    </cfRule>
  </conditionalFormatting>
  <conditionalFormatting sqref="G27:S27">
    <cfRule type="beginsWith" dxfId="957" priority="57" operator="beginsWith" text=",">
      <formula>LEFT(G27,LEN(","))=","</formula>
    </cfRule>
  </conditionalFormatting>
  <conditionalFormatting sqref="A88:B92 D88:E92">
    <cfRule type="expression" dxfId="956" priority="56">
      <formula>MOD(ROW(),2)=1</formula>
    </cfRule>
  </conditionalFormatting>
  <conditionalFormatting sqref="F88:F92">
    <cfRule type="expression" dxfId="955" priority="54">
      <formula>MOD(ROW(),2)=1</formula>
    </cfRule>
  </conditionalFormatting>
  <conditionalFormatting sqref="F88:F92">
    <cfRule type="containsBlanks" dxfId="954" priority="53">
      <formula>LEN(TRIM(F88))=0</formula>
    </cfRule>
  </conditionalFormatting>
  <conditionalFormatting sqref="F88:F92">
    <cfRule type="notContainsBlanks" dxfId="953" priority="55">
      <formula>LEN(TRIM(F88))&gt;0</formula>
    </cfRule>
  </conditionalFormatting>
  <conditionalFormatting sqref="A87:B87 D87:E87 D83:E83 A83:B83">
    <cfRule type="expression" dxfId="952" priority="52">
      <formula>MOD(ROW(),2)=1</formula>
    </cfRule>
  </conditionalFormatting>
  <conditionalFormatting sqref="F87 F83">
    <cfRule type="expression" dxfId="951" priority="50">
      <formula>MOD(ROW(),2)=1</formula>
    </cfRule>
  </conditionalFormatting>
  <conditionalFormatting sqref="F87 F83">
    <cfRule type="containsBlanks" dxfId="950" priority="49">
      <formula>LEN(TRIM(F83))=0</formula>
    </cfRule>
  </conditionalFormatting>
  <conditionalFormatting sqref="F87 F83">
    <cfRule type="notContainsBlanks" dxfId="949" priority="51">
      <formula>LEN(TRIM(F83))&gt;0</formula>
    </cfRule>
  </conditionalFormatting>
  <conditionalFormatting sqref="A84:B84 D84:E84">
    <cfRule type="expression" dxfId="948" priority="48">
      <formula>MOD(ROW(),2)=1</formula>
    </cfRule>
  </conditionalFormatting>
  <conditionalFormatting sqref="F84">
    <cfRule type="expression" dxfId="947" priority="46">
      <formula>MOD(ROW(),2)=1</formula>
    </cfRule>
  </conditionalFormatting>
  <conditionalFormatting sqref="F84">
    <cfRule type="containsBlanks" dxfId="946" priority="45">
      <formula>LEN(TRIM(F84))=0</formula>
    </cfRule>
  </conditionalFormatting>
  <conditionalFormatting sqref="F84">
    <cfRule type="notContainsBlanks" dxfId="945" priority="47">
      <formula>LEN(TRIM(F84))&gt;0</formula>
    </cfRule>
  </conditionalFormatting>
  <conditionalFormatting sqref="A85:B85 D85:F85">
    <cfRule type="expression" dxfId="944" priority="44">
      <formula>MOD(ROW(),2)=1</formula>
    </cfRule>
  </conditionalFormatting>
  <conditionalFormatting sqref="F85">
    <cfRule type="notContainsBlanks" dxfId="943" priority="42">
      <formula>LEN(TRIM(F85))&gt;0</formula>
    </cfRule>
    <cfRule type="containsBlanks" dxfId="942" priority="43">
      <formula>LEN(TRIM(F85))=0</formula>
    </cfRule>
  </conditionalFormatting>
  <conditionalFormatting sqref="A86:B86 D86:E86">
    <cfRule type="expression" dxfId="941" priority="41">
      <formula>MOD(ROW(),2)=1</formula>
    </cfRule>
  </conditionalFormatting>
  <conditionalFormatting sqref="F86">
    <cfRule type="expression" dxfId="940" priority="40">
      <formula>MOD(ROW(),2)=1</formula>
    </cfRule>
  </conditionalFormatting>
  <conditionalFormatting sqref="F86">
    <cfRule type="containsBlanks" dxfId="939" priority="38">
      <formula>LEN(TRIM(F86))=0</formula>
    </cfRule>
  </conditionalFormatting>
  <conditionalFormatting sqref="F86">
    <cfRule type="notContainsBlanks" dxfId="938" priority="39">
      <formula>LEN(TRIM(F86))&gt;0</formula>
    </cfRule>
  </conditionalFormatting>
  <conditionalFormatting sqref="C89:C92">
    <cfRule type="expression" dxfId="937" priority="37">
      <formula>MOD(ROW(),2)=1</formula>
    </cfRule>
  </conditionalFormatting>
  <conditionalFormatting sqref="C89:C92">
    <cfRule type="containsText" dxfId="936" priority="36" operator="containsText" text="UG">
      <formula>NOT(ISERROR(SEARCH("UG",C89)))</formula>
    </cfRule>
  </conditionalFormatting>
  <conditionalFormatting sqref="C89:C92">
    <cfRule type="containsText" dxfId="935" priority="35" operator="containsText" text="CDD">
      <formula>NOT(ISERROR(SEARCH("CDD",C89)))</formula>
    </cfRule>
  </conditionalFormatting>
  <conditionalFormatting sqref="C83:C87">
    <cfRule type="expression" dxfId="934" priority="34">
      <formula>MOD(ROW(),2)=1</formula>
    </cfRule>
  </conditionalFormatting>
  <conditionalFormatting sqref="C83:C86">
    <cfRule type="containsText" dxfId="933" priority="33" operator="containsText" text="UG">
      <formula>NOT(ISERROR(SEARCH("UG",C83)))</formula>
    </cfRule>
  </conditionalFormatting>
  <conditionalFormatting sqref="C87">
    <cfRule type="expression" dxfId="932" priority="32">
      <formula>MOD(ROW(),2)=1</formula>
    </cfRule>
  </conditionalFormatting>
  <conditionalFormatting sqref="C87">
    <cfRule type="containsText" dxfId="931" priority="31" operator="containsText" text="UG">
      <formula>NOT(ISERROR(SEARCH("UG",C87)))</formula>
    </cfRule>
  </conditionalFormatting>
  <conditionalFormatting sqref="C83:C87">
    <cfRule type="containsText" dxfId="930" priority="30" operator="containsText" text="CDD">
      <formula>NOT(ISERROR(SEARCH("CDD",C83)))</formula>
    </cfRule>
  </conditionalFormatting>
  <conditionalFormatting sqref="C87">
    <cfRule type="expression" dxfId="929" priority="29">
      <formula>MOD(ROW(),2)=1</formula>
    </cfRule>
  </conditionalFormatting>
  <conditionalFormatting sqref="C87">
    <cfRule type="containsText" dxfId="928" priority="28" operator="containsText" text="UG">
      <formula>NOT(ISERROR(SEARCH("UG",C87)))</formula>
    </cfRule>
  </conditionalFormatting>
  <conditionalFormatting sqref="C86">
    <cfRule type="expression" dxfId="927" priority="27">
      <formula>MOD(ROW(),2)=1</formula>
    </cfRule>
  </conditionalFormatting>
  <conditionalFormatting sqref="C86">
    <cfRule type="containsText" dxfId="926" priority="26" operator="containsText" text="UG">
      <formula>NOT(ISERROR(SEARCH("UG",C86)))</formula>
    </cfRule>
  </conditionalFormatting>
  <conditionalFormatting sqref="C88">
    <cfRule type="expression" dxfId="925" priority="25">
      <formula>MOD(ROW(),2)=1</formula>
    </cfRule>
  </conditionalFormatting>
  <conditionalFormatting sqref="C88">
    <cfRule type="containsText" dxfId="924" priority="24" operator="containsText" text="UG">
      <formula>NOT(ISERROR(SEARCH("UG",C88)))</formula>
    </cfRule>
  </conditionalFormatting>
  <conditionalFormatting sqref="C88">
    <cfRule type="expression" dxfId="923" priority="23">
      <formula>MOD(ROW(),2)=1</formula>
    </cfRule>
  </conditionalFormatting>
  <conditionalFormatting sqref="C88">
    <cfRule type="containsText" dxfId="922" priority="22" operator="containsText" text="UG">
      <formula>NOT(ISERROR(SEARCH("UG",C88)))</formula>
    </cfRule>
  </conditionalFormatting>
  <conditionalFormatting sqref="C88">
    <cfRule type="containsText" dxfId="921" priority="21" operator="containsText" text="CDD">
      <formula>NOT(ISERROR(SEARCH("CDD",C88)))</formula>
    </cfRule>
  </conditionalFormatting>
  <conditionalFormatting sqref="G86:S87 G83:S84">
    <cfRule type="expression" dxfId="920" priority="20">
      <formula>MOD(ROW(),2)=1</formula>
    </cfRule>
  </conditionalFormatting>
  <conditionalFormatting sqref="G86:S86 G83:S84">
    <cfRule type="endsWith" dxfId="919" priority="19" operator="endsWith" text="0">
      <formula>RIGHT(G83,LEN("0"))="0"</formula>
    </cfRule>
  </conditionalFormatting>
  <conditionalFormatting sqref="G87:S87">
    <cfRule type="expression" dxfId="918" priority="18">
      <formula>MOD(ROW(),2)=1</formula>
    </cfRule>
  </conditionalFormatting>
  <conditionalFormatting sqref="G87:S87">
    <cfRule type="endsWith" dxfId="917" priority="17" operator="endsWith" text="0">
      <formula>RIGHT(G87,LEN("0"))="0"</formula>
    </cfRule>
  </conditionalFormatting>
  <conditionalFormatting sqref="G87:S87">
    <cfRule type="endsWith" dxfId="916" priority="16" operator="endsWith" text="0">
      <formula>RIGHT(G87,LEN("0"))="0"</formula>
    </cfRule>
  </conditionalFormatting>
  <conditionalFormatting sqref="G86:S86">
    <cfRule type="expression" dxfId="915" priority="15">
      <formula>MOD(ROW(),2)=1</formula>
    </cfRule>
  </conditionalFormatting>
  <conditionalFormatting sqref="G86:S86">
    <cfRule type="endsWith" dxfId="914" priority="14" operator="endsWith" text="0">
      <formula>RIGHT(G86,LEN("0"))="0"</formula>
    </cfRule>
  </conditionalFormatting>
  <conditionalFormatting sqref="G86:S87 G83:S84">
    <cfRule type="beginsWith" dxfId="913" priority="13" operator="beginsWith" text=",">
      <formula>LEFT(G83,LEN(","))=","</formula>
    </cfRule>
  </conditionalFormatting>
  <conditionalFormatting sqref="G85:S85">
    <cfRule type="expression" dxfId="912" priority="12">
      <formula>MOD(ROW(),2)=1</formula>
    </cfRule>
  </conditionalFormatting>
  <conditionalFormatting sqref="G85:S85">
    <cfRule type="endsWith" dxfId="911" priority="11" operator="endsWith" text="0">
      <formula>RIGHT(G85,LEN("0"))="0"</formula>
    </cfRule>
  </conditionalFormatting>
  <conditionalFormatting sqref="G85:S85">
    <cfRule type="beginsWith" dxfId="910" priority="10" operator="beginsWith" text=",">
      <formula>LEFT(G85,LEN(","))=","</formula>
    </cfRule>
  </conditionalFormatting>
  <conditionalFormatting sqref="G88:S88">
    <cfRule type="expression" dxfId="909" priority="9">
      <formula>MOD(ROW(),2)=1</formula>
    </cfRule>
  </conditionalFormatting>
  <conditionalFormatting sqref="G88:S88">
    <cfRule type="endsWith" dxfId="908" priority="8" operator="endsWith" text="0">
      <formula>RIGHT(G88,LEN("0"))="0"</formula>
    </cfRule>
  </conditionalFormatting>
  <conditionalFormatting sqref="G88:S88">
    <cfRule type="beginsWith" dxfId="907" priority="7" operator="beginsWith" text=",">
      <formula>LEFT(G88,LEN(","))=","</formula>
    </cfRule>
  </conditionalFormatting>
  <conditionalFormatting sqref="G89:S90 G92:S92">
    <cfRule type="expression" dxfId="906" priority="6">
      <formula>MOD(ROW(),2)=1</formula>
    </cfRule>
  </conditionalFormatting>
  <conditionalFormatting sqref="G89:S90 G92:S92">
    <cfRule type="endsWith" dxfId="905" priority="5" operator="endsWith" text="0">
      <formula>RIGHT(G89,LEN("0"))="0"</formula>
    </cfRule>
  </conditionalFormatting>
  <conditionalFormatting sqref="G89:S90 G92:S92">
    <cfRule type="beginsWith" dxfId="904" priority="4" operator="beginsWith" text=",">
      <formula>LEFT(G89,LEN(","))=","</formula>
    </cfRule>
  </conditionalFormatting>
  <conditionalFormatting sqref="G91:S91">
    <cfRule type="expression" dxfId="903" priority="3">
      <formula>MOD(ROW(),2)=1</formula>
    </cfRule>
  </conditionalFormatting>
  <conditionalFormatting sqref="G91:S91">
    <cfRule type="endsWith" dxfId="902" priority="2" operator="endsWith" text="0">
      <formula>RIGHT(G91,LEN("0"))="0"</formula>
    </cfRule>
  </conditionalFormatting>
  <conditionalFormatting sqref="G91:S91">
    <cfRule type="beginsWith" dxfId="901" priority="1" operator="beginsWith" text=",">
      <formula>LEFT(G91,LEN(","))=","</formula>
    </cfRule>
  </conditionalFormatting>
  <printOptions horizontalCentered="1" verticalCentered="1"/>
  <pageMargins left="0" right="0" top="0" bottom="0" header="0.11811023622047245" footer="0.11811023622047245"/>
  <pageSetup paperSize="9" scale="48" orientation="portrait" r:id="rId1"/>
  <headerFooter alignWithMargins="0">
    <oddHeader>&amp;L&amp;D</oddHeader>
  </headerFooter>
  <rowBreaks count="2" manualBreakCount="2">
    <brk id="79" max="36" man="1"/>
    <brk id="176" max="16383" man="1"/>
  </rowBreaks>
  <colBreaks count="1" manualBreakCount="1">
    <brk id="31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[1]Feuil1!#REF!</xm:f>
          </x14:formula1>
          <xm:sqref>C147:C160 C36:C52 C56:C71 C29:C32 C110:C133 C137:C144 C16:C18 C93:C106</xm:sqref>
        </x14:dataValidation>
        <x14:dataValidation type="list" allowBlank="1" showInputMessage="1" showErrorMessage="1">
          <x14:formula1>
            <xm:f>[1]Feuil1!#REF!</xm:f>
          </x14:formula1>
          <xm:sqref>C145:C146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8" tint="0.39997558519241921"/>
  </sheetPr>
  <dimension ref="A1:AO419"/>
  <sheetViews>
    <sheetView zoomScale="80" zoomScaleNormal="80" workbookViewId="0">
      <pane xSplit="1" ySplit="4" topLeftCell="B140" activePane="bottomRight" state="frozen"/>
      <selection activeCell="A5" sqref="A5"/>
      <selection pane="topRight" activeCell="A5" sqref="A5"/>
      <selection pane="bottomLeft" activeCell="A5" sqref="A5"/>
      <selection pane="bottomRight" activeCell="A161" sqref="A161:XFD161"/>
    </sheetView>
  </sheetViews>
  <sheetFormatPr baseColWidth="10" defaultColWidth="11.453125" defaultRowHeight="12.5" x14ac:dyDescent="0.25"/>
  <cols>
    <col min="1" max="1" width="30" style="160" customWidth="1"/>
    <col min="2" max="2" width="16.7265625" style="151" customWidth="1"/>
    <col min="3" max="3" width="21.54296875" style="151" customWidth="1"/>
    <col min="4" max="4" width="9.453125" style="151" customWidth="1"/>
    <col min="5" max="5" width="10.1796875" style="151" customWidth="1"/>
    <col min="6" max="6" width="8" style="2336" customWidth="1"/>
    <col min="7" max="19" width="6.26953125" style="162" customWidth="1"/>
    <col min="20" max="20" width="8" style="163" customWidth="1"/>
    <col min="21" max="27" width="5.7265625" style="151" customWidth="1"/>
    <col min="28" max="28" width="11" style="2438" customWidth="1"/>
    <col min="29" max="29" width="8" style="151" customWidth="1"/>
    <col min="30" max="30" width="18" style="151" customWidth="1"/>
    <col min="31" max="31" width="47.7265625" style="151" customWidth="1"/>
    <col min="32" max="32" width="27.7265625" style="151" customWidth="1"/>
    <col min="33" max="33" width="11.7265625" style="151" customWidth="1"/>
    <col min="34" max="34" width="12" style="151" customWidth="1"/>
    <col min="35" max="35" width="25.54296875" style="151" customWidth="1"/>
    <col min="36" max="36" width="18.7265625" style="151" customWidth="1"/>
    <col min="37" max="38" width="13.81640625" style="2338" customWidth="1"/>
    <col min="39" max="39" width="20.54296875" style="151" customWidth="1"/>
    <col min="40" max="40" width="9" style="151" customWidth="1"/>
    <col min="41" max="16384" width="11.453125" style="151"/>
  </cols>
  <sheetData>
    <row r="1" spans="1:39" s="1" customFormat="1" ht="16.5" customHeight="1" x14ac:dyDescent="0.25">
      <c r="A1" s="4116" t="s">
        <v>150</v>
      </c>
      <c r="B1" s="4117"/>
      <c r="C1" s="4118"/>
      <c r="D1" s="4118"/>
      <c r="E1" s="4118"/>
      <c r="F1" s="4118"/>
      <c r="G1" s="4118"/>
      <c r="H1" s="4118"/>
      <c r="I1" s="4118"/>
      <c r="J1" s="4118"/>
      <c r="K1" s="4118"/>
      <c r="L1" s="4118"/>
      <c r="M1" s="4118"/>
      <c r="N1" s="4118"/>
      <c r="O1" s="4118"/>
      <c r="P1" s="4118"/>
      <c r="Q1" s="4118"/>
      <c r="R1" s="4118"/>
      <c r="S1" s="4118"/>
      <c r="T1" s="4118"/>
      <c r="U1" s="4118"/>
      <c r="V1" s="4118"/>
      <c r="W1" s="4118"/>
      <c r="X1" s="4118"/>
      <c r="Y1" s="4118"/>
      <c r="Z1" s="4118"/>
      <c r="AA1" s="4118"/>
      <c r="AB1" s="4118"/>
      <c r="AC1" s="4118"/>
      <c r="AD1" s="4118"/>
      <c r="AE1" s="4118"/>
      <c r="AF1" s="1470"/>
      <c r="AG1" s="1470"/>
      <c r="AH1" s="1470"/>
      <c r="AI1" s="1470"/>
      <c r="AJ1" s="1470"/>
      <c r="AK1" s="1471"/>
      <c r="AL1" s="1472"/>
    </row>
    <row r="2" spans="1:39" s="1" customFormat="1" ht="13.5" customHeight="1" thickBot="1" x14ac:dyDescent="0.3">
      <c r="A2" s="4037"/>
      <c r="B2" s="4119"/>
      <c r="C2" s="4119"/>
      <c r="D2" s="4119"/>
      <c r="E2" s="4119"/>
      <c r="F2" s="4119"/>
      <c r="G2" s="4119"/>
      <c r="H2" s="4119"/>
      <c r="I2" s="4119"/>
      <c r="J2" s="4119"/>
      <c r="K2" s="4119"/>
      <c r="L2" s="4119"/>
      <c r="M2" s="4119"/>
      <c r="N2" s="4119"/>
      <c r="O2" s="4119"/>
      <c r="P2" s="4119"/>
      <c r="Q2" s="4119"/>
      <c r="R2" s="4119"/>
      <c r="S2" s="4119"/>
      <c r="T2" s="4119"/>
      <c r="U2" s="4119"/>
      <c r="V2" s="4119"/>
      <c r="W2" s="4119"/>
      <c r="X2" s="4119"/>
      <c r="Y2" s="4119"/>
      <c r="Z2" s="4119"/>
      <c r="AA2" s="4119"/>
      <c r="AB2" s="4119"/>
      <c r="AC2" s="4119"/>
      <c r="AD2" s="4119"/>
      <c r="AE2" s="4119"/>
      <c r="AF2" s="1473"/>
      <c r="AG2" s="1473"/>
      <c r="AH2" s="1473"/>
      <c r="AI2" s="1473"/>
      <c r="AJ2" s="1473"/>
      <c r="AK2" s="1474"/>
      <c r="AL2" s="1475"/>
    </row>
    <row r="3" spans="1:39" s="1" customFormat="1" ht="12.75" customHeight="1" x14ac:dyDescent="0.25">
      <c r="A3" s="4120">
        <v>2019</v>
      </c>
      <c r="B3" s="1476"/>
      <c r="C3" s="4121" t="s">
        <v>1</v>
      </c>
      <c r="D3" s="4123" t="s">
        <v>2</v>
      </c>
      <c r="E3" s="4124" t="s">
        <v>151</v>
      </c>
      <c r="F3" s="4125" t="s">
        <v>4</v>
      </c>
      <c r="G3" s="4096" t="s">
        <v>5</v>
      </c>
      <c r="H3" s="4098" t="s">
        <v>6</v>
      </c>
      <c r="I3" s="4098" t="s">
        <v>7</v>
      </c>
      <c r="J3" s="4098" t="s">
        <v>8</v>
      </c>
      <c r="K3" s="4098" t="s">
        <v>9</v>
      </c>
      <c r="L3" s="4098" t="s">
        <v>10</v>
      </c>
      <c r="M3" s="4098" t="s">
        <v>11</v>
      </c>
      <c r="N3" s="4098" t="s">
        <v>12</v>
      </c>
      <c r="O3" s="4098" t="s">
        <v>13</v>
      </c>
      <c r="P3" s="4098" t="s">
        <v>14</v>
      </c>
      <c r="Q3" s="4098" t="s">
        <v>15</v>
      </c>
      <c r="R3" s="4114" t="s">
        <v>16</v>
      </c>
      <c r="S3" s="4114" t="s">
        <v>5</v>
      </c>
      <c r="T3" s="4115" t="s">
        <v>17</v>
      </c>
      <c r="U3" s="4108" t="s">
        <v>18</v>
      </c>
      <c r="V3" s="4108" t="s">
        <v>19</v>
      </c>
      <c r="W3" s="4108" t="s">
        <v>20</v>
      </c>
      <c r="X3" s="4108" t="s">
        <v>21</v>
      </c>
      <c r="Y3" s="4109" t="s">
        <v>22</v>
      </c>
      <c r="Z3" s="4110" t="s">
        <v>23</v>
      </c>
      <c r="AA3" s="4111" t="s">
        <v>24</v>
      </c>
      <c r="AB3" s="4112" t="s">
        <v>25</v>
      </c>
      <c r="AC3" s="4126" t="s">
        <v>26</v>
      </c>
      <c r="AD3" s="4111" t="s">
        <v>27</v>
      </c>
      <c r="AE3" s="4127" t="s">
        <v>28</v>
      </c>
      <c r="AF3" s="4102" t="s">
        <v>29</v>
      </c>
      <c r="AG3" s="4103"/>
      <c r="AH3" s="4104"/>
      <c r="AI3" s="4105" t="s">
        <v>30</v>
      </c>
      <c r="AJ3" s="4105"/>
      <c r="AK3" s="4106"/>
      <c r="AL3" s="4107"/>
    </row>
    <row r="4" spans="1:39" s="1" customFormat="1" ht="26.5" thickBot="1" x14ac:dyDescent="0.3">
      <c r="A4" s="4073"/>
      <c r="B4" s="3"/>
      <c r="C4" s="4122"/>
      <c r="D4" s="4075"/>
      <c r="E4" s="4077"/>
      <c r="F4" s="4064"/>
      <c r="G4" s="4023"/>
      <c r="H4" s="4018"/>
      <c r="I4" s="4018"/>
      <c r="J4" s="4018"/>
      <c r="K4" s="4018"/>
      <c r="L4" s="4018"/>
      <c r="M4" s="4018"/>
      <c r="N4" s="4018"/>
      <c r="O4" s="4018"/>
      <c r="P4" s="4018"/>
      <c r="Q4" s="4018"/>
      <c r="R4" s="4020"/>
      <c r="S4" s="4020"/>
      <c r="T4" s="4068"/>
      <c r="U4" s="4059"/>
      <c r="V4" s="4059"/>
      <c r="W4" s="4059"/>
      <c r="X4" s="4059"/>
      <c r="Y4" s="4061"/>
      <c r="Z4" s="4063"/>
      <c r="AA4" s="4064"/>
      <c r="AB4" s="4113"/>
      <c r="AC4" s="4048"/>
      <c r="AD4" s="4050"/>
      <c r="AE4" s="4119"/>
      <c r="AF4" s="1477" t="s">
        <v>31</v>
      </c>
      <c r="AG4" s="1478" t="s">
        <v>32</v>
      </c>
      <c r="AH4" s="1479" t="s">
        <v>33</v>
      </c>
      <c r="AI4" s="1480" t="s">
        <v>34</v>
      </c>
      <c r="AJ4" s="1480" t="s">
        <v>35</v>
      </c>
      <c r="AK4" s="1481" t="s">
        <v>36</v>
      </c>
      <c r="AL4" s="1482" t="s">
        <v>37</v>
      </c>
    </row>
    <row r="5" spans="1:39" s="1" customFormat="1" ht="15.75" customHeight="1" x14ac:dyDescent="0.25">
      <c r="A5" s="1483" t="s">
        <v>39</v>
      </c>
      <c r="B5" s="1484"/>
      <c r="C5" s="1485"/>
      <c r="D5" s="1485"/>
      <c r="E5" s="1486"/>
      <c r="F5" s="1487"/>
      <c r="G5" s="1488"/>
      <c r="H5" s="1488"/>
      <c r="I5" s="1488"/>
      <c r="J5" s="1488"/>
      <c r="K5" s="1488"/>
      <c r="L5" s="1488"/>
      <c r="M5" s="1488"/>
      <c r="N5" s="1488"/>
      <c r="O5" s="1488"/>
      <c r="P5" s="1488"/>
      <c r="Q5" s="1488"/>
      <c r="R5" s="1488"/>
      <c r="S5" s="1488"/>
      <c r="T5" s="1489"/>
      <c r="U5" s="1490"/>
      <c r="V5" s="1491"/>
      <c r="W5" s="1491"/>
      <c r="X5" s="1491"/>
      <c r="Y5" s="1491"/>
      <c r="Z5" s="1492"/>
      <c r="AA5" s="1492"/>
      <c r="AB5" s="1493"/>
      <c r="AC5" s="1494"/>
      <c r="AD5" s="1495"/>
      <c r="AE5" s="1496"/>
      <c r="AF5" s="1497"/>
      <c r="AG5" s="1498"/>
      <c r="AH5" s="1499"/>
      <c r="AI5" s="1500"/>
      <c r="AJ5" s="1501"/>
      <c r="AK5" s="1502"/>
      <c r="AL5" s="1503"/>
    </row>
    <row r="6" spans="1:39" s="1" customFormat="1" ht="15.75" customHeight="1" x14ac:dyDescent="0.25">
      <c r="A6" s="1504"/>
      <c r="B6" s="4"/>
      <c r="C6" s="6"/>
      <c r="D6" s="6"/>
      <c r="E6" s="6"/>
      <c r="F6" s="7"/>
      <c r="G6" s="1505"/>
      <c r="H6" s="1505"/>
      <c r="I6" s="1505"/>
      <c r="J6" s="1505"/>
      <c r="K6" s="1505"/>
      <c r="L6" s="1505"/>
      <c r="M6" s="1505"/>
      <c r="N6" s="1505"/>
      <c r="O6" s="1505"/>
      <c r="P6" s="1505"/>
      <c r="Q6" s="1505"/>
      <c r="R6" s="1505"/>
      <c r="S6" s="1505"/>
      <c r="T6" s="1506"/>
      <c r="U6" s="1507"/>
      <c r="V6" s="1508"/>
      <c r="W6" s="1508"/>
      <c r="X6" s="1508"/>
      <c r="Y6" s="1508"/>
      <c r="Z6" s="1509"/>
      <c r="AA6" s="1509"/>
      <c r="AB6" s="1510"/>
      <c r="AC6" s="1511"/>
      <c r="AD6" s="1511"/>
      <c r="AE6" s="1512"/>
      <c r="AF6" s="1513"/>
      <c r="AG6" s="1498"/>
      <c r="AH6" s="1499"/>
      <c r="AI6" s="34"/>
      <c r="AJ6" s="1514"/>
      <c r="AK6" s="1515"/>
      <c r="AL6" s="1516"/>
    </row>
    <row r="7" spans="1:39" s="1" customFormat="1" ht="15.75" customHeight="1" x14ac:dyDescent="0.25">
      <c r="A7" s="1504"/>
      <c r="B7" s="4"/>
      <c r="C7" s="6"/>
      <c r="D7" s="6"/>
      <c r="E7" s="6"/>
      <c r="F7" s="7"/>
      <c r="G7" s="1505"/>
      <c r="H7" s="1505"/>
      <c r="I7" s="1505"/>
      <c r="J7" s="1505"/>
      <c r="K7" s="1505"/>
      <c r="L7" s="1505"/>
      <c r="M7" s="1505"/>
      <c r="N7" s="1505"/>
      <c r="O7" s="1505"/>
      <c r="P7" s="1505"/>
      <c r="Q7" s="1505"/>
      <c r="R7" s="1505"/>
      <c r="S7" s="1505"/>
      <c r="T7" s="1511"/>
      <c r="U7" s="1507"/>
      <c r="V7" s="1508"/>
      <c r="W7" s="1508"/>
      <c r="X7" s="1508"/>
      <c r="Y7" s="1508"/>
      <c r="Z7" s="1509"/>
      <c r="AA7" s="1509"/>
      <c r="AB7" s="1517"/>
      <c r="AC7" s="1511"/>
      <c r="AD7" s="1518"/>
      <c r="AE7" s="1512"/>
      <c r="AF7" s="1513"/>
      <c r="AG7" s="1498"/>
      <c r="AH7" s="1499"/>
      <c r="AI7" s="34"/>
      <c r="AJ7" s="1514"/>
      <c r="AK7" s="1515"/>
      <c r="AL7" s="1516"/>
    </row>
    <row r="8" spans="1:39" s="1" customFormat="1" ht="15.75" customHeight="1" thickBot="1" x14ac:dyDescent="0.3">
      <c r="A8" s="1504"/>
      <c r="B8" s="4"/>
      <c r="C8" s="6"/>
      <c r="D8" s="1519"/>
      <c r="E8" s="1519"/>
      <c r="F8" s="1520"/>
      <c r="G8" s="1505"/>
      <c r="H8" s="1505"/>
      <c r="I8" s="1505"/>
      <c r="J8" s="1505"/>
      <c r="K8" s="1505"/>
      <c r="L8" s="1505"/>
      <c r="M8" s="1505"/>
      <c r="N8" s="1505"/>
      <c r="O8" s="1505"/>
      <c r="P8" s="1505"/>
      <c r="Q8" s="1505"/>
      <c r="R8" s="1505"/>
      <c r="S8" s="1505"/>
      <c r="T8" s="1511"/>
      <c r="U8" s="1507"/>
      <c r="V8" s="1508"/>
      <c r="W8" s="1508"/>
      <c r="X8" s="1508"/>
      <c r="Y8" s="1508"/>
      <c r="Z8" s="1509"/>
      <c r="AA8" s="1509"/>
      <c r="AB8" s="1517"/>
      <c r="AC8" s="1511"/>
      <c r="AD8" s="1518"/>
      <c r="AE8" s="1512"/>
      <c r="AF8" s="1513"/>
      <c r="AG8" s="1498"/>
      <c r="AH8" s="1499"/>
      <c r="AI8" s="34"/>
      <c r="AJ8" s="1514"/>
      <c r="AK8" s="1515"/>
      <c r="AL8" s="1516"/>
    </row>
    <row r="9" spans="1:39" s="1" customFormat="1" ht="15.75" hidden="1" customHeight="1" x14ac:dyDescent="0.25">
      <c r="A9" s="1504"/>
      <c r="B9" s="4"/>
      <c r="C9" s="6"/>
      <c r="D9" s="1519"/>
      <c r="E9" s="1519"/>
      <c r="F9" s="1520"/>
      <c r="G9" s="1505"/>
      <c r="H9" s="1505"/>
      <c r="I9" s="1505"/>
      <c r="J9" s="1505"/>
      <c r="K9" s="1505"/>
      <c r="L9" s="1505"/>
      <c r="M9" s="1505"/>
      <c r="N9" s="1505"/>
      <c r="O9" s="1505"/>
      <c r="P9" s="1505"/>
      <c r="Q9" s="1505"/>
      <c r="R9" s="1505"/>
      <c r="S9" s="1505"/>
      <c r="T9" s="1506"/>
      <c r="U9" s="1521"/>
      <c r="V9" s="1522"/>
      <c r="W9" s="1522"/>
      <c r="X9" s="1522"/>
      <c r="Y9" s="1522"/>
      <c r="Z9" s="1522"/>
      <c r="AA9" s="1522"/>
      <c r="AB9" s="1523"/>
      <c r="AC9" s="1511"/>
      <c r="AD9" s="1524"/>
      <c r="AE9" s="1512"/>
      <c r="AF9" s="1525"/>
      <c r="AG9" s="1526"/>
      <c r="AH9" s="1527"/>
      <c r="AI9" s="34"/>
      <c r="AJ9" s="1527"/>
      <c r="AK9" s="1528"/>
      <c r="AL9" s="1528"/>
    </row>
    <row r="10" spans="1:39" s="1" customFormat="1" ht="15.75" hidden="1" customHeight="1" x14ac:dyDescent="0.25">
      <c r="A10" s="1504"/>
      <c r="B10" s="4"/>
      <c r="C10" s="6"/>
      <c r="D10" s="1519"/>
      <c r="E10" s="1519"/>
      <c r="F10" s="1520"/>
      <c r="G10" s="1505"/>
      <c r="H10" s="1505"/>
      <c r="I10" s="1505"/>
      <c r="J10" s="1505"/>
      <c r="K10" s="1505"/>
      <c r="L10" s="1505"/>
      <c r="M10" s="1505"/>
      <c r="N10" s="1505"/>
      <c r="O10" s="1505"/>
      <c r="P10" s="1505"/>
      <c r="Q10" s="1505"/>
      <c r="R10" s="1505"/>
      <c r="S10" s="1505"/>
      <c r="T10" s="1506"/>
      <c r="U10" s="1521"/>
      <c r="V10" s="1522"/>
      <c r="W10" s="1522"/>
      <c r="X10" s="1522"/>
      <c r="Y10" s="1522"/>
      <c r="Z10" s="1522"/>
      <c r="AA10" s="1522"/>
      <c r="AB10" s="1523"/>
      <c r="AC10" s="1511"/>
      <c r="AD10" s="1518"/>
      <c r="AE10" s="1529"/>
      <c r="AF10" s="1513"/>
      <c r="AG10" s="1498"/>
      <c r="AH10" s="1499"/>
      <c r="AI10" s="34"/>
      <c r="AJ10" s="1514"/>
      <c r="AK10" s="1515"/>
      <c r="AL10" s="1516"/>
    </row>
    <row r="11" spans="1:39" s="1" customFormat="1" ht="15.75" hidden="1" customHeight="1" thickBot="1" x14ac:dyDescent="0.3">
      <c r="A11" s="1530"/>
      <c r="B11" s="4"/>
      <c r="C11" s="1531"/>
      <c r="D11" s="1532"/>
      <c r="E11" s="1532"/>
      <c r="F11" s="1533"/>
      <c r="G11" s="1534"/>
      <c r="H11" s="1534"/>
      <c r="I11" s="1534"/>
      <c r="J11" s="1534"/>
      <c r="K11" s="1534"/>
      <c r="L11" s="1534"/>
      <c r="M11" s="1534"/>
      <c r="N11" s="1534"/>
      <c r="O11" s="1534"/>
      <c r="P11" s="1534"/>
      <c r="Q11" s="1534"/>
      <c r="R11" s="1534"/>
      <c r="S11" s="1534"/>
      <c r="T11" s="1535"/>
      <c r="U11" s="1534"/>
      <c r="V11" s="1534"/>
      <c r="W11" s="1534"/>
      <c r="X11" s="1534"/>
      <c r="Y11" s="1534"/>
      <c r="Z11" s="1534"/>
      <c r="AA11" s="1534"/>
      <c r="AB11" s="1534"/>
      <c r="AC11" s="1536"/>
      <c r="AD11" s="1537"/>
      <c r="AE11" s="1538"/>
      <c r="AF11" s="1538"/>
      <c r="AG11" s="1538"/>
      <c r="AH11" s="1538"/>
      <c r="AI11" s="1538"/>
      <c r="AJ11" s="1538"/>
      <c r="AK11" s="1539"/>
      <c r="AL11" s="1539"/>
    </row>
    <row r="12" spans="1:39" s="288" customFormat="1" ht="21" customHeight="1" thickBot="1" x14ac:dyDescent="0.3">
      <c r="B12" s="1540" t="s">
        <v>40</v>
      </c>
      <c r="C12" s="10"/>
      <c r="D12" s="10"/>
      <c r="E12" s="10"/>
      <c r="F12" s="1541"/>
      <c r="G12" s="12">
        <f>SUM(G6:G11)</f>
        <v>0</v>
      </c>
      <c r="H12" s="12">
        <f t="shared" ref="H12:R12" si="0">SUM(H6:H11)</f>
        <v>0</v>
      </c>
      <c r="I12" s="12">
        <f t="shared" si="0"/>
        <v>0</v>
      </c>
      <c r="J12" s="12">
        <f t="shared" si="0"/>
        <v>0</v>
      </c>
      <c r="K12" s="12">
        <f t="shared" si="0"/>
        <v>0</v>
      </c>
      <c r="L12" s="12">
        <f t="shared" si="0"/>
        <v>0</v>
      </c>
      <c r="M12" s="12">
        <f t="shared" si="0"/>
        <v>0</v>
      </c>
      <c r="N12" s="12">
        <f t="shared" si="0"/>
        <v>0</v>
      </c>
      <c r="O12" s="12">
        <f t="shared" si="0"/>
        <v>0</v>
      </c>
      <c r="P12" s="12">
        <f t="shared" si="0"/>
        <v>0</v>
      </c>
      <c r="Q12" s="12">
        <f t="shared" si="0"/>
        <v>0</v>
      </c>
      <c r="R12" s="12">
        <f t="shared" si="0"/>
        <v>0</v>
      </c>
      <c r="S12" s="1542">
        <f>SUM(S6:S11)</f>
        <v>0</v>
      </c>
      <c r="T12" s="1543">
        <f>SUM(T6:T11)</f>
        <v>0</v>
      </c>
      <c r="U12" s="1544">
        <f t="shared" ref="U12:AB12" si="1">SUM(U6:U11)</f>
        <v>0</v>
      </c>
      <c r="V12" s="1545">
        <f t="shared" si="1"/>
        <v>0</v>
      </c>
      <c r="W12" s="1545">
        <f t="shared" si="1"/>
        <v>0</v>
      </c>
      <c r="X12" s="1545">
        <f t="shared" si="1"/>
        <v>0</v>
      </c>
      <c r="Y12" s="1545">
        <f t="shared" si="1"/>
        <v>0</v>
      </c>
      <c r="Z12" s="1545">
        <f t="shared" si="1"/>
        <v>0</v>
      </c>
      <c r="AA12" s="1545">
        <f t="shared" si="1"/>
        <v>0</v>
      </c>
      <c r="AB12" s="1546">
        <f t="shared" si="1"/>
        <v>0</v>
      </c>
      <c r="AC12" s="1547"/>
      <c r="AD12" s="1548"/>
      <c r="AE12" s="1549"/>
      <c r="AF12" s="1547"/>
      <c r="AG12" s="1550"/>
      <c r="AH12" s="1551"/>
      <c r="AI12" s="1552"/>
      <c r="AJ12" s="1553"/>
      <c r="AK12" s="1554"/>
      <c r="AL12" s="1555"/>
    </row>
    <row r="13" spans="1:39" s="288" customFormat="1" ht="21" customHeight="1" x14ac:dyDescent="0.25">
      <c r="A13" s="1556" t="s">
        <v>55</v>
      </c>
      <c r="B13" s="1557"/>
      <c r="C13" s="1558"/>
      <c r="D13" s="1558"/>
      <c r="E13" s="1558"/>
      <c r="F13" s="1559"/>
      <c r="G13" s="1560"/>
      <c r="H13" s="1560"/>
      <c r="I13" s="1560"/>
      <c r="J13" s="1560"/>
      <c r="K13" s="1560"/>
      <c r="L13" s="1560"/>
      <c r="M13" s="1560"/>
      <c r="N13" s="1560"/>
      <c r="O13" s="1560"/>
      <c r="P13" s="1560"/>
      <c r="Q13" s="1560"/>
      <c r="R13" s="1561"/>
      <c r="S13" s="1561"/>
      <c r="T13" s="1547"/>
      <c r="U13" s="1562"/>
      <c r="V13" s="41"/>
      <c r="W13" s="41"/>
      <c r="X13" s="41"/>
      <c r="Y13" s="41"/>
      <c r="Z13" s="41"/>
      <c r="AA13" s="41"/>
      <c r="AB13" s="1563"/>
      <c r="AC13" s="1547"/>
      <c r="AD13" s="1549"/>
      <c r="AE13" s="1549"/>
      <c r="AF13" s="1549"/>
      <c r="AG13" s="1564"/>
      <c r="AH13" s="1565"/>
      <c r="AI13" s="1565"/>
      <c r="AJ13" s="1565"/>
      <c r="AK13" s="1566"/>
      <c r="AL13" s="1566" t="s">
        <v>152</v>
      </c>
    </row>
    <row r="14" spans="1:39" s="1578" customFormat="1" ht="21" customHeight="1" thickBot="1" x14ac:dyDescent="0.3">
      <c r="A14" s="1567" t="s">
        <v>56</v>
      </c>
      <c r="B14" s="1567"/>
      <c r="C14" s="1568"/>
      <c r="D14" s="1568"/>
      <c r="E14" s="1568"/>
      <c r="F14" s="1569"/>
      <c r="G14" s="1570"/>
      <c r="H14" s="1570"/>
      <c r="I14" s="1570"/>
      <c r="J14" s="1570"/>
      <c r="K14" s="1570"/>
      <c r="L14" s="1570"/>
      <c r="M14" s="1570"/>
      <c r="N14" s="1570"/>
      <c r="O14" s="1570"/>
      <c r="P14" s="1570"/>
      <c r="Q14" s="1570"/>
      <c r="R14" s="1570"/>
      <c r="S14" s="1570"/>
      <c r="T14" s="1547"/>
      <c r="U14" s="1571"/>
      <c r="V14" s="1571"/>
      <c r="W14" s="1571"/>
      <c r="X14" s="1571"/>
      <c r="Y14" s="1571"/>
      <c r="Z14" s="1571"/>
      <c r="AA14" s="1571"/>
      <c r="AB14" s="1571"/>
      <c r="AC14" s="1572"/>
      <c r="AD14" s="1573"/>
      <c r="AE14" s="1573"/>
      <c r="AF14" s="1574"/>
      <c r="AG14" s="1575"/>
      <c r="AH14" s="1576"/>
      <c r="AI14" s="1576"/>
      <c r="AJ14" s="1576"/>
      <c r="AK14" s="1577"/>
      <c r="AL14" s="1577"/>
    </row>
    <row r="15" spans="1:39" s="1" customFormat="1" ht="21.75" customHeight="1" thickTop="1" x14ac:dyDescent="0.25">
      <c r="A15" s="1579" t="s">
        <v>46</v>
      </c>
      <c r="B15" s="1580" t="s">
        <v>153</v>
      </c>
      <c r="C15" s="1581"/>
      <c r="D15" s="1582"/>
      <c r="E15" s="1582"/>
      <c r="F15" s="1583"/>
      <c r="G15" s="1584" t="s">
        <v>5</v>
      </c>
      <c r="H15" s="1584" t="s">
        <v>6</v>
      </c>
      <c r="I15" s="1584" t="s">
        <v>7</v>
      </c>
      <c r="J15" s="1584" t="s">
        <v>8</v>
      </c>
      <c r="K15" s="1584" t="s">
        <v>9</v>
      </c>
      <c r="L15" s="1584" t="s">
        <v>10</v>
      </c>
      <c r="M15" s="1584" t="s">
        <v>11</v>
      </c>
      <c r="N15" s="1584" t="s">
        <v>12</v>
      </c>
      <c r="O15" s="1584" t="s">
        <v>13</v>
      </c>
      <c r="P15" s="1584" t="s">
        <v>14</v>
      </c>
      <c r="Q15" s="1584" t="s">
        <v>15</v>
      </c>
      <c r="R15" s="1584" t="s">
        <v>47</v>
      </c>
      <c r="S15" s="1585" t="s">
        <v>48</v>
      </c>
      <c r="T15" s="1586"/>
      <c r="U15" s="50"/>
      <c r="V15" s="51"/>
      <c r="W15" s="51"/>
      <c r="X15" s="51"/>
      <c r="Y15" s="51"/>
      <c r="Z15" s="52"/>
      <c r="AA15" s="52"/>
      <c r="AB15" s="52"/>
      <c r="AC15" s="52"/>
      <c r="AD15" s="52"/>
      <c r="AE15" s="1587"/>
      <c r="AF15" s="1588"/>
      <c r="AG15" s="1589"/>
      <c r="AH15" s="53"/>
      <c r="AI15" s="53"/>
      <c r="AJ15" s="53"/>
      <c r="AK15" s="1590"/>
      <c r="AL15" s="1590"/>
    </row>
    <row r="16" spans="1:39" s="59" customFormat="1" ht="15.75" customHeight="1" x14ac:dyDescent="0.25">
      <c r="A16" s="1591"/>
      <c r="B16" s="1592"/>
      <c r="C16" s="1593"/>
      <c r="D16" s="1593"/>
      <c r="E16" s="1594"/>
      <c r="F16" s="1595"/>
      <c r="G16" s="1596"/>
      <c r="H16" s="1596"/>
      <c r="I16" s="1596"/>
      <c r="J16" s="1596"/>
      <c r="K16" s="1596"/>
      <c r="L16" s="1596"/>
      <c r="M16" s="1596"/>
      <c r="N16" s="1596"/>
      <c r="O16" s="1596"/>
      <c r="P16" s="1596"/>
      <c r="Q16" s="1596"/>
      <c r="R16" s="1596"/>
      <c r="S16" s="1596"/>
      <c r="T16" s="1597"/>
      <c r="U16" s="1598"/>
      <c r="V16" s="1599"/>
      <c r="W16" s="1599"/>
      <c r="X16" s="1599"/>
      <c r="Y16" s="1599"/>
      <c r="Z16" s="1600"/>
      <c r="AA16" s="1600"/>
      <c r="AB16" s="1601"/>
      <c r="AC16" s="1600"/>
      <c r="AD16" s="1599"/>
      <c r="AE16" s="1602"/>
      <c r="AF16" s="329"/>
      <c r="AG16" s="1603"/>
      <c r="AH16" s="1604"/>
      <c r="AI16" s="1605"/>
      <c r="AJ16" s="55"/>
      <c r="AK16" s="122"/>
      <c r="AL16" s="1606"/>
      <c r="AM16" s="58"/>
    </row>
    <row r="17" spans="1:39" s="59" customFormat="1" ht="15.75" customHeight="1" x14ac:dyDescent="0.25">
      <c r="A17" s="1607"/>
      <c r="B17" s="1608"/>
      <c r="C17" s="1593"/>
      <c r="D17" s="1593"/>
      <c r="E17" s="1595"/>
      <c r="F17" s="1595"/>
      <c r="G17" s="1609"/>
      <c r="H17" s="1609"/>
      <c r="I17" s="1609"/>
      <c r="J17" s="1609"/>
      <c r="K17" s="1609"/>
      <c r="L17" s="1609"/>
      <c r="M17" s="1609"/>
      <c r="N17" s="1609"/>
      <c r="O17" s="1609"/>
      <c r="P17" s="1609"/>
      <c r="Q17" s="1609"/>
      <c r="R17" s="1596"/>
      <c r="S17" s="1596"/>
      <c r="T17" s="1597"/>
      <c r="U17" s="1598"/>
      <c r="V17" s="1599"/>
      <c r="W17" s="1599"/>
      <c r="X17" s="1599"/>
      <c r="Y17" s="1599"/>
      <c r="Z17" s="1600"/>
      <c r="AA17" s="1600"/>
      <c r="AB17" s="1600"/>
      <c r="AC17" s="1600"/>
      <c r="AD17" s="1599"/>
      <c r="AE17" s="1602"/>
      <c r="AF17" s="318"/>
      <c r="AG17" s="1603"/>
      <c r="AH17" s="1604"/>
      <c r="AI17" s="1605"/>
      <c r="AJ17" s="55"/>
      <c r="AK17" s="122"/>
      <c r="AL17" s="1606"/>
    </row>
    <row r="18" spans="1:39" s="59" customFormat="1" ht="15.75" customHeight="1" thickBot="1" x14ac:dyDescent="0.3">
      <c r="A18" s="1591"/>
      <c r="B18" s="1610"/>
      <c r="C18" s="1593"/>
      <c r="D18" s="1611"/>
      <c r="E18" s="1612"/>
      <c r="F18" s="1613"/>
      <c r="G18" s="1614"/>
      <c r="H18" s="1614"/>
      <c r="I18" s="1614"/>
      <c r="J18" s="1614"/>
      <c r="K18" s="1614"/>
      <c r="L18" s="1614"/>
      <c r="M18" s="1614"/>
      <c r="N18" s="1614"/>
      <c r="O18" s="1614"/>
      <c r="P18" s="1614"/>
      <c r="Q18" s="1599"/>
      <c r="R18" s="1599"/>
      <c r="S18" s="1600"/>
      <c r="T18" s="1615"/>
      <c r="U18" s="1598"/>
      <c r="V18" s="1599"/>
      <c r="W18" s="1599"/>
      <c r="X18" s="1599"/>
      <c r="Y18" s="1599"/>
      <c r="Z18" s="1600"/>
      <c r="AA18" s="1600"/>
      <c r="AB18" s="1601"/>
      <c r="AC18" s="1600"/>
      <c r="AD18" s="1599"/>
      <c r="AE18" s="1602"/>
      <c r="AF18" s="329"/>
      <c r="AG18" s="1603"/>
      <c r="AH18" s="1604"/>
      <c r="AI18" s="1605"/>
      <c r="AJ18" s="55"/>
      <c r="AK18" s="122"/>
      <c r="AL18" s="1606"/>
    </row>
    <row r="19" spans="1:39" s="1" customFormat="1" ht="15.75" customHeight="1" thickBot="1" x14ac:dyDescent="0.3">
      <c r="A19" s="1616"/>
      <c r="B19" s="1617" t="s">
        <v>154</v>
      </c>
      <c r="C19" s="1618"/>
      <c r="D19" s="1619"/>
      <c r="E19" s="1619"/>
      <c r="F19" s="1619"/>
      <c r="G19" s="1619"/>
      <c r="H19" s="1619"/>
      <c r="I19" s="1619"/>
      <c r="J19" s="1619"/>
      <c r="K19" s="1619"/>
      <c r="L19" s="1619"/>
      <c r="M19" s="1619"/>
      <c r="N19" s="1619"/>
      <c r="O19" s="1619"/>
      <c r="P19" s="1619"/>
      <c r="Q19" s="1619"/>
      <c r="R19" s="1619"/>
      <c r="S19" s="1620"/>
      <c r="T19" s="1621"/>
      <c r="U19" s="1622"/>
      <c r="V19" s="1623"/>
      <c r="W19" s="1623"/>
      <c r="X19" s="1623"/>
      <c r="Y19" s="1623"/>
      <c r="Z19" s="1624"/>
      <c r="AA19" s="1625"/>
      <c r="AB19" s="1622"/>
      <c r="AC19" s="1623"/>
      <c r="AD19" s="1623"/>
      <c r="AE19" s="1623"/>
      <c r="AF19" s="1623"/>
      <c r="AG19" s="1624"/>
      <c r="AH19" s="1625"/>
      <c r="AI19" s="1622"/>
      <c r="AJ19" s="1623"/>
      <c r="AK19" s="1626"/>
      <c r="AL19" s="1626"/>
    </row>
    <row r="20" spans="1:39" s="59" customFormat="1" ht="15.75" customHeight="1" x14ac:dyDescent="0.25">
      <c r="A20" s="1607"/>
      <c r="B20" s="1608"/>
      <c r="C20" s="1593"/>
      <c r="D20" s="1593"/>
      <c r="E20" s="1595"/>
      <c r="F20" s="1595"/>
      <c r="G20" s="1609"/>
      <c r="H20" s="1609"/>
      <c r="I20" s="1609"/>
      <c r="J20" s="1609"/>
      <c r="K20" s="1609"/>
      <c r="L20" s="1609"/>
      <c r="M20" s="1609"/>
      <c r="N20" s="1609"/>
      <c r="O20" s="1609"/>
      <c r="P20" s="1609"/>
      <c r="Q20" s="1609"/>
      <c r="R20" s="1609"/>
      <c r="S20" s="1596"/>
      <c r="T20" s="1615"/>
      <c r="U20" s="1598"/>
      <c r="V20" s="1599"/>
      <c r="W20" s="1599"/>
      <c r="X20" s="1599"/>
      <c r="Y20" s="1599"/>
      <c r="Z20" s="1599"/>
      <c r="AA20" s="1599"/>
      <c r="AB20" s="1599"/>
      <c r="AC20" s="1599"/>
      <c r="AD20" s="1599"/>
      <c r="AE20" s="1599"/>
      <c r="AF20" s="1599"/>
      <c r="AG20" s="1600"/>
      <c r="AH20" s="1600"/>
      <c r="AI20" s="1598"/>
      <c r="AJ20" s="1599"/>
      <c r="AK20" s="1627"/>
      <c r="AL20" s="1627"/>
    </row>
    <row r="21" spans="1:39" s="59" customFormat="1" ht="15.75" customHeight="1" x14ac:dyDescent="0.25">
      <c r="A21" s="1591"/>
      <c r="B21" s="1592"/>
      <c r="C21" s="1593"/>
      <c r="D21" s="1593"/>
      <c r="E21" s="1595"/>
      <c r="F21" s="1595"/>
      <c r="G21" s="1609"/>
      <c r="H21" s="1609"/>
      <c r="I21" s="1609"/>
      <c r="J21" s="1609"/>
      <c r="K21" s="1609"/>
      <c r="L21" s="1609"/>
      <c r="M21" s="1609"/>
      <c r="N21" s="1609"/>
      <c r="O21" s="1609"/>
      <c r="P21" s="1609"/>
      <c r="Q21" s="1609"/>
      <c r="R21" s="1596"/>
      <c r="S21" s="1596"/>
      <c r="T21" s="1615"/>
      <c r="U21" s="1598"/>
      <c r="V21" s="1599"/>
      <c r="W21" s="1599"/>
      <c r="X21" s="1599"/>
      <c r="Y21" s="1599"/>
      <c r="Z21" s="1599"/>
      <c r="AA21" s="1599"/>
      <c r="AB21" s="1599"/>
      <c r="AC21" s="1599"/>
      <c r="AD21" s="1599"/>
      <c r="AE21" s="1599"/>
      <c r="AF21" s="1599"/>
      <c r="AG21" s="1600"/>
      <c r="AH21" s="1600"/>
      <c r="AI21" s="1598"/>
      <c r="AJ21" s="1599"/>
      <c r="AK21" s="1627"/>
      <c r="AL21" s="1627"/>
    </row>
    <row r="22" spans="1:39" s="59" customFormat="1" ht="15.75" customHeight="1" thickBot="1" x14ac:dyDescent="0.3">
      <c r="A22" s="1591"/>
      <c r="B22" s="1592"/>
      <c r="C22" s="1593"/>
      <c r="D22" s="1593"/>
      <c r="E22" s="1593"/>
      <c r="F22" s="1609"/>
      <c r="G22" s="1609"/>
      <c r="H22" s="1609"/>
      <c r="I22" s="1609"/>
      <c r="J22" s="1628"/>
      <c r="K22" s="1628"/>
      <c r="L22" s="1628"/>
      <c r="M22" s="1628"/>
      <c r="N22" s="1628"/>
      <c r="O22" s="1628"/>
      <c r="P22" s="1628"/>
      <c r="Q22" s="1628"/>
      <c r="R22" s="1628"/>
      <c r="S22" s="1628"/>
      <c r="T22" s="1615"/>
      <c r="U22" s="1598"/>
      <c r="V22" s="1599"/>
      <c r="W22" s="1599"/>
      <c r="X22" s="1599"/>
      <c r="Y22" s="1599"/>
      <c r="Z22" s="1599"/>
      <c r="AA22" s="1599"/>
      <c r="AB22" s="1627"/>
      <c r="AC22" s="1599"/>
      <c r="AD22" s="1599"/>
      <c r="AE22" s="1599"/>
      <c r="AF22" s="1599"/>
      <c r="AG22" s="1600"/>
      <c r="AH22" s="1600"/>
      <c r="AI22" s="1598"/>
      <c r="AJ22" s="1599"/>
      <c r="AK22" s="1627"/>
      <c r="AL22" s="1627"/>
    </row>
    <row r="23" spans="1:39" s="1" customFormat="1" ht="15.75" customHeight="1" thickBot="1" x14ac:dyDescent="0.3">
      <c r="A23" s="1616"/>
      <c r="B23" s="1617" t="s">
        <v>155</v>
      </c>
      <c r="C23" s="1618"/>
      <c r="D23" s="1619"/>
      <c r="E23" s="1619"/>
      <c r="F23" s="1619"/>
      <c r="G23" s="1619"/>
      <c r="H23" s="1619"/>
      <c r="I23" s="1619"/>
      <c r="J23" s="1619"/>
      <c r="K23" s="1619"/>
      <c r="L23" s="1619"/>
      <c r="M23" s="1619"/>
      <c r="N23" s="1619"/>
      <c r="O23" s="1619"/>
      <c r="P23" s="1619"/>
      <c r="Q23" s="1619"/>
      <c r="R23" s="1619"/>
      <c r="S23" s="1620"/>
      <c r="T23" s="1621"/>
      <c r="U23" s="1622"/>
      <c r="V23" s="1623"/>
      <c r="W23" s="1623"/>
      <c r="X23" s="1623"/>
      <c r="Y23" s="1623"/>
      <c r="Z23" s="1623"/>
      <c r="AA23" s="1623"/>
      <c r="AB23" s="1623"/>
      <c r="AC23" s="1623"/>
      <c r="AD23" s="1623"/>
      <c r="AE23" s="1623"/>
      <c r="AF23" s="1623"/>
      <c r="AG23" s="1624"/>
      <c r="AH23" s="1625"/>
      <c r="AI23" s="1622"/>
      <c r="AJ23" s="1623"/>
      <c r="AK23" s="1626"/>
      <c r="AL23" s="1626"/>
    </row>
    <row r="24" spans="1:39" s="59" customFormat="1" ht="15.75" customHeight="1" x14ac:dyDescent="0.25">
      <c r="A24" s="1591"/>
      <c r="B24" s="1592"/>
      <c r="C24" s="1593"/>
      <c r="D24" s="1593"/>
      <c r="E24" s="1629"/>
      <c r="F24" s="1595"/>
      <c r="G24" s="1609"/>
      <c r="H24" s="1609"/>
      <c r="I24" s="1609"/>
      <c r="J24" s="1609"/>
      <c r="K24" s="1609"/>
      <c r="L24" s="1609"/>
      <c r="M24" s="1609"/>
      <c r="N24" s="1609"/>
      <c r="O24" s="1609"/>
      <c r="P24" s="1609"/>
      <c r="Q24" s="1609"/>
      <c r="R24" s="1596"/>
      <c r="S24" s="1596"/>
      <c r="T24" s="1630"/>
      <c r="U24" s="1598"/>
      <c r="V24" s="1599"/>
      <c r="W24" s="1599"/>
      <c r="X24" s="1599"/>
      <c r="Y24" s="1599"/>
      <c r="Z24" s="1599"/>
      <c r="AA24" s="1599"/>
      <c r="AB24" s="1599"/>
      <c r="AC24" s="1599"/>
      <c r="AD24" s="1599"/>
      <c r="AE24" s="1599"/>
      <c r="AF24" s="1599"/>
      <c r="AG24" s="1600"/>
      <c r="AH24" s="1600"/>
      <c r="AI24" s="1598"/>
      <c r="AJ24" s="1599"/>
      <c r="AK24" s="1627"/>
      <c r="AL24" s="1627"/>
    </row>
    <row r="25" spans="1:39" s="59" customFormat="1" ht="15.75" customHeight="1" x14ac:dyDescent="0.25">
      <c r="A25" s="1591"/>
      <c r="B25" s="1592"/>
      <c r="C25" s="1593"/>
      <c r="D25" s="1631"/>
      <c r="E25" s="1595"/>
      <c r="F25" s="1595"/>
      <c r="G25" s="1609"/>
      <c r="H25" s="1609"/>
      <c r="I25" s="1609"/>
      <c r="J25" s="1609"/>
      <c r="K25" s="1609"/>
      <c r="L25" s="1609"/>
      <c r="M25" s="1609"/>
      <c r="N25" s="1609"/>
      <c r="O25" s="1609"/>
      <c r="P25" s="1609"/>
      <c r="Q25" s="1609"/>
      <c r="R25" s="1609"/>
      <c r="S25" s="1609"/>
      <c r="T25" s="1630"/>
      <c r="U25" s="1598"/>
      <c r="V25" s="1599"/>
      <c r="W25" s="1599"/>
      <c r="X25" s="1599"/>
      <c r="Y25" s="1599"/>
      <c r="Z25" s="1599"/>
      <c r="AA25" s="1599"/>
      <c r="AB25" s="1599"/>
      <c r="AC25" s="1599"/>
      <c r="AD25" s="1599"/>
      <c r="AE25" s="1599"/>
      <c r="AF25" s="1599"/>
      <c r="AG25" s="1600"/>
      <c r="AH25" s="1600"/>
      <c r="AI25" s="1598"/>
      <c r="AJ25" s="1599"/>
      <c r="AK25" s="1627"/>
      <c r="AL25" s="1627"/>
      <c r="AM25" s="58"/>
    </row>
    <row r="26" spans="1:39" s="59" customFormat="1" ht="15.75" customHeight="1" thickBot="1" x14ac:dyDescent="0.3">
      <c r="A26" s="152"/>
      <c r="B26" s="152"/>
      <c r="C26" s="1632"/>
      <c r="D26" s="1633"/>
      <c r="E26" s="1634"/>
      <c r="F26" s="1634"/>
      <c r="G26" s="1635"/>
      <c r="H26" s="1635"/>
      <c r="I26" s="1635"/>
      <c r="J26" s="1635"/>
      <c r="K26" s="1635"/>
      <c r="L26" s="1635"/>
      <c r="M26" s="1635"/>
      <c r="N26" s="1635"/>
      <c r="O26" s="1635"/>
      <c r="P26" s="1635"/>
      <c r="Q26" s="1635"/>
      <c r="R26" s="1635"/>
      <c r="S26" s="1636"/>
      <c r="T26" s="1637"/>
      <c r="U26" s="1638"/>
      <c r="V26" s="1639"/>
      <c r="W26" s="1639"/>
      <c r="X26" s="1639"/>
      <c r="Y26" s="1639"/>
      <c r="Z26" s="1639"/>
      <c r="AA26" s="1639"/>
      <c r="AB26" s="1639"/>
      <c r="AC26" s="1639"/>
      <c r="AD26" s="1639"/>
      <c r="AE26" s="1639"/>
      <c r="AF26" s="1639"/>
      <c r="AG26" s="1640"/>
      <c r="AH26" s="1641"/>
      <c r="AI26" s="1638"/>
      <c r="AJ26" s="1639"/>
      <c r="AK26" s="1642"/>
      <c r="AL26" s="1642"/>
      <c r="AM26" s="61"/>
    </row>
    <row r="27" spans="1:39" s="1" customFormat="1" ht="15.75" customHeight="1" thickBot="1" x14ac:dyDescent="0.3">
      <c r="A27" s="1616"/>
      <c r="B27" s="1617" t="s">
        <v>156</v>
      </c>
      <c r="C27" s="1618"/>
      <c r="D27" s="1619"/>
      <c r="E27" s="1619"/>
      <c r="F27" s="1619"/>
      <c r="G27" s="1619"/>
      <c r="H27" s="1619"/>
      <c r="I27" s="1619"/>
      <c r="J27" s="1619"/>
      <c r="K27" s="1619"/>
      <c r="L27" s="1619"/>
      <c r="M27" s="1619"/>
      <c r="N27" s="1619"/>
      <c r="O27" s="1619"/>
      <c r="P27" s="1619"/>
      <c r="Q27" s="1619"/>
      <c r="R27" s="1619"/>
      <c r="S27" s="1620"/>
      <c r="T27" s="1621"/>
      <c r="U27" s="1622"/>
      <c r="V27" s="1623"/>
      <c r="W27" s="1623"/>
      <c r="X27" s="1623"/>
      <c r="Y27" s="1623"/>
      <c r="Z27" s="1623"/>
      <c r="AA27" s="1623"/>
      <c r="AB27" s="1623"/>
      <c r="AC27" s="1623"/>
      <c r="AD27" s="1623"/>
      <c r="AE27" s="1623"/>
      <c r="AF27" s="1623"/>
      <c r="AG27" s="1624"/>
      <c r="AH27" s="1625"/>
      <c r="AI27" s="1622"/>
      <c r="AJ27" s="1623"/>
      <c r="AK27" s="1626"/>
      <c r="AL27" s="1626"/>
    </row>
    <row r="28" spans="1:39" s="59" customFormat="1" ht="15.75" customHeight="1" x14ac:dyDescent="0.25">
      <c r="A28" s="1607"/>
      <c r="B28" s="1643"/>
      <c r="C28" s="1593"/>
      <c r="D28" s="1593"/>
      <c r="E28" s="1644"/>
      <c r="F28" s="1629"/>
      <c r="G28" s="1628"/>
      <c r="H28" s="1628"/>
      <c r="I28" s="1628"/>
      <c r="J28" s="1628"/>
      <c r="K28" s="1628"/>
      <c r="L28" s="1628"/>
      <c r="M28" s="1628"/>
      <c r="N28" s="1628"/>
      <c r="O28" s="1628"/>
      <c r="P28" s="1628"/>
      <c r="Q28" s="1628"/>
      <c r="R28" s="1628"/>
      <c r="S28" s="1628"/>
      <c r="T28" s="1615"/>
      <c r="U28" s="1598"/>
      <c r="V28" s="1599"/>
      <c r="W28" s="1599"/>
      <c r="X28" s="1599"/>
      <c r="Y28" s="1599"/>
      <c r="Z28" s="1599"/>
      <c r="AA28" s="1599"/>
      <c r="AB28" s="1599"/>
      <c r="AC28" s="1599"/>
      <c r="AD28" s="1599"/>
      <c r="AE28" s="1599"/>
      <c r="AF28" s="1599"/>
      <c r="AG28" s="1600"/>
      <c r="AH28" s="1600"/>
      <c r="AI28" s="1598"/>
      <c r="AJ28" s="1599"/>
      <c r="AK28" s="1627"/>
      <c r="AL28" s="1627"/>
    </row>
    <row r="29" spans="1:39" s="59" customFormat="1" ht="15.75" customHeight="1" x14ac:dyDescent="0.25">
      <c r="A29" s="1607"/>
      <c r="B29" s="1608"/>
      <c r="C29" s="1593"/>
      <c r="D29" s="1593"/>
      <c r="E29" s="1595"/>
      <c r="F29" s="1595"/>
      <c r="G29" s="1609"/>
      <c r="H29" s="1609"/>
      <c r="I29" s="1609"/>
      <c r="J29" s="1609"/>
      <c r="K29" s="1609"/>
      <c r="L29" s="1609"/>
      <c r="M29" s="1609"/>
      <c r="N29" s="1609"/>
      <c r="O29" s="1609"/>
      <c r="P29" s="1609"/>
      <c r="Q29" s="1609"/>
      <c r="R29" s="1596"/>
      <c r="S29" s="1596"/>
      <c r="T29" s="1615"/>
      <c r="U29" s="1598"/>
      <c r="V29" s="1599"/>
      <c r="W29" s="1599"/>
      <c r="X29" s="1599"/>
      <c r="Y29" s="1599"/>
      <c r="Z29" s="1599"/>
      <c r="AA29" s="1599"/>
      <c r="AB29" s="1599"/>
      <c r="AC29" s="1599"/>
      <c r="AD29" s="1599"/>
      <c r="AE29" s="1599"/>
      <c r="AF29" s="1599"/>
      <c r="AG29" s="1600"/>
      <c r="AH29" s="1600"/>
      <c r="AI29" s="1598"/>
      <c r="AJ29" s="1599"/>
      <c r="AK29" s="1627"/>
      <c r="AL29" s="1627"/>
    </row>
    <row r="30" spans="1:39" s="59" customFormat="1" ht="15.75" customHeight="1" x14ac:dyDescent="0.25">
      <c r="A30" s="1607"/>
      <c r="B30" s="1608"/>
      <c r="C30" s="1593"/>
      <c r="D30" s="1593"/>
      <c r="E30" s="1595"/>
      <c r="F30" s="1595"/>
      <c r="G30" s="1609"/>
      <c r="H30" s="1609"/>
      <c r="I30" s="1609"/>
      <c r="J30" s="1609"/>
      <c r="K30" s="1609"/>
      <c r="L30" s="1609"/>
      <c r="M30" s="1609"/>
      <c r="N30" s="1609"/>
      <c r="O30" s="1609"/>
      <c r="P30" s="1609"/>
      <c r="Q30" s="1609"/>
      <c r="R30" s="1609"/>
      <c r="S30" s="1596"/>
      <c r="T30" s="1615"/>
      <c r="U30" s="1598"/>
      <c r="V30" s="1599"/>
      <c r="W30" s="1599"/>
      <c r="X30" s="1599"/>
      <c r="Y30" s="1599"/>
      <c r="Z30" s="1599"/>
      <c r="AA30" s="1599"/>
      <c r="AB30" s="1599"/>
      <c r="AC30" s="1599"/>
      <c r="AD30" s="1599"/>
      <c r="AE30" s="1599"/>
      <c r="AF30" s="1599"/>
      <c r="AG30" s="1600"/>
      <c r="AH30" s="1600"/>
      <c r="AI30" s="1598"/>
      <c r="AJ30" s="1599"/>
      <c r="AK30" s="1627"/>
      <c r="AL30" s="1627"/>
    </row>
    <row r="31" spans="1:39" s="59" customFormat="1" ht="15.75" customHeight="1" thickBot="1" x14ac:dyDescent="0.3">
      <c r="A31" s="1645"/>
      <c r="B31" s="152"/>
      <c r="C31" s="1632"/>
      <c r="D31" s="1646"/>
      <c r="E31" s="1634"/>
      <c r="F31" s="1634"/>
      <c r="G31" s="1635"/>
      <c r="H31" s="1635"/>
      <c r="I31" s="1635"/>
      <c r="J31" s="1635"/>
      <c r="K31" s="1635"/>
      <c r="L31" s="1635"/>
      <c r="M31" s="1635"/>
      <c r="N31" s="1635"/>
      <c r="O31" s="1635"/>
      <c r="P31" s="1635"/>
      <c r="Q31" s="1635"/>
      <c r="R31" s="1635"/>
      <c r="S31" s="1636"/>
      <c r="T31" s="1647"/>
      <c r="U31" s="1638"/>
      <c r="V31" s="1639"/>
      <c r="W31" s="1639"/>
      <c r="X31" s="1639"/>
      <c r="Y31" s="1639"/>
      <c r="Z31" s="1639"/>
      <c r="AA31" s="1639"/>
      <c r="AB31" s="1639"/>
      <c r="AC31" s="1639"/>
      <c r="AD31" s="1639"/>
      <c r="AE31" s="1639"/>
      <c r="AF31" s="1639"/>
      <c r="AG31" s="1640"/>
      <c r="AH31" s="1641"/>
      <c r="AI31" s="1638"/>
      <c r="AJ31" s="1639"/>
      <c r="AK31" s="1642"/>
      <c r="AL31" s="1642"/>
    </row>
    <row r="32" spans="1:39" s="1" customFormat="1" ht="15.75" customHeight="1" thickBot="1" x14ac:dyDescent="0.3">
      <c r="A32" s="1616"/>
      <c r="B32" s="1617" t="s">
        <v>157</v>
      </c>
      <c r="C32" s="1618"/>
      <c r="D32" s="1619"/>
      <c r="E32" s="1619"/>
      <c r="F32" s="1619"/>
      <c r="G32" s="1619"/>
      <c r="H32" s="1619"/>
      <c r="I32" s="1619"/>
      <c r="J32" s="1619"/>
      <c r="K32" s="1619"/>
      <c r="L32" s="1619"/>
      <c r="M32" s="1619"/>
      <c r="N32" s="1619"/>
      <c r="O32" s="1619"/>
      <c r="P32" s="1619"/>
      <c r="Q32" s="1619"/>
      <c r="R32" s="1619"/>
      <c r="S32" s="1620"/>
      <c r="T32" s="1621"/>
      <c r="U32" s="1622"/>
      <c r="V32" s="1623"/>
      <c r="W32" s="1623"/>
      <c r="X32" s="1623"/>
      <c r="Y32" s="1623"/>
      <c r="Z32" s="1623"/>
      <c r="AA32" s="1623"/>
      <c r="AB32" s="1623"/>
      <c r="AC32" s="1623"/>
      <c r="AD32" s="1623"/>
      <c r="AE32" s="1623"/>
      <c r="AF32" s="1623"/>
      <c r="AG32" s="1624"/>
      <c r="AH32" s="1625"/>
      <c r="AI32" s="1622"/>
      <c r="AJ32" s="1623"/>
      <c r="AK32" s="1626"/>
      <c r="AL32" s="1626"/>
    </row>
    <row r="33" spans="1:39" s="59" customFormat="1" ht="15.75" customHeight="1" x14ac:dyDescent="0.25">
      <c r="A33" s="1591"/>
      <c r="B33" s="455"/>
      <c r="C33" s="1593"/>
      <c r="D33" s="1593"/>
      <c r="E33" s="1595"/>
      <c r="F33" s="1595"/>
      <c r="G33" s="1609"/>
      <c r="H33" s="1609"/>
      <c r="I33" s="1609"/>
      <c r="J33" s="1609"/>
      <c r="K33" s="1609"/>
      <c r="L33" s="1609"/>
      <c r="M33" s="1609"/>
      <c r="N33" s="1609"/>
      <c r="O33" s="1609"/>
      <c r="P33" s="1609"/>
      <c r="Q33" s="1609"/>
      <c r="R33" s="1596"/>
      <c r="S33" s="1596"/>
      <c r="T33" s="1648"/>
      <c r="U33" s="1598"/>
      <c r="V33" s="1599"/>
      <c r="W33" s="1599"/>
      <c r="X33" s="1599"/>
      <c r="Y33" s="1599"/>
      <c r="Z33" s="1599"/>
      <c r="AA33" s="1599"/>
      <c r="AB33" s="1599"/>
      <c r="AC33" s="1600"/>
      <c r="AD33" s="1599"/>
      <c r="AE33" s="1602"/>
      <c r="AF33" s="318"/>
      <c r="AG33" s="1603"/>
      <c r="AH33" s="1604"/>
      <c r="AI33" s="1605"/>
      <c r="AJ33" s="55"/>
      <c r="AK33" s="122"/>
      <c r="AL33" s="1606"/>
      <c r="AM33" s="58"/>
    </row>
    <row r="34" spans="1:39" s="59" customFormat="1" ht="15.75" customHeight="1" thickBot="1" x14ac:dyDescent="0.3">
      <c r="A34" s="1649"/>
      <c r="B34" s="1650"/>
      <c r="C34" s="1593"/>
      <c r="D34" s="1593"/>
      <c r="E34" s="1595"/>
      <c r="F34" s="1651"/>
      <c r="G34" s="1652"/>
      <c r="H34" s="1652"/>
      <c r="I34" s="1653"/>
      <c r="J34" s="1654"/>
      <c r="K34" s="1655"/>
      <c r="L34" s="1655"/>
      <c r="M34" s="1655"/>
      <c r="N34" s="1655"/>
      <c r="O34" s="1655"/>
      <c r="P34" s="1655"/>
      <c r="Q34" s="1655"/>
      <c r="R34" s="1656"/>
      <c r="S34" s="1656"/>
      <c r="T34" s="1657"/>
      <c r="U34" s="1658"/>
      <c r="V34" s="1659"/>
      <c r="W34" s="1659"/>
      <c r="X34" s="1659"/>
      <c r="Y34" s="1659"/>
      <c r="Z34" s="1659"/>
      <c r="AA34" s="1659"/>
      <c r="AB34" s="1659"/>
      <c r="AC34" s="1600"/>
      <c r="AD34" s="1599"/>
      <c r="AE34" s="1602"/>
      <c r="AF34" s="329"/>
      <c r="AG34" s="1603"/>
      <c r="AH34" s="1604"/>
      <c r="AI34" s="1605"/>
      <c r="AJ34" s="55"/>
      <c r="AK34" s="122"/>
      <c r="AL34" s="1606"/>
    </row>
    <row r="35" spans="1:39" s="1" customFormat="1" ht="15.75" customHeight="1" thickBot="1" x14ac:dyDescent="0.3">
      <c r="A35" s="1616"/>
      <c r="B35" s="1617" t="s">
        <v>158</v>
      </c>
      <c r="C35" s="1618"/>
      <c r="D35" s="1619"/>
      <c r="E35" s="1619"/>
      <c r="F35" s="1619"/>
      <c r="G35" s="1619"/>
      <c r="H35" s="1619"/>
      <c r="I35" s="1619"/>
      <c r="J35" s="1619"/>
      <c r="K35" s="1619"/>
      <c r="L35" s="1619"/>
      <c r="M35" s="1619"/>
      <c r="N35" s="1619"/>
      <c r="O35" s="1619"/>
      <c r="P35" s="1619"/>
      <c r="Q35" s="1619"/>
      <c r="R35" s="1619"/>
      <c r="S35" s="1620"/>
      <c r="T35" s="1660"/>
      <c r="U35" s="1622"/>
      <c r="V35" s="1623"/>
      <c r="W35" s="1623"/>
      <c r="X35" s="1623"/>
      <c r="Y35" s="1623"/>
      <c r="Z35" s="1624"/>
      <c r="AA35" s="1625"/>
      <c r="AB35" s="1625"/>
      <c r="AC35" s="1625"/>
      <c r="AD35" s="1622"/>
      <c r="AE35" s="1661"/>
      <c r="AF35" s="1662"/>
      <c r="AG35" s="1663"/>
      <c r="AH35" s="1664"/>
      <c r="AI35" s="1665"/>
      <c r="AJ35" s="1666"/>
      <c r="AK35" s="1667"/>
      <c r="AL35" s="1668"/>
    </row>
    <row r="36" spans="1:39" s="59" customFormat="1" ht="15.75" customHeight="1" x14ac:dyDescent="0.25">
      <c r="A36" s="1607"/>
      <c r="B36" s="1608"/>
      <c r="C36" s="1593"/>
      <c r="D36" s="1593"/>
      <c r="E36" s="1595"/>
      <c r="F36" s="1595"/>
      <c r="G36" s="1609"/>
      <c r="H36" s="1609"/>
      <c r="I36" s="1609"/>
      <c r="J36" s="1609"/>
      <c r="K36" s="1609"/>
      <c r="L36" s="1609"/>
      <c r="M36" s="1609"/>
      <c r="N36" s="1609"/>
      <c r="O36" s="1609"/>
      <c r="P36" s="1609"/>
      <c r="Q36" s="1609"/>
      <c r="R36" s="1596"/>
      <c r="S36" s="1596"/>
      <c r="T36" s="1648"/>
      <c r="U36" s="1598"/>
      <c r="V36" s="1599"/>
      <c r="W36" s="1599"/>
      <c r="X36" s="1599"/>
      <c r="Y36" s="1599"/>
      <c r="Z36" s="1600"/>
      <c r="AA36" s="1600"/>
      <c r="AB36" s="1601"/>
      <c r="AC36" s="1600"/>
      <c r="AD36" s="1599"/>
      <c r="AE36" s="1602"/>
      <c r="AF36" s="318"/>
      <c r="AG36" s="1603"/>
      <c r="AH36" s="1604"/>
      <c r="AI36" s="1605"/>
      <c r="AJ36" s="55"/>
      <c r="AK36" s="122"/>
      <c r="AL36" s="1606"/>
    </row>
    <row r="37" spans="1:39" s="59" customFormat="1" ht="15.75" customHeight="1" thickBot="1" x14ac:dyDescent="0.3">
      <c r="A37" s="1649"/>
      <c r="B37" s="1650"/>
      <c r="C37" s="1593"/>
      <c r="D37" s="1593"/>
      <c r="E37" s="1595"/>
      <c r="F37" s="1669"/>
      <c r="G37" s="1656"/>
      <c r="H37" s="1656"/>
      <c r="I37" s="1653"/>
      <c r="J37" s="1654"/>
      <c r="K37" s="1655"/>
      <c r="L37" s="1655"/>
      <c r="M37" s="1655"/>
      <c r="N37" s="1655"/>
      <c r="O37" s="1655"/>
      <c r="P37" s="1655"/>
      <c r="Q37" s="1655"/>
      <c r="R37" s="1656"/>
      <c r="S37" s="1656"/>
      <c r="T37" s="1657"/>
      <c r="U37" s="1658"/>
      <c r="V37" s="1659"/>
      <c r="W37" s="1659"/>
      <c r="X37" s="1659"/>
      <c r="Y37" s="1659"/>
      <c r="Z37" s="1670"/>
      <c r="AA37" s="1670"/>
      <c r="AB37" s="1670"/>
      <c r="AC37" s="1670"/>
      <c r="AD37" s="1659"/>
      <c r="AE37" s="1671"/>
      <c r="AF37" s="318"/>
      <c r="AG37" s="1672"/>
      <c r="AH37" s="1673"/>
      <c r="AI37" s="1674"/>
      <c r="AJ37" s="55"/>
      <c r="AK37" s="122"/>
      <c r="AL37" s="1606"/>
    </row>
    <row r="38" spans="1:39" s="59" customFormat="1" ht="15.75" customHeight="1" thickBot="1" x14ac:dyDescent="0.3">
      <c r="A38" s="1607"/>
      <c r="B38" s="1608"/>
      <c r="C38" s="1593"/>
      <c r="D38" s="1593"/>
      <c r="E38" s="1595"/>
      <c r="F38" s="1595"/>
      <c r="G38" s="1609"/>
      <c r="H38" s="1609"/>
      <c r="I38" s="1609"/>
      <c r="J38" s="1609"/>
      <c r="K38" s="1609"/>
      <c r="L38" s="1609"/>
      <c r="M38" s="1609"/>
      <c r="N38" s="1609"/>
      <c r="O38" s="1609"/>
      <c r="P38" s="1609"/>
      <c r="Q38" s="1609"/>
      <c r="R38" s="1596"/>
      <c r="S38" s="1596"/>
      <c r="T38" s="1660"/>
      <c r="U38" s="1598"/>
      <c r="V38" s="1599"/>
      <c r="W38" s="1599"/>
      <c r="X38" s="1599"/>
      <c r="Y38" s="1599"/>
      <c r="Z38" s="1600"/>
      <c r="AA38" s="1600"/>
      <c r="AB38" s="1600"/>
      <c r="AC38" s="1600"/>
      <c r="AD38" s="1599"/>
      <c r="AE38" s="1675"/>
      <c r="AF38" s="318"/>
      <c r="AG38" s="1603"/>
      <c r="AH38" s="1604"/>
      <c r="AI38" s="1605"/>
      <c r="AJ38" s="55"/>
      <c r="AK38" s="122"/>
      <c r="AL38" s="1606"/>
    </row>
    <row r="39" spans="1:39" s="59" customFormat="1" ht="15.75" hidden="1" customHeight="1" x14ac:dyDescent="0.25">
      <c r="A39" s="1649"/>
      <c r="B39" s="1650"/>
      <c r="C39" s="1593"/>
      <c r="D39" s="1593"/>
      <c r="E39" s="1595"/>
      <c r="F39" s="1595"/>
      <c r="G39" s="1609"/>
      <c r="H39" s="1609"/>
      <c r="I39" s="1609"/>
      <c r="J39" s="1609"/>
      <c r="K39" s="1609"/>
      <c r="L39" s="1609"/>
      <c r="M39" s="1609"/>
      <c r="N39" s="1609"/>
      <c r="O39" s="1609"/>
      <c r="P39" s="1609"/>
      <c r="Q39" s="1609"/>
      <c r="R39" s="1596"/>
      <c r="S39" s="1596"/>
      <c r="T39" s="1598"/>
      <c r="U39" s="1598"/>
      <c r="V39" s="1599"/>
      <c r="W39" s="1599"/>
      <c r="X39" s="1599"/>
      <c r="Y39" s="1599"/>
      <c r="Z39" s="1600"/>
      <c r="AA39" s="1600"/>
      <c r="AB39" s="1676"/>
      <c r="AC39" s="1677"/>
      <c r="AD39" s="1678"/>
      <c r="AE39" s="1679"/>
      <c r="AF39" s="75"/>
      <c r="AG39" s="1680"/>
      <c r="AH39" s="1680"/>
      <c r="AI39" s="1680"/>
      <c r="AJ39" s="1680"/>
      <c r="AK39" s="1681"/>
      <c r="AL39" s="1681"/>
    </row>
    <row r="40" spans="1:39" s="59" customFormat="1" ht="15.75" hidden="1" customHeight="1" x14ac:dyDescent="0.25">
      <c r="A40" s="1591"/>
      <c r="B40" s="1592"/>
      <c r="C40" s="1593"/>
      <c r="D40" s="1593"/>
      <c r="E40" s="1595"/>
      <c r="F40" s="1595"/>
      <c r="G40" s="1609"/>
      <c r="H40" s="1609"/>
      <c r="I40" s="1609"/>
      <c r="J40" s="1609"/>
      <c r="K40" s="1609"/>
      <c r="L40" s="1609"/>
      <c r="M40" s="1609"/>
      <c r="N40" s="1609"/>
      <c r="O40" s="1609"/>
      <c r="P40" s="1609"/>
      <c r="Q40" s="1609"/>
      <c r="R40" s="1596"/>
      <c r="S40" s="1596"/>
      <c r="T40" s="1598"/>
      <c r="U40" s="1598"/>
      <c r="V40" s="1599"/>
      <c r="W40" s="1599"/>
      <c r="X40" s="1599"/>
      <c r="Y40" s="1599"/>
      <c r="Z40" s="1600"/>
      <c r="AA40" s="1600"/>
      <c r="AB40" s="1682"/>
      <c r="AC40" s="1615"/>
      <c r="AD40" s="1683"/>
      <c r="AE40" s="1602"/>
      <c r="AF40" s="318"/>
      <c r="AG40" s="1603"/>
      <c r="AH40" s="1604"/>
      <c r="AI40" s="1605"/>
      <c r="AJ40" s="55"/>
      <c r="AK40" s="122"/>
      <c r="AL40" s="1606"/>
    </row>
    <row r="41" spans="1:39" s="59" customFormat="1" ht="15.75" hidden="1" customHeight="1" x14ac:dyDescent="0.25">
      <c r="A41" s="1649"/>
      <c r="B41" s="1650"/>
      <c r="C41" s="1593"/>
      <c r="D41" s="1593"/>
      <c r="E41" s="1595"/>
      <c r="F41" s="1595"/>
      <c r="G41" s="1609"/>
      <c r="H41" s="1609"/>
      <c r="I41" s="1609"/>
      <c r="J41" s="1609"/>
      <c r="K41" s="1609"/>
      <c r="L41" s="1609"/>
      <c r="M41" s="1609"/>
      <c r="N41" s="1609"/>
      <c r="O41" s="1609"/>
      <c r="P41" s="1609"/>
      <c r="Q41" s="1609"/>
      <c r="R41" s="1596"/>
      <c r="S41" s="1596"/>
      <c r="T41" s="1598"/>
      <c r="U41" s="1598"/>
      <c r="V41" s="1599"/>
      <c r="W41" s="1599"/>
      <c r="X41" s="1599"/>
      <c r="Y41" s="1599"/>
      <c r="Z41" s="1600"/>
      <c r="AA41" s="1600"/>
      <c r="AB41" s="1684"/>
      <c r="AC41" s="1685"/>
      <c r="AD41" s="1686"/>
      <c r="AE41" s="1687"/>
      <c r="AF41" s="1688"/>
      <c r="AG41" s="1689"/>
      <c r="AH41" s="1690"/>
      <c r="AI41" s="1691"/>
      <c r="AJ41" s="1168"/>
      <c r="AK41" s="1692"/>
      <c r="AL41" s="1693"/>
    </row>
    <row r="42" spans="1:39" s="59" customFormat="1" ht="15.75" hidden="1" customHeight="1" x14ac:dyDescent="0.25">
      <c r="A42" s="1591"/>
      <c r="B42" s="1592"/>
      <c r="C42" s="1593"/>
      <c r="D42" s="1593"/>
      <c r="E42" s="1595"/>
      <c r="F42" s="1595"/>
      <c r="G42" s="1609"/>
      <c r="H42" s="1609"/>
      <c r="I42" s="1609"/>
      <c r="J42" s="1609"/>
      <c r="K42" s="1609"/>
      <c r="L42" s="1609"/>
      <c r="M42" s="1609"/>
      <c r="N42" s="1609"/>
      <c r="O42" s="1609"/>
      <c r="P42" s="1609"/>
      <c r="Q42" s="1609"/>
      <c r="R42" s="1596"/>
      <c r="S42" s="1596"/>
      <c r="T42" s="1598"/>
      <c r="U42" s="1598"/>
      <c r="V42" s="1599"/>
      <c r="W42" s="1599"/>
      <c r="X42" s="1599"/>
      <c r="Y42" s="1599"/>
      <c r="Z42" s="1600"/>
      <c r="AA42" s="1600"/>
      <c r="AB42" s="1694"/>
      <c r="AC42" s="1695"/>
      <c r="AD42" s="1696"/>
      <c r="AE42" s="1697"/>
      <c r="AF42" s="1697"/>
      <c r="AG42" s="1697"/>
      <c r="AH42" s="1697"/>
      <c r="AI42" s="1697"/>
      <c r="AJ42" s="1697"/>
      <c r="AK42" s="1698"/>
      <c r="AL42" s="1698"/>
    </row>
    <row r="43" spans="1:39" s="59" customFormat="1" ht="15.75" hidden="1" customHeight="1" x14ac:dyDescent="0.25">
      <c r="A43" s="1649"/>
      <c r="B43" s="1650"/>
      <c r="C43" s="1593"/>
      <c r="D43" s="1593"/>
      <c r="E43" s="1595"/>
      <c r="F43" s="1595"/>
      <c r="G43" s="1609"/>
      <c r="H43" s="1609"/>
      <c r="I43" s="1609"/>
      <c r="J43" s="1609"/>
      <c r="K43" s="1609"/>
      <c r="L43" s="1609"/>
      <c r="M43" s="1609"/>
      <c r="N43" s="1609"/>
      <c r="O43" s="1609"/>
      <c r="P43" s="1609"/>
      <c r="Q43" s="1609"/>
      <c r="R43" s="1596"/>
      <c r="S43" s="1596"/>
      <c r="T43" s="1598"/>
      <c r="U43" s="1598"/>
      <c r="V43" s="1599"/>
      <c r="W43" s="1599"/>
      <c r="X43" s="1599"/>
      <c r="Y43" s="1599"/>
      <c r="Z43" s="1600"/>
      <c r="AA43" s="1600"/>
      <c r="AB43" s="1676"/>
      <c r="AC43" s="1677"/>
      <c r="AD43" s="1678"/>
      <c r="AE43" s="1679"/>
      <c r="AF43" s="75"/>
      <c r="AG43" s="1680"/>
      <c r="AH43" s="1680"/>
      <c r="AI43" s="1680"/>
      <c r="AJ43" s="1680"/>
      <c r="AK43" s="1681"/>
      <c r="AL43" s="1681"/>
    </row>
    <row r="44" spans="1:39" s="59" customFormat="1" ht="15.75" hidden="1" customHeight="1" x14ac:dyDescent="0.25">
      <c r="A44" s="1591"/>
      <c r="B44" s="1592"/>
      <c r="C44" s="1593"/>
      <c r="D44" s="1593"/>
      <c r="E44" s="1595"/>
      <c r="F44" s="1595"/>
      <c r="G44" s="1609"/>
      <c r="H44" s="1609"/>
      <c r="I44" s="1609"/>
      <c r="J44" s="1609"/>
      <c r="K44" s="1609"/>
      <c r="L44" s="1609"/>
      <c r="M44" s="1609"/>
      <c r="N44" s="1609"/>
      <c r="O44" s="1609"/>
      <c r="P44" s="1609"/>
      <c r="Q44" s="1609"/>
      <c r="R44" s="1596"/>
      <c r="S44" s="1596"/>
      <c r="T44" s="1598"/>
      <c r="U44" s="1598"/>
      <c r="V44" s="1599"/>
      <c r="W44" s="1599"/>
      <c r="X44" s="1599"/>
      <c r="Y44" s="1599"/>
      <c r="Z44" s="1600"/>
      <c r="AA44" s="1600"/>
      <c r="AB44" s="1682"/>
      <c r="AC44" s="1615"/>
      <c r="AD44" s="1683"/>
      <c r="AE44" s="1602"/>
      <c r="AF44" s="318"/>
      <c r="AG44" s="1603"/>
      <c r="AH44" s="1604"/>
      <c r="AI44" s="1605"/>
      <c r="AJ44" s="55"/>
      <c r="AK44" s="122"/>
      <c r="AL44" s="1606"/>
    </row>
    <row r="45" spans="1:39" s="59" customFormat="1" ht="15.75" hidden="1" customHeight="1" x14ac:dyDescent="0.25">
      <c r="A45" s="1649"/>
      <c r="B45" s="1650"/>
      <c r="C45" s="1593"/>
      <c r="D45" s="1593"/>
      <c r="E45" s="1595"/>
      <c r="F45" s="1595"/>
      <c r="G45" s="1609"/>
      <c r="H45" s="1609"/>
      <c r="I45" s="1609"/>
      <c r="J45" s="1609"/>
      <c r="K45" s="1609"/>
      <c r="L45" s="1609"/>
      <c r="M45" s="1609"/>
      <c r="N45" s="1609"/>
      <c r="O45" s="1609"/>
      <c r="P45" s="1609"/>
      <c r="Q45" s="1609"/>
      <c r="R45" s="1596"/>
      <c r="S45" s="1596"/>
      <c r="T45" s="1598"/>
      <c r="U45" s="1598"/>
      <c r="V45" s="1599"/>
      <c r="W45" s="1599"/>
      <c r="X45" s="1599"/>
      <c r="Y45" s="1599"/>
      <c r="Z45" s="1600"/>
      <c r="AA45" s="1600"/>
      <c r="AB45" s="1684"/>
      <c r="AC45" s="1685"/>
      <c r="AD45" s="1686"/>
      <c r="AE45" s="1699"/>
      <c r="AF45" s="1688"/>
      <c r="AG45" s="1689"/>
      <c r="AH45" s="1690"/>
      <c r="AI45" s="1691"/>
      <c r="AJ45" s="1168"/>
      <c r="AK45" s="1692"/>
      <c r="AL45" s="1693"/>
    </row>
    <row r="46" spans="1:39" s="59" customFormat="1" ht="15.75" hidden="1" customHeight="1" x14ac:dyDescent="0.25">
      <c r="A46" s="1591"/>
      <c r="B46" s="1592"/>
      <c r="C46" s="1593"/>
      <c r="D46" s="1593"/>
      <c r="E46" s="1595"/>
      <c r="F46" s="1595"/>
      <c r="G46" s="1609"/>
      <c r="H46" s="1609"/>
      <c r="I46" s="1609"/>
      <c r="J46" s="1609"/>
      <c r="K46" s="1609"/>
      <c r="L46" s="1609"/>
      <c r="M46" s="1609"/>
      <c r="N46" s="1609"/>
      <c r="O46" s="1609"/>
      <c r="P46" s="1609"/>
      <c r="Q46" s="1609"/>
      <c r="R46" s="1596"/>
      <c r="S46" s="1596"/>
      <c r="T46" s="1598"/>
      <c r="U46" s="1598"/>
      <c r="V46" s="1599"/>
      <c r="W46" s="1599"/>
      <c r="X46" s="1599"/>
      <c r="Y46" s="1599"/>
      <c r="Z46" s="1600"/>
      <c r="AA46" s="1600"/>
      <c r="AB46" s="1694"/>
      <c r="AC46" s="1695"/>
      <c r="AD46" s="1696"/>
      <c r="AE46" s="1697"/>
      <c r="AF46" s="1697"/>
      <c r="AG46" s="1697"/>
      <c r="AH46" s="1697"/>
      <c r="AI46" s="1697"/>
      <c r="AJ46" s="1697"/>
      <c r="AK46" s="1698"/>
      <c r="AL46" s="1698"/>
    </row>
    <row r="47" spans="1:39" s="59" customFormat="1" ht="15.75" hidden="1" customHeight="1" x14ac:dyDescent="0.25">
      <c r="A47" s="1649"/>
      <c r="B47" s="1650"/>
      <c r="C47" s="1593"/>
      <c r="D47" s="1593"/>
      <c r="E47" s="1595"/>
      <c r="F47" s="1595"/>
      <c r="G47" s="1609"/>
      <c r="H47" s="1609"/>
      <c r="I47" s="1609"/>
      <c r="J47" s="1609"/>
      <c r="K47" s="1609"/>
      <c r="L47" s="1609"/>
      <c r="M47" s="1609"/>
      <c r="N47" s="1609"/>
      <c r="O47" s="1609"/>
      <c r="P47" s="1609"/>
      <c r="Q47" s="1609"/>
      <c r="R47" s="1596"/>
      <c r="S47" s="1596"/>
      <c r="T47" s="1598"/>
      <c r="U47" s="1598"/>
      <c r="V47" s="1599"/>
      <c r="W47" s="1599"/>
      <c r="X47" s="1599"/>
      <c r="Y47" s="1599"/>
      <c r="Z47" s="1600"/>
      <c r="AA47" s="1600"/>
      <c r="AB47" s="1676"/>
      <c r="AC47" s="1677"/>
      <c r="AD47" s="1678"/>
      <c r="AE47" s="1679"/>
      <c r="AF47" s="75"/>
      <c r="AG47" s="1680"/>
      <c r="AH47" s="1680"/>
      <c r="AI47" s="1680"/>
      <c r="AJ47" s="1680"/>
      <c r="AK47" s="1681"/>
      <c r="AL47" s="1681"/>
    </row>
    <row r="48" spans="1:39" s="59" customFormat="1" ht="15.75" hidden="1" customHeight="1" x14ac:dyDescent="0.25">
      <c r="A48" s="1591"/>
      <c r="B48" s="1592"/>
      <c r="C48" s="1593"/>
      <c r="D48" s="1593"/>
      <c r="E48" s="1595"/>
      <c r="F48" s="1595"/>
      <c r="G48" s="1700"/>
      <c r="H48" s="1700"/>
      <c r="I48" s="1701"/>
      <c r="J48" s="1628"/>
      <c r="K48" s="1628"/>
      <c r="L48" s="1628"/>
      <c r="M48" s="1628"/>
      <c r="N48" s="1628"/>
      <c r="O48" s="1628"/>
      <c r="P48" s="1628"/>
      <c r="Q48" s="1628"/>
      <c r="R48" s="1700"/>
      <c r="S48" s="1700"/>
      <c r="T48" s="1598"/>
      <c r="U48" s="1598"/>
      <c r="V48" s="1599"/>
      <c r="W48" s="1599"/>
      <c r="X48" s="1599"/>
      <c r="Y48" s="1599"/>
      <c r="Z48" s="1600"/>
      <c r="AA48" s="1600"/>
      <c r="AB48" s="1682"/>
      <c r="AC48" s="1615"/>
      <c r="AD48" s="1683"/>
      <c r="AE48" s="1702"/>
      <c r="AF48" s="318"/>
      <c r="AG48" s="1603"/>
      <c r="AH48" s="1673"/>
      <c r="AI48" s="1605"/>
      <c r="AJ48" s="55"/>
      <c r="AK48" s="122"/>
      <c r="AL48" s="1606"/>
    </row>
    <row r="49" spans="1:38" s="59" customFormat="1" ht="15.75" hidden="1" customHeight="1" x14ac:dyDescent="0.25">
      <c r="A49" s="1649"/>
      <c r="B49" s="1650"/>
      <c r="C49" s="1593"/>
      <c r="D49" s="1703"/>
      <c r="E49" s="402"/>
      <c r="F49" s="1613"/>
      <c r="G49" s="1704"/>
      <c r="H49" s="1704"/>
      <c r="I49" s="1705"/>
      <c r="J49" s="1706"/>
      <c r="K49" s="1707"/>
      <c r="L49" s="1707"/>
      <c r="M49" s="1707"/>
      <c r="N49" s="1707"/>
      <c r="O49" s="1707"/>
      <c r="P49" s="1707"/>
      <c r="Q49" s="1707"/>
      <c r="R49" s="1704"/>
      <c r="S49" s="1704"/>
      <c r="T49" s="1708"/>
      <c r="U49" s="1708"/>
      <c r="V49" s="1709"/>
      <c r="W49" s="1709"/>
      <c r="X49" s="1709"/>
      <c r="Y49" s="1709"/>
      <c r="Z49" s="1710"/>
      <c r="AA49" s="1710"/>
      <c r="AB49" s="1684"/>
      <c r="AC49" s="1685"/>
      <c r="AD49" s="1686"/>
      <c r="AE49" s="1699"/>
      <c r="AF49" s="1688"/>
      <c r="AG49" s="1689"/>
      <c r="AH49" s="1711"/>
      <c r="AI49" s="1691"/>
      <c r="AJ49" s="1168"/>
      <c r="AK49" s="1692"/>
      <c r="AL49" s="1693"/>
    </row>
    <row r="50" spans="1:38" s="64" customFormat="1" ht="15.75" customHeight="1" thickBot="1" x14ac:dyDescent="0.3">
      <c r="A50" s="1712"/>
      <c r="B50" s="1712" t="s">
        <v>159</v>
      </c>
      <c r="C50" s="1713"/>
      <c r="D50" s="434"/>
      <c r="E50" s="435"/>
      <c r="F50" s="1714"/>
      <c r="G50" s="1715">
        <f t="shared" ref="G50:S50" si="2">SUM(G16:G49)</f>
        <v>0</v>
      </c>
      <c r="H50" s="1715">
        <f t="shared" si="2"/>
        <v>0</v>
      </c>
      <c r="I50" s="1715">
        <f t="shared" si="2"/>
        <v>0</v>
      </c>
      <c r="J50" s="1715">
        <f t="shared" si="2"/>
        <v>0</v>
      </c>
      <c r="K50" s="1715">
        <f t="shared" si="2"/>
        <v>0</v>
      </c>
      <c r="L50" s="1715">
        <f t="shared" si="2"/>
        <v>0</v>
      </c>
      <c r="M50" s="1715">
        <f t="shared" si="2"/>
        <v>0</v>
      </c>
      <c r="N50" s="1715">
        <f t="shared" si="2"/>
        <v>0</v>
      </c>
      <c r="O50" s="1715">
        <f t="shared" si="2"/>
        <v>0</v>
      </c>
      <c r="P50" s="1715">
        <f t="shared" si="2"/>
        <v>0</v>
      </c>
      <c r="Q50" s="1715">
        <f t="shared" si="2"/>
        <v>0</v>
      </c>
      <c r="R50" s="1715">
        <f t="shared" si="2"/>
        <v>0</v>
      </c>
      <c r="S50" s="1715">
        <f t="shared" si="2"/>
        <v>0</v>
      </c>
      <c r="T50" s="1716"/>
      <c r="U50" s="1716"/>
      <c r="V50" s="1715"/>
      <c r="W50" s="1715"/>
      <c r="X50" s="1715"/>
      <c r="Y50" s="1715"/>
      <c r="Z50" s="1715"/>
      <c r="AA50" s="1715"/>
      <c r="AB50" s="1694"/>
      <c r="AC50" s="1695"/>
      <c r="AD50" s="1696"/>
      <c r="AE50" s="1697"/>
      <c r="AF50" s="1697"/>
      <c r="AG50" s="1697"/>
      <c r="AH50" s="1697"/>
      <c r="AI50" s="1697"/>
      <c r="AJ50" s="1697"/>
      <c r="AK50" s="1698"/>
      <c r="AL50" s="1698"/>
    </row>
    <row r="51" spans="1:38" s="64" customFormat="1" ht="15.75" customHeight="1" x14ac:dyDescent="0.25">
      <c r="A51" s="1717"/>
      <c r="B51" s="1718" t="s">
        <v>51</v>
      </c>
      <c r="C51" s="1719"/>
      <c r="D51" s="1719"/>
      <c r="E51" s="1720"/>
      <c r="F51" s="74"/>
      <c r="G51" s="1721">
        <f>[1]effectif!F45</f>
        <v>10</v>
      </c>
      <c r="H51" s="1721">
        <f>G51</f>
        <v>10</v>
      </c>
      <c r="I51" s="1721">
        <f t="shared" ref="I51:S51" si="3">H51</f>
        <v>10</v>
      </c>
      <c r="J51" s="1721">
        <f t="shared" si="3"/>
        <v>10</v>
      </c>
      <c r="K51" s="1721">
        <f t="shared" si="3"/>
        <v>10</v>
      </c>
      <c r="L51" s="1721">
        <f t="shared" si="3"/>
        <v>10</v>
      </c>
      <c r="M51" s="1721">
        <f t="shared" si="3"/>
        <v>10</v>
      </c>
      <c r="N51" s="1721">
        <f t="shared" si="3"/>
        <v>10</v>
      </c>
      <c r="O51" s="1721">
        <f t="shared" si="3"/>
        <v>10</v>
      </c>
      <c r="P51" s="1721">
        <f t="shared" si="3"/>
        <v>10</v>
      </c>
      <c r="Q51" s="1721">
        <f t="shared" si="3"/>
        <v>10</v>
      </c>
      <c r="R51" s="1721">
        <f t="shared" si="3"/>
        <v>10</v>
      </c>
      <c r="S51" s="1721">
        <f t="shared" si="3"/>
        <v>10</v>
      </c>
      <c r="T51" s="1722"/>
      <c r="U51" s="1722"/>
      <c r="V51" s="1723"/>
      <c r="W51" s="1723"/>
      <c r="X51" s="1723"/>
      <c r="Y51" s="1723"/>
      <c r="Z51" s="1724"/>
      <c r="AA51" s="1724"/>
      <c r="AB51" s="1676"/>
      <c r="AC51" s="1677"/>
      <c r="AD51" s="1678"/>
      <c r="AE51" s="1679"/>
      <c r="AF51" s="75"/>
      <c r="AG51" s="1680"/>
      <c r="AH51" s="1680"/>
      <c r="AI51" s="1680"/>
      <c r="AJ51" s="1680"/>
      <c r="AK51" s="1681"/>
      <c r="AL51" s="1681"/>
    </row>
    <row r="52" spans="1:38" s="93" customFormat="1" ht="16.5" customHeight="1" thickBot="1" x14ac:dyDescent="0.3">
      <c r="A52" s="1725"/>
      <c r="B52" s="1726" t="s">
        <v>52</v>
      </c>
      <c r="C52" s="1727"/>
      <c r="D52" s="1727"/>
      <c r="E52" s="1728"/>
      <c r="F52" s="1729"/>
      <c r="G52" s="1730">
        <f>G50-G51</f>
        <v>-10</v>
      </c>
      <c r="H52" s="1730">
        <f t="shared" ref="H52:S52" si="4">H50-H51</f>
        <v>-10</v>
      </c>
      <c r="I52" s="1730">
        <f t="shared" si="4"/>
        <v>-10</v>
      </c>
      <c r="J52" s="1730">
        <f t="shared" si="4"/>
        <v>-10</v>
      </c>
      <c r="K52" s="1730">
        <f t="shared" si="4"/>
        <v>-10</v>
      </c>
      <c r="L52" s="1730">
        <f t="shared" si="4"/>
        <v>-10</v>
      </c>
      <c r="M52" s="1730">
        <f t="shared" si="4"/>
        <v>-10</v>
      </c>
      <c r="N52" s="1730">
        <f t="shared" si="4"/>
        <v>-10</v>
      </c>
      <c r="O52" s="1730">
        <f t="shared" si="4"/>
        <v>-10</v>
      </c>
      <c r="P52" s="1730">
        <f t="shared" si="4"/>
        <v>-10</v>
      </c>
      <c r="Q52" s="1730">
        <f t="shared" si="4"/>
        <v>-10</v>
      </c>
      <c r="R52" s="1730">
        <f t="shared" si="4"/>
        <v>-10</v>
      </c>
      <c r="S52" s="1731">
        <f t="shared" si="4"/>
        <v>-10</v>
      </c>
      <c r="T52" s="1732"/>
      <c r="U52" s="1732"/>
      <c r="V52" s="1733"/>
      <c r="W52" s="1733"/>
      <c r="X52" s="1733"/>
      <c r="Y52" s="1733"/>
      <c r="Z52" s="1734"/>
      <c r="AA52" s="1734"/>
      <c r="AB52" s="1735"/>
      <c r="AC52" s="1736"/>
      <c r="AD52" s="81"/>
      <c r="AE52" s="91"/>
      <c r="AF52" s="92"/>
      <c r="AG52" s="1737"/>
      <c r="AH52" s="1737"/>
      <c r="AI52" s="1737"/>
      <c r="AJ52" s="1737"/>
      <c r="AK52" s="1738"/>
      <c r="AL52" s="1738"/>
    </row>
    <row r="53" spans="1:38" s="1" customFormat="1" ht="15.75" customHeight="1" thickTop="1" x14ac:dyDescent="0.25">
      <c r="A53" s="1616"/>
      <c r="B53" s="1617" t="s">
        <v>160</v>
      </c>
      <c r="C53" s="1618"/>
      <c r="D53" s="1619"/>
      <c r="E53" s="1619"/>
      <c r="F53" s="1619"/>
      <c r="G53" s="1619"/>
      <c r="H53" s="1619"/>
      <c r="I53" s="1619"/>
      <c r="J53" s="1619"/>
      <c r="K53" s="1619"/>
      <c r="L53" s="1619"/>
      <c r="M53" s="1619"/>
      <c r="N53" s="1619"/>
      <c r="O53" s="1619"/>
      <c r="P53" s="1619"/>
      <c r="Q53" s="1619"/>
      <c r="R53" s="1619"/>
      <c r="S53" s="1620"/>
      <c r="T53" s="1739"/>
      <c r="U53" s="1740"/>
      <c r="V53" s="1741"/>
      <c r="W53" s="1741"/>
      <c r="X53" s="1741"/>
      <c r="Y53" s="1741"/>
      <c r="Z53" s="1741"/>
      <c r="AA53" s="1741"/>
      <c r="AB53" s="1741"/>
      <c r="AC53" s="1742"/>
      <c r="AD53" s="1742"/>
      <c r="AE53" s="1661"/>
      <c r="AF53" s="1661"/>
      <c r="AG53" s="1661"/>
      <c r="AH53" s="1743"/>
      <c r="AI53" s="1744"/>
      <c r="AJ53" s="1745"/>
      <c r="AK53" s="1746"/>
      <c r="AL53" s="1747"/>
    </row>
    <row r="54" spans="1:38" s="59" customFormat="1" ht="15.75" customHeight="1" x14ac:dyDescent="0.25">
      <c r="A54" s="1748"/>
      <c r="B54" s="1749"/>
      <c r="C54" s="1750"/>
      <c r="D54" s="1750"/>
      <c r="E54" s="1751"/>
      <c r="F54" s="1752"/>
      <c r="G54" s="1753"/>
      <c r="H54" s="1753"/>
      <c r="I54" s="1754"/>
      <c r="J54" s="1755"/>
      <c r="K54" s="1756"/>
      <c r="L54" s="1756"/>
      <c r="M54" s="1756"/>
      <c r="N54" s="1756"/>
      <c r="O54" s="1756"/>
      <c r="P54" s="1756"/>
      <c r="Q54" s="1756"/>
      <c r="R54" s="1753"/>
      <c r="S54" s="1753"/>
      <c r="T54" s="1757"/>
      <c r="U54" s="1758"/>
      <c r="V54" s="1759"/>
      <c r="W54" s="1759"/>
      <c r="X54" s="1759"/>
      <c r="Y54" s="1759"/>
      <c r="Z54" s="1759"/>
      <c r="AA54" s="1759"/>
      <c r="AB54" s="1760"/>
      <c r="AC54" s="1759"/>
      <c r="AD54" s="1759"/>
      <c r="AE54" s="1761"/>
      <c r="AF54" s="318"/>
      <c r="AG54" s="1762"/>
      <c r="AH54" s="1763"/>
      <c r="AI54" s="1764"/>
      <c r="AJ54" s="55"/>
      <c r="AK54" s="122"/>
      <c r="AL54" s="1606"/>
    </row>
    <row r="55" spans="1:38" s="63" customFormat="1" ht="15.75" customHeight="1" x14ac:dyDescent="0.25">
      <c r="A55" s="1765"/>
      <c r="B55" s="1749"/>
      <c r="C55" s="1750"/>
      <c r="D55" s="1750"/>
      <c r="E55" s="1766"/>
      <c r="F55" s="1767"/>
      <c r="G55" s="1768"/>
      <c r="H55" s="1768"/>
      <c r="I55" s="1768"/>
      <c r="J55" s="1768"/>
      <c r="K55" s="1768"/>
      <c r="L55" s="1768"/>
      <c r="M55" s="1768"/>
      <c r="N55" s="1768"/>
      <c r="O55" s="1768"/>
      <c r="P55" s="1768"/>
      <c r="Q55" s="1756"/>
      <c r="R55" s="1753"/>
      <c r="S55" s="1753"/>
      <c r="T55" s="1757"/>
      <c r="U55" s="1769"/>
      <c r="V55" s="1770"/>
      <c r="W55" s="1770"/>
      <c r="X55" s="1770"/>
      <c r="Y55" s="1770"/>
      <c r="Z55" s="1770"/>
      <c r="AA55" s="1770"/>
      <c r="AB55" s="1771"/>
      <c r="AC55" s="1770"/>
      <c r="AD55" s="1769"/>
      <c r="AE55" s="1770"/>
      <c r="AF55" s="1770"/>
      <c r="AG55" s="1770"/>
      <c r="AH55" s="1770"/>
      <c r="AI55" s="1770"/>
      <c r="AJ55" s="1770"/>
      <c r="AK55" s="1772"/>
      <c r="AL55" s="1773"/>
    </row>
    <row r="56" spans="1:38" s="59" customFormat="1" ht="15.75" customHeight="1" x14ac:dyDescent="0.25">
      <c r="A56" s="1748"/>
      <c r="B56" s="1749"/>
      <c r="C56" s="1750"/>
      <c r="D56" s="1750"/>
      <c r="E56" s="1766"/>
      <c r="F56" s="1752"/>
      <c r="G56" s="1754"/>
      <c r="H56" s="1754"/>
      <c r="I56" s="1754"/>
      <c r="J56" s="1755"/>
      <c r="K56" s="1756"/>
      <c r="L56" s="1756"/>
      <c r="M56" s="1756"/>
      <c r="N56" s="1756"/>
      <c r="O56" s="1756"/>
      <c r="P56" s="1756"/>
      <c r="Q56" s="1756"/>
      <c r="R56" s="1753"/>
      <c r="S56" s="1753"/>
      <c r="T56" s="1757"/>
      <c r="U56" s="1774"/>
      <c r="V56" s="1775"/>
      <c r="W56" s="1775"/>
      <c r="X56" s="1775"/>
      <c r="Y56" s="1775"/>
      <c r="Z56" s="1775"/>
      <c r="AA56" s="1775"/>
      <c r="AB56" s="1775"/>
      <c r="AC56" s="1759"/>
      <c r="AD56" s="1774"/>
      <c r="AE56" s="1775"/>
      <c r="AF56" s="1775"/>
      <c r="AG56" s="1775"/>
      <c r="AH56" s="1775"/>
      <c r="AI56" s="1775"/>
      <c r="AJ56" s="1775"/>
      <c r="AK56" s="1775"/>
      <c r="AL56" s="1776"/>
    </row>
    <row r="57" spans="1:38" s="59" customFormat="1" ht="15.75" customHeight="1" thickBot="1" x14ac:dyDescent="0.3">
      <c r="A57" s="1777"/>
      <c r="B57" s="761"/>
      <c r="C57" s="1632"/>
      <c r="D57" s="1646"/>
      <c r="E57" s="1778"/>
      <c r="F57" s="1779"/>
      <c r="G57" s="1780"/>
      <c r="H57" s="1780"/>
      <c r="I57" s="1780"/>
      <c r="J57" s="1424"/>
      <c r="K57" s="1781"/>
      <c r="L57" s="1781"/>
      <c r="M57" s="1781"/>
      <c r="N57" s="1781"/>
      <c r="O57" s="1781"/>
      <c r="P57" s="1781"/>
      <c r="Q57" s="1781"/>
      <c r="R57" s="1781"/>
      <c r="S57" s="1781"/>
      <c r="T57" s="1782"/>
      <c r="U57" s="1783"/>
      <c r="V57" s="1784"/>
      <c r="W57" s="1784"/>
      <c r="X57" s="1784"/>
      <c r="Y57" s="1784"/>
      <c r="Z57" s="1784"/>
      <c r="AA57" s="1784"/>
      <c r="AB57" s="1784"/>
      <c r="AC57" s="1785"/>
      <c r="AD57" s="1783"/>
      <c r="AE57" s="1784"/>
      <c r="AF57" s="1784"/>
      <c r="AG57" s="1784"/>
      <c r="AH57" s="1784"/>
      <c r="AI57" s="1784"/>
      <c r="AJ57" s="1784"/>
      <c r="AK57" s="1784"/>
      <c r="AL57" s="1786"/>
    </row>
    <row r="58" spans="1:38" s="1" customFormat="1" ht="15.75" customHeight="1" x14ac:dyDescent="0.25">
      <c r="A58" s="1616"/>
      <c r="B58" s="1617" t="s">
        <v>107</v>
      </c>
      <c r="C58" s="1618"/>
      <c r="D58" s="1619"/>
      <c r="E58" s="1619"/>
      <c r="F58" s="1619"/>
      <c r="G58" s="1619"/>
      <c r="H58" s="1619"/>
      <c r="I58" s="1619"/>
      <c r="J58" s="1619"/>
      <c r="K58" s="1619"/>
      <c r="L58" s="1619"/>
      <c r="M58" s="1619"/>
      <c r="N58" s="1619"/>
      <c r="O58" s="1619"/>
      <c r="P58" s="1619"/>
      <c r="Q58" s="1619"/>
      <c r="R58" s="1619"/>
      <c r="S58" s="1620"/>
      <c r="T58" s="1739"/>
      <c r="U58" s="1787"/>
      <c r="V58" s="1788"/>
      <c r="W58" s="1788"/>
      <c r="X58" s="1788"/>
      <c r="Y58" s="1788"/>
      <c r="Z58" s="1788"/>
      <c r="AA58" s="1788"/>
      <c r="AB58" s="1788"/>
      <c r="AC58" s="1789"/>
      <c r="AD58" s="1787"/>
      <c r="AE58" s="1788"/>
      <c r="AF58" s="1788"/>
      <c r="AG58" s="1788"/>
      <c r="AH58" s="1788"/>
      <c r="AI58" s="1788"/>
      <c r="AJ58" s="1788"/>
      <c r="AK58" s="1790"/>
      <c r="AL58" s="1791"/>
    </row>
    <row r="59" spans="1:38" s="59" customFormat="1" ht="15.75" customHeight="1" x14ac:dyDescent="0.25">
      <c r="A59" s="1792"/>
      <c r="B59" s="1793"/>
      <c r="C59" s="1794"/>
      <c r="D59" s="1794"/>
      <c r="E59" s="1795"/>
      <c r="F59" s="1796"/>
      <c r="G59" s="1797"/>
      <c r="H59" s="1797"/>
      <c r="I59" s="1797"/>
      <c r="J59" s="1797"/>
      <c r="K59" s="1797"/>
      <c r="L59" s="1797"/>
      <c r="M59" s="1797"/>
      <c r="N59" s="1797"/>
      <c r="O59" s="1797"/>
      <c r="P59" s="1797"/>
      <c r="Q59" s="1797"/>
      <c r="R59" s="1797"/>
      <c r="S59" s="1797"/>
      <c r="T59" s="1798"/>
      <c r="U59" s="1799"/>
      <c r="V59" s="1759"/>
      <c r="W59" s="1759"/>
      <c r="X59" s="1759"/>
      <c r="Y59" s="1759"/>
      <c r="Z59" s="1759"/>
      <c r="AA59" s="1759"/>
      <c r="AB59" s="1800"/>
      <c r="AC59" s="1759"/>
      <c r="AD59" s="1799"/>
      <c r="AE59" s="1759"/>
      <c r="AF59" s="1759"/>
      <c r="AG59" s="1759"/>
      <c r="AH59" s="1759"/>
      <c r="AI59" s="1759"/>
      <c r="AJ59" s="1759"/>
      <c r="AK59" s="1800"/>
      <c r="AL59" s="1776"/>
    </row>
    <row r="60" spans="1:38" s="59" customFormat="1" ht="15.75" customHeight="1" thickBot="1" x14ac:dyDescent="0.3">
      <c r="A60" s="1792"/>
      <c r="B60" s="1793"/>
      <c r="C60" s="1750"/>
      <c r="D60" s="1750"/>
      <c r="E60" s="1751"/>
      <c r="F60" s="1796"/>
      <c r="G60" s="1797"/>
      <c r="H60" s="1797"/>
      <c r="I60" s="1801"/>
      <c r="J60" s="1802"/>
      <c r="K60" s="1803"/>
      <c r="L60" s="1803"/>
      <c r="M60" s="1803"/>
      <c r="N60" s="1803"/>
      <c r="O60" s="1803"/>
      <c r="P60" s="1803"/>
      <c r="Q60" s="1803"/>
      <c r="R60" s="1797"/>
      <c r="S60" s="1797"/>
      <c r="T60" s="1798"/>
      <c r="U60" s="1783"/>
      <c r="V60" s="1775"/>
      <c r="W60" s="1775"/>
      <c r="X60" s="1775"/>
      <c r="Y60" s="1775"/>
      <c r="Z60" s="1775"/>
      <c r="AA60" s="1775"/>
      <c r="AB60" s="1775"/>
      <c r="AC60" s="1759"/>
      <c r="AD60" s="1783"/>
      <c r="AE60" s="1775"/>
      <c r="AF60" s="1775"/>
      <c r="AG60" s="1775"/>
      <c r="AH60" s="1775"/>
      <c r="AI60" s="1775"/>
      <c r="AJ60" s="1775"/>
      <c r="AK60" s="1775"/>
      <c r="AL60" s="1776"/>
    </row>
    <row r="61" spans="1:38" s="1" customFormat="1" ht="15.75" customHeight="1" x14ac:dyDescent="0.25">
      <c r="A61" s="1616"/>
      <c r="B61" s="1617" t="s">
        <v>154</v>
      </c>
      <c r="C61" s="1618"/>
      <c r="D61" s="1619"/>
      <c r="E61" s="1619"/>
      <c r="F61" s="1619"/>
      <c r="G61" s="1619"/>
      <c r="H61" s="1619"/>
      <c r="I61" s="1619"/>
      <c r="J61" s="1619"/>
      <c r="K61" s="1619"/>
      <c r="L61" s="1619"/>
      <c r="M61" s="1619"/>
      <c r="N61" s="1619"/>
      <c r="O61" s="1619"/>
      <c r="P61" s="1619"/>
      <c r="Q61" s="1619"/>
      <c r="R61" s="1619"/>
      <c r="S61" s="1620"/>
      <c r="T61" s="1739"/>
      <c r="U61" s="1787"/>
      <c r="V61" s="1741"/>
      <c r="W61" s="1741"/>
      <c r="X61" s="1741"/>
      <c r="Y61" s="1741"/>
      <c r="Z61" s="1741"/>
      <c r="AA61" s="1741"/>
      <c r="AB61" s="1741"/>
      <c r="AC61" s="1742"/>
      <c r="AD61" s="1787"/>
      <c r="AE61" s="1741"/>
      <c r="AF61" s="1741"/>
      <c r="AG61" s="1741"/>
      <c r="AH61" s="1741"/>
      <c r="AI61" s="1741"/>
      <c r="AJ61" s="1741"/>
      <c r="AK61" s="1804"/>
      <c r="AL61" s="1805"/>
    </row>
    <row r="62" spans="1:38" s="59" customFormat="1" ht="15.75" customHeight="1" x14ac:dyDescent="0.25">
      <c r="A62" s="1792"/>
      <c r="B62" s="1793"/>
      <c r="C62" s="1750"/>
      <c r="D62" s="1750"/>
      <c r="E62" s="1751"/>
      <c r="F62" s="1796"/>
      <c r="G62" s="1797"/>
      <c r="H62" s="1797"/>
      <c r="I62" s="1801"/>
      <c r="J62" s="1802"/>
      <c r="K62" s="1803"/>
      <c r="L62" s="1803"/>
      <c r="M62" s="1803"/>
      <c r="N62" s="1803"/>
      <c r="O62" s="1803"/>
      <c r="P62" s="1803"/>
      <c r="Q62" s="1803"/>
      <c r="R62" s="1797"/>
      <c r="S62" s="1797"/>
      <c r="T62" s="1757"/>
      <c r="U62" s="1799"/>
      <c r="V62" s="1759"/>
      <c r="W62" s="1759"/>
      <c r="X62" s="1759"/>
      <c r="Y62" s="1759"/>
      <c r="Z62" s="1759"/>
      <c r="AA62" s="1759"/>
      <c r="AB62" s="1760"/>
      <c r="AC62" s="1759"/>
      <c r="AD62" s="1799"/>
      <c r="AE62" s="1759"/>
      <c r="AF62" s="1759"/>
      <c r="AG62" s="1759"/>
      <c r="AH62" s="1759"/>
      <c r="AI62" s="1759"/>
      <c r="AJ62" s="1759"/>
      <c r="AK62" s="1800"/>
      <c r="AL62" s="1776"/>
    </row>
    <row r="63" spans="1:38" s="59" customFormat="1" ht="15.75" customHeight="1" thickBot="1" x14ac:dyDescent="0.3">
      <c r="A63" s="1806"/>
      <c r="B63" s="1807"/>
      <c r="C63" s="1750"/>
      <c r="D63" s="1750"/>
      <c r="E63" s="1751"/>
      <c r="F63" s="1796"/>
      <c r="G63" s="1808"/>
      <c r="H63" s="1808"/>
      <c r="I63" s="1809"/>
      <c r="J63" s="1810"/>
      <c r="K63" s="1808"/>
      <c r="L63" s="1808"/>
      <c r="M63" s="1808"/>
      <c r="N63" s="1808"/>
      <c r="O63" s="1808"/>
      <c r="P63" s="1808"/>
      <c r="Q63" s="1808"/>
      <c r="R63" s="1808"/>
      <c r="S63" s="1808"/>
      <c r="T63" s="1757"/>
      <c r="U63" s="1799"/>
      <c r="V63" s="1759"/>
      <c r="W63" s="1759"/>
      <c r="X63" s="1759"/>
      <c r="Y63" s="1759"/>
      <c r="Z63" s="1759"/>
      <c r="AA63" s="1759"/>
      <c r="AB63" s="1760"/>
      <c r="AC63" s="1759"/>
      <c r="AD63" s="1799"/>
      <c r="AE63" s="1759"/>
      <c r="AF63" s="1759"/>
      <c r="AG63" s="1759"/>
      <c r="AH63" s="1759"/>
      <c r="AI63" s="1759"/>
      <c r="AJ63" s="1759"/>
      <c r="AK63" s="1800"/>
      <c r="AL63" s="1776"/>
    </row>
    <row r="64" spans="1:38" s="1" customFormat="1" ht="15.75" customHeight="1" x14ac:dyDescent="0.25">
      <c r="A64" s="1616"/>
      <c r="B64" s="1617" t="s">
        <v>155</v>
      </c>
      <c r="C64" s="1618"/>
      <c r="D64" s="1619"/>
      <c r="E64" s="1619"/>
      <c r="F64" s="1619"/>
      <c r="G64" s="1619"/>
      <c r="H64" s="1619"/>
      <c r="I64" s="1619"/>
      <c r="J64" s="1619"/>
      <c r="K64" s="1619"/>
      <c r="L64" s="1619"/>
      <c r="M64" s="1619"/>
      <c r="N64" s="1619"/>
      <c r="O64" s="1619"/>
      <c r="P64" s="1619"/>
      <c r="Q64" s="1619"/>
      <c r="R64" s="1619"/>
      <c r="S64" s="1620"/>
      <c r="T64" s="1739"/>
      <c r="U64" s="1787"/>
      <c r="V64" s="1741"/>
      <c r="W64" s="1741"/>
      <c r="X64" s="1741"/>
      <c r="Y64" s="1741"/>
      <c r="Z64" s="1741"/>
      <c r="AA64" s="1741"/>
      <c r="AB64" s="1741"/>
      <c r="AC64" s="1742"/>
      <c r="AD64" s="1787"/>
      <c r="AE64" s="1741"/>
      <c r="AF64" s="1741"/>
      <c r="AG64" s="1741"/>
      <c r="AH64" s="1741"/>
      <c r="AI64" s="1741"/>
      <c r="AJ64" s="1741"/>
      <c r="AK64" s="1804"/>
      <c r="AL64" s="1805"/>
    </row>
    <row r="65" spans="1:41" s="59" customFormat="1" ht="15.75" customHeight="1" x14ac:dyDescent="0.25">
      <c r="A65" s="1792"/>
      <c r="B65" s="1793"/>
      <c r="C65" s="1750"/>
      <c r="D65" s="1750"/>
      <c r="E65" s="1751"/>
      <c r="F65" s="1796"/>
      <c r="G65" s="1797"/>
      <c r="H65" s="1797"/>
      <c r="I65" s="1801"/>
      <c r="J65" s="1802"/>
      <c r="K65" s="1803"/>
      <c r="L65" s="1803"/>
      <c r="M65" s="1803"/>
      <c r="N65" s="1803"/>
      <c r="O65" s="1803"/>
      <c r="P65" s="1803"/>
      <c r="Q65" s="1803"/>
      <c r="R65" s="1797"/>
      <c r="S65" s="1797"/>
      <c r="T65" s="1757"/>
      <c r="U65" s="1799"/>
      <c r="V65" s="1759"/>
      <c r="W65" s="1759"/>
      <c r="X65" s="1759"/>
      <c r="Y65" s="1759"/>
      <c r="Z65" s="1759"/>
      <c r="AA65" s="1759"/>
      <c r="AB65" s="1760"/>
      <c r="AC65" s="1759"/>
      <c r="AD65" s="1799"/>
      <c r="AE65" s="1759"/>
      <c r="AF65" s="1759"/>
      <c r="AG65" s="1759"/>
      <c r="AH65" s="1759"/>
      <c r="AI65" s="1759"/>
      <c r="AJ65" s="1759"/>
      <c r="AK65" s="1800"/>
      <c r="AL65" s="1776"/>
    </row>
    <row r="66" spans="1:41" s="59" customFormat="1" ht="15.75" customHeight="1" x14ac:dyDescent="0.25">
      <c r="A66" s="1792"/>
      <c r="B66" s="1793"/>
      <c r="C66" s="1750"/>
      <c r="D66" s="1750"/>
      <c r="E66" s="1751"/>
      <c r="F66" s="1811"/>
      <c r="G66" s="1812"/>
      <c r="H66" s="1812"/>
      <c r="I66" s="1813"/>
      <c r="J66" s="1814"/>
      <c r="K66" s="1815"/>
      <c r="L66" s="1815"/>
      <c r="M66" s="1815"/>
      <c r="N66" s="1815"/>
      <c r="O66" s="1815"/>
      <c r="P66" s="1815"/>
      <c r="Q66" s="1815"/>
      <c r="R66" s="1812"/>
      <c r="S66" s="1812"/>
      <c r="T66" s="1757"/>
      <c r="U66" s="1799"/>
      <c r="V66" s="1759"/>
      <c r="W66" s="1759"/>
      <c r="X66" s="1759"/>
      <c r="Y66" s="1759"/>
      <c r="Z66" s="1759"/>
      <c r="AA66" s="1759"/>
      <c r="AB66" s="1760"/>
      <c r="AC66" s="1759"/>
      <c r="AD66" s="1799"/>
      <c r="AE66" s="1759"/>
      <c r="AF66" s="1759"/>
      <c r="AG66" s="1759"/>
      <c r="AH66" s="1759"/>
      <c r="AI66" s="1759"/>
      <c r="AJ66" s="1759"/>
      <c r="AK66" s="1800"/>
      <c r="AL66" s="1776"/>
      <c r="AO66" s="83"/>
    </row>
    <row r="67" spans="1:41" s="59" customFormat="1" ht="15.75" customHeight="1" thickBot="1" x14ac:dyDescent="0.3">
      <c r="A67" s="761"/>
      <c r="B67" s="761"/>
      <c r="C67" s="1632"/>
      <c r="D67" s="1646"/>
      <c r="E67" s="1634"/>
      <c r="F67" s="1779"/>
      <c r="G67" s="1781"/>
      <c r="H67" s="1781"/>
      <c r="I67" s="1780"/>
      <c r="J67" s="1424"/>
      <c r="K67" s="1781"/>
      <c r="L67" s="1781"/>
      <c r="M67" s="1781"/>
      <c r="N67" s="1781"/>
      <c r="O67" s="1781"/>
      <c r="P67" s="1781"/>
      <c r="Q67" s="1781"/>
      <c r="R67" s="1781"/>
      <c r="S67" s="1781"/>
      <c r="T67" s="1816"/>
      <c r="U67" s="1817"/>
      <c r="V67" s="1818"/>
      <c r="W67" s="1818"/>
      <c r="X67" s="1818"/>
      <c r="Y67" s="1818"/>
      <c r="Z67" s="1818"/>
      <c r="AA67" s="1818"/>
      <c r="AB67" s="1819"/>
      <c r="AC67" s="1818"/>
      <c r="AD67" s="1817"/>
      <c r="AE67" s="1818"/>
      <c r="AF67" s="1818"/>
      <c r="AG67" s="1818"/>
      <c r="AH67" s="1818"/>
      <c r="AI67" s="1818"/>
      <c r="AJ67" s="1818"/>
      <c r="AK67" s="1820"/>
      <c r="AL67" s="1821"/>
      <c r="AO67" s="83"/>
    </row>
    <row r="68" spans="1:41" s="1" customFormat="1" ht="15.75" customHeight="1" x14ac:dyDescent="0.25">
      <c r="A68" s="1616"/>
      <c r="B68" s="1617" t="s">
        <v>156</v>
      </c>
      <c r="C68" s="1618"/>
      <c r="D68" s="1619"/>
      <c r="E68" s="1619"/>
      <c r="F68" s="1619"/>
      <c r="G68" s="1619"/>
      <c r="H68" s="1619"/>
      <c r="I68" s="1619"/>
      <c r="J68" s="1619"/>
      <c r="K68" s="1619"/>
      <c r="L68" s="1619"/>
      <c r="M68" s="1619"/>
      <c r="N68" s="1619"/>
      <c r="O68" s="1619"/>
      <c r="P68" s="1619"/>
      <c r="Q68" s="1619"/>
      <c r="R68" s="1619"/>
      <c r="S68" s="1620"/>
      <c r="T68" s="1739"/>
      <c r="U68" s="1822"/>
      <c r="V68" s="1823"/>
      <c r="W68" s="1823"/>
      <c r="X68" s="1823"/>
      <c r="Y68" s="1823"/>
      <c r="Z68" s="1823"/>
      <c r="AA68" s="1823"/>
      <c r="AB68" s="1823"/>
      <c r="AC68" s="1824"/>
      <c r="AD68" s="1822"/>
      <c r="AE68" s="1823"/>
      <c r="AF68" s="1823"/>
      <c r="AG68" s="1823"/>
      <c r="AH68" s="1823"/>
      <c r="AI68" s="1823"/>
      <c r="AJ68" s="1823"/>
      <c r="AK68" s="1825"/>
      <c r="AL68" s="1826"/>
    </row>
    <row r="69" spans="1:41" s="59" customFormat="1" ht="16.5" customHeight="1" x14ac:dyDescent="0.25">
      <c r="A69" s="1827"/>
      <c r="B69" s="1828"/>
      <c r="C69" s="1829"/>
      <c r="D69" s="1829"/>
      <c r="E69" s="1830"/>
      <c r="F69" s="1831"/>
      <c r="G69" s="1832"/>
      <c r="H69" s="1832"/>
      <c r="I69" s="1833"/>
      <c r="J69" s="1834"/>
      <c r="K69" s="1835"/>
      <c r="L69" s="1835"/>
      <c r="M69" s="1835"/>
      <c r="N69" s="1835"/>
      <c r="O69" s="1835"/>
      <c r="P69" s="1835"/>
      <c r="Q69" s="1835"/>
      <c r="R69" s="1832"/>
      <c r="S69" s="1832"/>
      <c r="T69" s="1757"/>
      <c r="U69" s="1817"/>
      <c r="V69" s="1818"/>
      <c r="W69" s="1818"/>
      <c r="X69" s="1818"/>
      <c r="Y69" s="1818"/>
      <c r="Z69" s="1818"/>
      <c r="AA69" s="1818"/>
      <c r="AB69" s="1836"/>
      <c r="AC69" s="1818"/>
      <c r="AD69" s="1817"/>
      <c r="AE69" s="1818"/>
      <c r="AF69" s="1818"/>
      <c r="AG69" s="1818"/>
      <c r="AH69" s="1818"/>
      <c r="AI69" s="1818"/>
      <c r="AJ69" s="1818"/>
      <c r="AK69" s="1836"/>
      <c r="AL69" s="1821"/>
    </row>
    <row r="70" spans="1:41" s="59" customFormat="1" ht="15.75" customHeight="1" x14ac:dyDescent="0.25">
      <c r="A70" s="1837"/>
      <c r="B70" s="1838"/>
      <c r="C70" s="1829"/>
      <c r="D70" s="1829"/>
      <c r="E70" s="1829"/>
      <c r="F70" s="1839"/>
      <c r="G70" s="1840"/>
      <c r="H70" s="1840"/>
      <c r="I70" s="1840"/>
      <c r="J70" s="1840"/>
      <c r="K70" s="1840"/>
      <c r="L70" s="1840"/>
      <c r="M70" s="1840"/>
      <c r="N70" s="1840"/>
      <c r="O70" s="1840"/>
      <c r="P70" s="1840"/>
      <c r="Q70" s="1840"/>
      <c r="R70" s="1840"/>
      <c r="S70" s="1840"/>
      <c r="T70" s="1757"/>
      <c r="U70" s="1817"/>
      <c r="V70" s="1818"/>
      <c r="W70" s="1818"/>
      <c r="X70" s="1818"/>
      <c r="Y70" s="1818"/>
      <c r="Z70" s="1818"/>
      <c r="AA70" s="1818"/>
      <c r="AB70" s="1819"/>
      <c r="AC70" s="1818"/>
      <c r="AD70" s="1817"/>
      <c r="AE70" s="1818"/>
      <c r="AF70" s="1818"/>
      <c r="AG70" s="1818"/>
      <c r="AH70" s="1818"/>
      <c r="AI70" s="1818"/>
      <c r="AJ70" s="1818"/>
      <c r="AK70" s="1820"/>
      <c r="AL70" s="1821"/>
      <c r="AO70" s="83"/>
    </row>
    <row r="71" spans="1:41" s="59" customFormat="1" ht="15.75" customHeight="1" thickBot="1" x14ac:dyDescent="0.3">
      <c r="A71" s="152"/>
      <c r="B71" s="152"/>
      <c r="C71" s="1632"/>
      <c r="D71" s="1646"/>
      <c r="E71" s="1703"/>
      <c r="F71" s="1635"/>
      <c r="G71" s="1841"/>
      <c r="H71" s="1841"/>
      <c r="I71" s="1841"/>
      <c r="J71" s="1841"/>
      <c r="K71" s="1841"/>
      <c r="L71" s="1841"/>
      <c r="M71" s="1841"/>
      <c r="N71" s="1841"/>
      <c r="O71" s="1841"/>
      <c r="P71" s="1841"/>
      <c r="Q71" s="1841"/>
      <c r="R71" s="1841"/>
      <c r="S71" s="1841"/>
      <c r="T71" s="1757"/>
      <c r="U71" s="1817"/>
      <c r="V71" s="1818"/>
      <c r="W71" s="1818"/>
      <c r="X71" s="1818"/>
      <c r="Y71" s="1818"/>
      <c r="Z71" s="1818"/>
      <c r="AA71" s="1818"/>
      <c r="AB71" s="1819"/>
      <c r="AC71" s="1818"/>
      <c r="AD71" s="1817"/>
      <c r="AE71" s="1818"/>
      <c r="AF71" s="1818"/>
      <c r="AG71" s="1818"/>
      <c r="AH71" s="1818"/>
      <c r="AI71" s="1818"/>
      <c r="AJ71" s="1818"/>
      <c r="AK71" s="1820"/>
      <c r="AL71" s="1821"/>
      <c r="AO71" s="83"/>
    </row>
    <row r="72" spans="1:41" s="1" customFormat="1" ht="15.75" customHeight="1" x14ac:dyDescent="0.25">
      <c r="A72" s="1616"/>
      <c r="B72" s="1617" t="s">
        <v>157</v>
      </c>
      <c r="C72" s="1618"/>
      <c r="D72" s="1619"/>
      <c r="E72" s="1619"/>
      <c r="F72" s="1619"/>
      <c r="G72" s="1619"/>
      <c r="H72" s="1619"/>
      <c r="I72" s="1619"/>
      <c r="J72" s="1619"/>
      <c r="K72" s="1619"/>
      <c r="L72" s="1619"/>
      <c r="M72" s="1619"/>
      <c r="N72" s="1619"/>
      <c r="O72" s="1619"/>
      <c r="P72" s="1619"/>
      <c r="Q72" s="1619"/>
      <c r="R72" s="1619"/>
      <c r="S72" s="1620"/>
      <c r="T72" s="1739"/>
      <c r="U72" s="1822"/>
      <c r="V72" s="1823"/>
      <c r="W72" s="1823"/>
      <c r="X72" s="1823"/>
      <c r="Y72" s="1823"/>
      <c r="Z72" s="1823"/>
      <c r="AA72" s="1823"/>
      <c r="AB72" s="1823"/>
      <c r="AC72" s="1824"/>
      <c r="AD72" s="1822"/>
      <c r="AE72" s="1823"/>
      <c r="AF72" s="1823"/>
      <c r="AG72" s="1823"/>
      <c r="AH72" s="1823"/>
      <c r="AI72" s="1823"/>
      <c r="AJ72" s="1823"/>
      <c r="AK72" s="1825"/>
      <c r="AL72" s="1826"/>
    </row>
    <row r="73" spans="1:41" s="59" customFormat="1" ht="15.75" customHeight="1" x14ac:dyDescent="0.25">
      <c r="A73" s="1842"/>
      <c r="B73" s="1843"/>
      <c r="C73" s="1829"/>
      <c r="D73" s="1829"/>
      <c r="E73" s="1830"/>
      <c r="F73" s="1831"/>
      <c r="G73" s="1832"/>
      <c r="H73" s="1832"/>
      <c r="I73" s="1833"/>
      <c r="J73" s="1834"/>
      <c r="K73" s="1835"/>
      <c r="L73" s="1835"/>
      <c r="M73" s="1835"/>
      <c r="N73" s="1835"/>
      <c r="O73" s="1835"/>
      <c r="P73" s="1835"/>
      <c r="Q73" s="1835"/>
      <c r="R73" s="1832"/>
      <c r="S73" s="1832"/>
      <c r="T73" s="1757"/>
      <c r="U73" s="1817"/>
      <c r="V73" s="1818"/>
      <c r="W73" s="1818"/>
      <c r="X73" s="1818"/>
      <c r="Y73" s="1818"/>
      <c r="Z73" s="1818"/>
      <c r="AA73" s="1818"/>
      <c r="AB73" s="1819"/>
      <c r="AC73" s="1818"/>
      <c r="AD73" s="1818"/>
      <c r="AE73" s="1844"/>
      <c r="AF73" s="318"/>
      <c r="AG73" s="1845"/>
      <c r="AH73" s="1846"/>
      <c r="AI73" s="1847"/>
      <c r="AJ73" s="55"/>
      <c r="AK73" s="122"/>
      <c r="AL73" s="1606"/>
    </row>
    <row r="74" spans="1:41" s="59" customFormat="1" ht="15.75" customHeight="1" x14ac:dyDescent="0.25">
      <c r="A74" s="1842"/>
      <c r="B74" s="1843"/>
      <c r="C74" s="1829"/>
      <c r="D74" s="1829"/>
      <c r="E74" s="1830"/>
      <c r="F74" s="1848"/>
      <c r="G74" s="1849"/>
      <c r="H74" s="1849"/>
      <c r="I74" s="1849"/>
      <c r="J74" s="1849"/>
      <c r="K74" s="1849"/>
      <c r="L74" s="1849"/>
      <c r="M74" s="1849"/>
      <c r="N74" s="1849"/>
      <c r="O74" s="1849"/>
      <c r="P74" s="1849"/>
      <c r="Q74" s="1849"/>
      <c r="R74" s="1849"/>
      <c r="S74" s="1849"/>
      <c r="T74" s="1757"/>
      <c r="U74" s="1817"/>
      <c r="V74" s="1818"/>
      <c r="W74" s="1818"/>
      <c r="X74" s="1818"/>
      <c r="Y74" s="1818"/>
      <c r="Z74" s="1818"/>
      <c r="AA74" s="1818"/>
      <c r="AB74" s="1819"/>
      <c r="AC74" s="1818"/>
      <c r="AD74" s="1818"/>
      <c r="AE74" s="1844"/>
      <c r="AF74" s="318"/>
      <c r="AG74" s="1850"/>
      <c r="AH74" s="1846"/>
      <c r="AI74" s="1851"/>
      <c r="AJ74" s="55"/>
      <c r="AK74" s="122"/>
      <c r="AL74" s="1606"/>
    </row>
    <row r="75" spans="1:41" s="59" customFormat="1" ht="15.75" customHeight="1" thickBot="1" x14ac:dyDescent="0.3">
      <c r="A75" s="1852"/>
      <c r="B75" s="761"/>
      <c r="C75" s="1632"/>
      <c r="D75" s="1632"/>
      <c r="E75" s="1853"/>
      <c r="F75" s="1779"/>
      <c r="G75" s="1781"/>
      <c r="H75" s="1781"/>
      <c r="I75" s="1781"/>
      <c r="J75" s="1781"/>
      <c r="K75" s="1781"/>
      <c r="L75" s="1781"/>
      <c r="M75" s="1781"/>
      <c r="N75" s="1781"/>
      <c r="O75" s="1781"/>
      <c r="P75" s="1781"/>
      <c r="Q75" s="1781"/>
      <c r="R75" s="1781"/>
      <c r="S75" s="1781"/>
      <c r="T75" s="1757"/>
      <c r="U75" s="1817"/>
      <c r="V75" s="1818"/>
      <c r="W75" s="1818"/>
      <c r="X75" s="1818"/>
      <c r="Y75" s="1818"/>
      <c r="Z75" s="1818"/>
      <c r="AA75" s="1818"/>
      <c r="AB75" s="1819"/>
      <c r="AC75" s="1818"/>
      <c r="AD75" s="1818"/>
      <c r="AE75" s="855"/>
      <c r="AF75" s="1854"/>
      <c r="AG75" s="1855"/>
      <c r="AH75" s="62"/>
      <c r="AI75" s="1856"/>
      <c r="AJ75" s="62"/>
      <c r="AK75" s="1857"/>
      <c r="AL75" s="1857"/>
    </row>
    <row r="76" spans="1:41" s="64" customFormat="1" ht="15.75" customHeight="1" thickBot="1" x14ac:dyDescent="0.3">
      <c r="A76" s="1712"/>
      <c r="B76" s="1712" t="s">
        <v>161</v>
      </c>
      <c r="C76" s="1713"/>
      <c r="D76" s="434"/>
      <c r="E76" s="435"/>
      <c r="F76" s="1714"/>
      <c r="G76" s="1715">
        <f t="shared" ref="G76:S76" si="5">SUM(G53:G74)</f>
        <v>0</v>
      </c>
      <c r="H76" s="1715">
        <f t="shared" si="5"/>
        <v>0</v>
      </c>
      <c r="I76" s="1715">
        <f t="shared" si="5"/>
        <v>0</v>
      </c>
      <c r="J76" s="1715">
        <f t="shared" si="5"/>
        <v>0</v>
      </c>
      <c r="K76" s="1715">
        <f t="shared" si="5"/>
        <v>0</v>
      </c>
      <c r="L76" s="1715">
        <f t="shared" si="5"/>
        <v>0</v>
      </c>
      <c r="M76" s="1715">
        <f t="shared" si="5"/>
        <v>0</v>
      </c>
      <c r="N76" s="1715">
        <f t="shared" si="5"/>
        <v>0</v>
      </c>
      <c r="O76" s="1715">
        <f t="shared" si="5"/>
        <v>0</v>
      </c>
      <c r="P76" s="1715">
        <f t="shared" si="5"/>
        <v>0</v>
      </c>
      <c r="Q76" s="1715">
        <f t="shared" si="5"/>
        <v>0</v>
      </c>
      <c r="R76" s="1715">
        <f t="shared" si="5"/>
        <v>0</v>
      </c>
      <c r="S76" s="1715">
        <f t="shared" si="5"/>
        <v>0</v>
      </c>
      <c r="T76" s="1858"/>
      <c r="U76" s="1859"/>
      <c r="V76" s="1860"/>
      <c r="W76" s="1860"/>
      <c r="X76" s="1860"/>
      <c r="Y76" s="1860"/>
      <c r="Z76" s="1860"/>
      <c r="AA76" s="1860"/>
      <c r="AB76" s="1861"/>
      <c r="AC76" s="1862"/>
      <c r="AD76" s="1862"/>
      <c r="AE76" s="1697"/>
      <c r="AF76" s="1697"/>
      <c r="AG76" s="1697"/>
      <c r="AH76" s="1697"/>
      <c r="AI76" s="1697"/>
      <c r="AJ76" s="1697"/>
      <c r="AK76" s="1698"/>
      <c r="AL76" s="1698"/>
    </row>
    <row r="77" spans="1:41" s="64" customFormat="1" ht="15.75" customHeight="1" x14ac:dyDescent="0.25">
      <c r="A77" s="1863"/>
      <c r="B77" s="1718" t="s">
        <v>51</v>
      </c>
      <c r="C77" s="1864"/>
      <c r="D77" s="1864"/>
      <c r="E77" s="1865"/>
      <c r="F77" s="74"/>
      <c r="G77" s="1866">
        <f>[1]effectif!F98</f>
        <v>10.5</v>
      </c>
      <c r="H77" s="1866">
        <f>G77</f>
        <v>10.5</v>
      </c>
      <c r="I77" s="1866">
        <f t="shared" ref="I77:S77" si="6">H77</f>
        <v>10.5</v>
      </c>
      <c r="J77" s="1866">
        <f t="shared" si="6"/>
        <v>10.5</v>
      </c>
      <c r="K77" s="1866">
        <f t="shared" si="6"/>
        <v>10.5</v>
      </c>
      <c r="L77" s="1866">
        <f t="shared" si="6"/>
        <v>10.5</v>
      </c>
      <c r="M77" s="1866">
        <f t="shared" si="6"/>
        <v>10.5</v>
      </c>
      <c r="N77" s="1866">
        <f t="shared" si="6"/>
        <v>10.5</v>
      </c>
      <c r="O77" s="1866">
        <f t="shared" si="6"/>
        <v>10.5</v>
      </c>
      <c r="P77" s="1866">
        <f t="shared" si="6"/>
        <v>10.5</v>
      </c>
      <c r="Q77" s="1866">
        <f t="shared" si="6"/>
        <v>10.5</v>
      </c>
      <c r="R77" s="1866">
        <f t="shared" si="6"/>
        <v>10.5</v>
      </c>
      <c r="S77" s="1866">
        <f t="shared" si="6"/>
        <v>10.5</v>
      </c>
      <c r="T77" s="1867"/>
      <c r="U77" s="1868"/>
      <c r="V77" s="1869"/>
      <c r="W77" s="1869"/>
      <c r="X77" s="1869"/>
      <c r="Y77" s="1869"/>
      <c r="Z77" s="1870"/>
      <c r="AA77" s="1870"/>
      <c r="AB77" s="1871"/>
      <c r="AC77" s="1872"/>
      <c r="AD77" s="1873"/>
      <c r="AE77" s="1874"/>
      <c r="AF77" s="75"/>
      <c r="AG77" s="1875"/>
      <c r="AH77" s="1875"/>
      <c r="AI77" s="1875"/>
      <c r="AJ77" s="1875"/>
      <c r="AK77" s="1876"/>
      <c r="AL77" s="1876"/>
    </row>
    <row r="78" spans="1:41" s="93" customFormat="1" ht="16.5" customHeight="1" thickBot="1" x14ac:dyDescent="0.3">
      <c r="A78" s="1877"/>
      <c r="B78" s="1878" t="s">
        <v>52</v>
      </c>
      <c r="C78" s="1879"/>
      <c r="D78" s="1879"/>
      <c r="E78" s="1880"/>
      <c r="F78" s="1881"/>
      <c r="G78" s="1730">
        <f>G76-G77</f>
        <v>-10.5</v>
      </c>
      <c r="H78" s="1730">
        <f t="shared" ref="H78:S78" si="7">H76-H77</f>
        <v>-10.5</v>
      </c>
      <c r="I78" s="1730">
        <f t="shared" si="7"/>
        <v>-10.5</v>
      </c>
      <c r="J78" s="1730">
        <f t="shared" si="7"/>
        <v>-10.5</v>
      </c>
      <c r="K78" s="1730">
        <f t="shared" si="7"/>
        <v>-10.5</v>
      </c>
      <c r="L78" s="1730">
        <f t="shared" si="7"/>
        <v>-10.5</v>
      </c>
      <c r="M78" s="1730">
        <f t="shared" si="7"/>
        <v>-10.5</v>
      </c>
      <c r="N78" s="1730">
        <f t="shared" si="7"/>
        <v>-10.5</v>
      </c>
      <c r="O78" s="1730">
        <f t="shared" si="7"/>
        <v>-10.5</v>
      </c>
      <c r="P78" s="1730">
        <f t="shared" si="7"/>
        <v>-10.5</v>
      </c>
      <c r="Q78" s="1730">
        <f t="shared" si="7"/>
        <v>-10.5</v>
      </c>
      <c r="R78" s="1730">
        <f t="shared" si="7"/>
        <v>-10.5</v>
      </c>
      <c r="S78" s="1731">
        <f t="shared" si="7"/>
        <v>-10.5</v>
      </c>
      <c r="T78" s="142"/>
      <c r="U78" s="1882"/>
      <c r="V78" s="1883"/>
      <c r="W78" s="1883"/>
      <c r="X78" s="1883"/>
      <c r="Y78" s="1883"/>
      <c r="Z78" s="1884"/>
      <c r="AA78" s="1884"/>
      <c r="AB78" s="1885"/>
      <c r="AC78" s="89"/>
      <c r="AD78" s="90"/>
      <c r="AE78" s="91"/>
      <c r="AF78" s="92"/>
      <c r="AG78" s="1886"/>
      <c r="AH78" s="1886"/>
      <c r="AI78" s="1886"/>
      <c r="AJ78" s="1886"/>
      <c r="AK78" s="1887"/>
      <c r="AL78" s="1887"/>
    </row>
    <row r="79" spans="1:41" s="1" customFormat="1" ht="21" customHeight="1" thickTop="1" x14ac:dyDescent="0.25">
      <c r="A79" s="143"/>
      <c r="B79" s="4043" t="s">
        <v>162</v>
      </c>
      <c r="C79" s="4044"/>
      <c r="D79" s="559"/>
      <c r="E79" s="560"/>
      <c r="F79" s="1888"/>
      <c r="G79" s="1889">
        <f>(SUM(G16:G49)+SUM(G53:G74))</f>
        <v>0</v>
      </c>
      <c r="H79" s="1889">
        <f>(SUM(H16:H49)+SUM(H53:H74))</f>
        <v>0</v>
      </c>
      <c r="I79" s="1889">
        <f t="shared" ref="I79:S79" si="8">(SUM(I16:I49)+SUM(I53:I74))</f>
        <v>0</v>
      </c>
      <c r="J79" s="1889">
        <f t="shared" si="8"/>
        <v>0</v>
      </c>
      <c r="K79" s="1889">
        <f t="shared" si="8"/>
        <v>0</v>
      </c>
      <c r="L79" s="1889">
        <f t="shared" si="8"/>
        <v>0</v>
      </c>
      <c r="M79" s="1889">
        <f t="shared" si="8"/>
        <v>0</v>
      </c>
      <c r="N79" s="1889">
        <f t="shared" si="8"/>
        <v>0</v>
      </c>
      <c r="O79" s="1889">
        <f t="shared" si="8"/>
        <v>0</v>
      </c>
      <c r="P79" s="1889">
        <f t="shared" si="8"/>
        <v>0</v>
      </c>
      <c r="Q79" s="1889">
        <f t="shared" si="8"/>
        <v>0</v>
      </c>
      <c r="R79" s="1889">
        <f t="shared" si="8"/>
        <v>0</v>
      </c>
      <c r="S79" s="1890">
        <f t="shared" si="8"/>
        <v>0</v>
      </c>
      <c r="T79" s="1891"/>
      <c r="U79" s="1891"/>
      <c r="V79" s="1892"/>
      <c r="W79" s="1892"/>
      <c r="X79" s="1892"/>
      <c r="Y79" s="1893"/>
      <c r="Z79" s="1894"/>
      <c r="AA79" s="1894"/>
      <c r="AB79" s="1895"/>
      <c r="AC79" s="565"/>
      <c r="AD79" s="1896"/>
      <c r="AE79" s="1897"/>
      <c r="AF79" s="318"/>
      <c r="AG79" s="1898"/>
      <c r="AH79" s="1673"/>
      <c r="AI79" s="146"/>
      <c r="AJ79" s="55"/>
      <c r="AK79" s="122"/>
      <c r="AL79" s="1606"/>
    </row>
    <row r="80" spans="1:41" s="1" customFormat="1" ht="21.75" customHeight="1" x14ac:dyDescent="0.25">
      <c r="A80" s="1899" t="s">
        <v>55</v>
      </c>
      <c r="B80" s="1900"/>
      <c r="C80" s="1901"/>
      <c r="D80" s="1902"/>
      <c r="E80" s="1903"/>
      <c r="F80" s="1904"/>
      <c r="G80" s="1905">
        <f>G51+G77</f>
        <v>20.5</v>
      </c>
      <c r="H80" s="1905">
        <f>H51+H77</f>
        <v>20.5</v>
      </c>
      <c r="I80" s="1905">
        <f>I51+I77</f>
        <v>20.5</v>
      </c>
      <c r="J80" s="1905">
        <f t="shared" ref="J80:S80" si="9">J51+J77</f>
        <v>20.5</v>
      </c>
      <c r="K80" s="1905">
        <f t="shared" si="9"/>
        <v>20.5</v>
      </c>
      <c r="L80" s="1905">
        <f t="shared" si="9"/>
        <v>20.5</v>
      </c>
      <c r="M80" s="1905">
        <f t="shared" si="9"/>
        <v>20.5</v>
      </c>
      <c r="N80" s="1905">
        <f t="shared" si="9"/>
        <v>20.5</v>
      </c>
      <c r="O80" s="1905">
        <f t="shared" si="9"/>
        <v>20.5</v>
      </c>
      <c r="P80" s="1905">
        <f t="shared" si="9"/>
        <v>20.5</v>
      </c>
      <c r="Q80" s="1905">
        <f t="shared" si="9"/>
        <v>20.5</v>
      </c>
      <c r="R80" s="1905">
        <f t="shared" si="9"/>
        <v>20.5</v>
      </c>
      <c r="S80" s="1906">
        <f t="shared" si="9"/>
        <v>20.5</v>
      </c>
      <c r="T80" s="1907"/>
      <c r="U80" s="1907"/>
      <c r="V80" s="1908"/>
      <c r="W80" s="1908"/>
      <c r="X80" s="1908"/>
      <c r="Y80" s="1908"/>
      <c r="Z80" s="1909"/>
      <c r="AA80" s="1909"/>
      <c r="AB80" s="1910"/>
      <c r="AC80" s="1911"/>
      <c r="AD80" s="1912"/>
      <c r="AE80" s="1913"/>
      <c r="AF80" s="1914"/>
      <c r="AG80" s="1915"/>
      <c r="AH80" s="1916"/>
      <c r="AI80" s="1917"/>
      <c r="AJ80" s="1918"/>
      <c r="AK80" s="1919"/>
      <c r="AL80" s="1920"/>
    </row>
    <row r="81" spans="1:41" s="1" customFormat="1" ht="24.75" customHeight="1" thickBot="1" x14ac:dyDescent="0.3">
      <c r="A81" s="1921" t="s">
        <v>56</v>
      </c>
      <c r="B81" s="1922"/>
      <c r="C81" s="1923"/>
      <c r="D81" s="1924"/>
      <c r="E81" s="1925"/>
      <c r="F81" s="1926"/>
      <c r="G81" s="1927">
        <f t="shared" ref="G81:R81" si="10">+G79-G80</f>
        <v>-20.5</v>
      </c>
      <c r="H81" s="1927">
        <f t="shared" si="10"/>
        <v>-20.5</v>
      </c>
      <c r="I81" s="1927">
        <f t="shared" si="10"/>
        <v>-20.5</v>
      </c>
      <c r="J81" s="1927">
        <f t="shared" si="10"/>
        <v>-20.5</v>
      </c>
      <c r="K81" s="1927">
        <f t="shared" si="10"/>
        <v>-20.5</v>
      </c>
      <c r="L81" s="1927">
        <f t="shared" si="10"/>
        <v>-20.5</v>
      </c>
      <c r="M81" s="1927">
        <f t="shared" si="10"/>
        <v>-20.5</v>
      </c>
      <c r="N81" s="1927">
        <f t="shared" si="10"/>
        <v>-20.5</v>
      </c>
      <c r="O81" s="1927">
        <f t="shared" si="10"/>
        <v>-20.5</v>
      </c>
      <c r="P81" s="1927">
        <f t="shared" si="10"/>
        <v>-20.5</v>
      </c>
      <c r="Q81" s="1927">
        <f t="shared" si="10"/>
        <v>-20.5</v>
      </c>
      <c r="R81" s="1927">
        <f t="shared" si="10"/>
        <v>-20.5</v>
      </c>
      <c r="S81" s="1928">
        <f>+S79-S80</f>
        <v>-20.5</v>
      </c>
      <c r="T81" s="1929"/>
      <c r="U81" s="1929"/>
      <c r="V81" s="1930"/>
      <c r="W81" s="1930"/>
      <c r="X81" s="1930"/>
      <c r="Y81" s="1930"/>
      <c r="Z81" s="1931"/>
      <c r="AA81" s="1931"/>
      <c r="AB81" s="1910"/>
      <c r="AC81" s="1932"/>
      <c r="AD81" s="1933"/>
      <c r="AE81" s="1934"/>
      <c r="AF81" s="1935"/>
      <c r="AG81" s="1936"/>
      <c r="AH81" s="1937"/>
      <c r="AI81" s="1917"/>
      <c r="AJ81" s="1918"/>
      <c r="AK81" s="1919"/>
      <c r="AL81" s="1920"/>
    </row>
    <row r="82" spans="1:41" s="1" customFormat="1" ht="16.5" customHeight="1" thickBot="1" x14ac:dyDescent="0.3">
      <c r="A82" s="1938" t="s">
        <v>150</v>
      </c>
      <c r="B82" s="1939"/>
      <c r="C82" s="1940"/>
      <c r="D82" s="1940"/>
      <c r="E82" s="1941"/>
      <c r="F82" s="1941"/>
      <c r="G82" s="1940"/>
      <c r="H82" s="1940"/>
      <c r="I82" s="1940"/>
      <c r="J82" s="1940"/>
      <c r="K82" s="1940"/>
      <c r="L82" s="1940"/>
      <c r="M82" s="1940"/>
      <c r="N82" s="1940"/>
      <c r="O82" s="1940"/>
      <c r="P82" s="1940"/>
      <c r="Q82" s="1940"/>
      <c r="R82" s="1940"/>
      <c r="S82" s="1940"/>
      <c r="T82" s="1942"/>
      <c r="U82" s="1940"/>
      <c r="V82" s="1940"/>
      <c r="W82" s="1940"/>
      <c r="X82" s="1940"/>
      <c r="Y82" s="1940"/>
      <c r="Z82" s="1940"/>
      <c r="AA82" s="1940"/>
      <c r="AB82" s="1943"/>
      <c r="AC82" s="1944"/>
      <c r="AD82" s="1944"/>
      <c r="AE82" s="1940"/>
      <c r="AF82" s="1495"/>
      <c r="AG82" s="1945"/>
      <c r="AH82" s="1946"/>
      <c r="AI82" s="109"/>
      <c r="AJ82" s="110"/>
      <c r="AK82" s="1947"/>
      <c r="AL82" s="1948"/>
    </row>
    <row r="83" spans="1:41" s="1" customFormat="1" ht="15.75" customHeight="1" x14ac:dyDescent="0.25">
      <c r="A83" s="1483" t="s">
        <v>57</v>
      </c>
      <c r="B83" s="1617" t="s">
        <v>107</v>
      </c>
      <c r="C83" s="1949"/>
      <c r="D83" s="612"/>
      <c r="E83" s="1950"/>
      <c r="F83" s="1951"/>
      <c r="G83" s="1952" t="s">
        <v>5</v>
      </c>
      <c r="H83" s="1952" t="s">
        <v>6</v>
      </c>
      <c r="I83" s="1952" t="s">
        <v>7</v>
      </c>
      <c r="J83" s="1952" t="s">
        <v>8</v>
      </c>
      <c r="K83" s="1952" t="s">
        <v>9</v>
      </c>
      <c r="L83" s="1952" t="s">
        <v>10</v>
      </c>
      <c r="M83" s="1952" t="s">
        <v>11</v>
      </c>
      <c r="N83" s="1952" t="s">
        <v>12</v>
      </c>
      <c r="O83" s="1952" t="s">
        <v>13</v>
      </c>
      <c r="P83" s="1952" t="s">
        <v>14</v>
      </c>
      <c r="Q83" s="1952" t="s">
        <v>15</v>
      </c>
      <c r="R83" s="1953" t="s">
        <v>16</v>
      </c>
      <c r="S83" s="1954" t="s">
        <v>5</v>
      </c>
      <c r="T83" s="1955"/>
      <c r="U83" s="1956"/>
      <c r="V83" s="1957"/>
      <c r="W83" s="1957"/>
      <c r="X83" s="1957"/>
      <c r="Y83" s="1957"/>
      <c r="Z83" s="1958"/>
      <c r="AA83" s="1958"/>
      <c r="AB83" s="1955"/>
      <c r="AC83" s="1959"/>
      <c r="AD83" s="1960"/>
      <c r="AE83" s="1954"/>
      <c r="AF83" s="1954"/>
      <c r="AG83" s="1954"/>
      <c r="AH83" s="1954"/>
      <c r="AI83" s="1954"/>
      <c r="AJ83" s="1954"/>
      <c r="AK83" s="1961"/>
      <c r="AL83" s="1961"/>
      <c r="AN83" s="111"/>
      <c r="AO83" s="111"/>
    </row>
    <row r="84" spans="1:41" s="59" customFormat="1" ht="15.75" customHeight="1" x14ac:dyDescent="0.25">
      <c r="A84" s="1962"/>
      <c r="B84" s="1963"/>
      <c r="C84" s="1964"/>
      <c r="D84" s="1965"/>
      <c r="E84" s="1966"/>
      <c r="F84" s="1967"/>
      <c r="G84" s="1968"/>
      <c r="H84" s="1968"/>
      <c r="I84" s="1969"/>
      <c r="J84" s="1970"/>
      <c r="K84" s="1971"/>
      <c r="L84" s="1971"/>
      <c r="M84" s="1971"/>
      <c r="N84" s="1971"/>
      <c r="O84" s="1971"/>
      <c r="P84" s="1971"/>
      <c r="Q84" s="1971"/>
      <c r="R84" s="1968"/>
      <c r="S84" s="1968"/>
      <c r="T84" s="1972"/>
      <c r="U84" s="1973"/>
      <c r="V84" s="1974"/>
      <c r="W84" s="1974"/>
      <c r="X84" s="1974"/>
      <c r="Y84" s="1974"/>
      <c r="Z84" s="1975"/>
      <c r="AA84" s="1975"/>
      <c r="AB84" s="1976"/>
      <c r="AC84" s="1977"/>
      <c r="AD84" s="1977"/>
      <c r="AE84" s="1978"/>
      <c r="AF84" s="1979"/>
      <c r="AG84" s="1979"/>
      <c r="AH84" s="1979"/>
      <c r="AI84" s="1979"/>
      <c r="AJ84" s="1979"/>
      <c r="AK84" s="1980"/>
      <c r="AL84" s="1980"/>
    </row>
    <row r="85" spans="1:41" s="59" customFormat="1" ht="15.75" customHeight="1" x14ac:dyDescent="0.25">
      <c r="A85" s="1962"/>
      <c r="B85" s="1963"/>
      <c r="C85" s="1964"/>
      <c r="D85" s="1964"/>
      <c r="E85" s="1966"/>
      <c r="F85" s="1967"/>
      <c r="G85" s="1968"/>
      <c r="H85" s="1968"/>
      <c r="I85" s="1969"/>
      <c r="J85" s="1970"/>
      <c r="K85" s="1971"/>
      <c r="L85" s="1971"/>
      <c r="M85" s="1971"/>
      <c r="N85" s="1971"/>
      <c r="O85" s="1971"/>
      <c r="P85" s="1971"/>
      <c r="Q85" s="1971"/>
      <c r="R85" s="1971"/>
      <c r="S85" s="1968"/>
      <c r="T85" s="1972"/>
      <c r="U85" s="1973"/>
      <c r="V85" s="1974"/>
      <c r="W85" s="1974"/>
      <c r="X85" s="1974"/>
      <c r="Y85" s="1974"/>
      <c r="Z85" s="1975"/>
      <c r="AA85" s="1975"/>
      <c r="AB85" s="1981"/>
      <c r="AC85" s="1977"/>
      <c r="AD85" s="1977"/>
      <c r="AE85" s="1978"/>
      <c r="AF85" s="1979"/>
      <c r="AG85" s="1979"/>
      <c r="AH85" s="1979"/>
      <c r="AI85" s="1979"/>
      <c r="AJ85" s="1979"/>
      <c r="AK85" s="1980"/>
      <c r="AL85" s="1980"/>
    </row>
    <row r="86" spans="1:41" s="59" customFormat="1" ht="15.75" customHeight="1" x14ac:dyDescent="0.25">
      <c r="A86" s="1982"/>
      <c r="B86" s="1963"/>
      <c r="C86" s="1964"/>
      <c r="D86" s="1965"/>
      <c r="E86" s="1966"/>
      <c r="F86" s="1967"/>
      <c r="G86" s="1968"/>
      <c r="H86" s="1968"/>
      <c r="I86" s="1968"/>
      <c r="J86" s="1971"/>
      <c r="K86" s="1971"/>
      <c r="L86" s="1971"/>
      <c r="M86" s="1971"/>
      <c r="N86" s="1971"/>
      <c r="O86" s="1971"/>
      <c r="P86" s="1971"/>
      <c r="Q86" s="1971"/>
      <c r="R86" s="1968"/>
      <c r="S86" s="1968"/>
      <c r="T86" s="1972"/>
      <c r="U86" s="1983"/>
      <c r="V86" s="1973"/>
      <c r="W86" s="1974"/>
      <c r="X86" s="1974"/>
      <c r="Y86" s="1974"/>
      <c r="Z86" s="1975"/>
      <c r="AA86" s="1975"/>
      <c r="AB86" s="1976"/>
      <c r="AC86" s="1977"/>
      <c r="AD86" s="1977"/>
      <c r="AE86" s="1978"/>
      <c r="AF86" s="1979"/>
      <c r="AG86" s="1980"/>
      <c r="AH86" s="1979"/>
      <c r="AI86" s="1979"/>
      <c r="AJ86" s="1979"/>
      <c r="AK86" s="1980"/>
      <c r="AL86" s="1980"/>
    </row>
    <row r="87" spans="1:41" s="59" customFormat="1" ht="15.75" customHeight="1" x14ac:dyDescent="0.25">
      <c r="A87" s="1982"/>
      <c r="B87" s="1963"/>
      <c r="C87" s="1964"/>
      <c r="D87" s="1964"/>
      <c r="E87" s="1966"/>
      <c r="F87" s="1967"/>
      <c r="G87" s="1968"/>
      <c r="H87" s="1968"/>
      <c r="I87" s="1968"/>
      <c r="J87" s="1971"/>
      <c r="K87" s="1971"/>
      <c r="L87" s="1971"/>
      <c r="M87" s="1971"/>
      <c r="N87" s="1971"/>
      <c r="O87" s="1971"/>
      <c r="P87" s="1971"/>
      <c r="Q87" s="1971"/>
      <c r="R87" s="1968"/>
      <c r="S87" s="1968"/>
      <c r="T87" s="1972"/>
      <c r="U87" s="1983"/>
      <c r="V87" s="1973"/>
      <c r="W87" s="1974"/>
      <c r="X87" s="1974"/>
      <c r="Y87" s="1974"/>
      <c r="Z87" s="1975"/>
      <c r="AA87" s="1975"/>
      <c r="AB87" s="1976"/>
      <c r="AC87" s="1977"/>
      <c r="AD87" s="1977"/>
      <c r="AE87" s="1978"/>
      <c r="AF87" s="1979"/>
      <c r="AG87" s="1979"/>
      <c r="AH87" s="1979"/>
      <c r="AI87" s="1979"/>
      <c r="AJ87" s="1979"/>
      <c r="AK87" s="1980"/>
      <c r="AL87" s="1980"/>
    </row>
    <row r="88" spans="1:41" s="59" customFormat="1" ht="15.75" customHeight="1" x14ac:dyDescent="0.25">
      <c r="A88" s="1962"/>
      <c r="B88" s="1984"/>
      <c r="C88" s="1964"/>
      <c r="D88" s="1964"/>
      <c r="E88" s="1966"/>
      <c r="F88" s="1967"/>
      <c r="G88" s="1971"/>
      <c r="H88" s="1971"/>
      <c r="I88" s="1971"/>
      <c r="J88" s="1971"/>
      <c r="K88" s="1971"/>
      <c r="L88" s="1971"/>
      <c r="M88" s="1971"/>
      <c r="N88" s="1971"/>
      <c r="O88" s="1971"/>
      <c r="P88" s="1971"/>
      <c r="Q88" s="1971"/>
      <c r="R88" s="1968"/>
      <c r="S88" s="1968"/>
      <c r="T88" s="1972"/>
      <c r="U88" s="1983"/>
      <c r="V88" s="1973"/>
      <c r="W88" s="1974"/>
      <c r="X88" s="1974"/>
      <c r="Y88" s="1974"/>
      <c r="Z88" s="1975"/>
      <c r="AA88" s="1975"/>
      <c r="AB88" s="1981"/>
      <c r="AC88" s="1977"/>
      <c r="AD88" s="1977"/>
      <c r="AE88" s="1978"/>
      <c r="AF88" s="1979"/>
      <c r="AG88" s="1979"/>
      <c r="AH88" s="1979"/>
      <c r="AI88" s="1979"/>
      <c r="AJ88" s="1979"/>
      <c r="AK88" s="1980"/>
      <c r="AL88" s="1980"/>
    </row>
    <row r="89" spans="1:41" s="59" customFormat="1" ht="15.75" customHeight="1" x14ac:dyDescent="0.25">
      <c r="A89" s="1962"/>
      <c r="B89" s="1985"/>
      <c r="C89" s="1964"/>
      <c r="D89" s="1964"/>
      <c r="E89" s="1986"/>
      <c r="F89" s="1987"/>
      <c r="G89" s="1968"/>
      <c r="H89" s="1968"/>
      <c r="I89" s="1968"/>
      <c r="J89" s="1968"/>
      <c r="K89" s="1968"/>
      <c r="L89" s="1968"/>
      <c r="M89" s="1968"/>
      <c r="N89" s="1968"/>
      <c r="O89" s="1968"/>
      <c r="P89" s="1971"/>
      <c r="Q89" s="1971"/>
      <c r="R89" s="1968"/>
      <c r="S89" s="1968"/>
      <c r="T89" s="1988"/>
      <c r="U89" s="1983"/>
      <c r="V89" s="1973"/>
      <c r="W89" s="1974"/>
      <c r="X89" s="1974"/>
      <c r="Y89" s="1974"/>
      <c r="Z89" s="1975"/>
      <c r="AA89" s="1975"/>
      <c r="AB89" s="1989"/>
      <c r="AC89" s="1977"/>
      <c r="AD89" s="1977"/>
      <c r="AE89" s="1978"/>
      <c r="AF89" s="1979"/>
      <c r="AG89" s="1979"/>
      <c r="AH89" s="1979"/>
      <c r="AI89" s="1979"/>
      <c r="AJ89" s="1979"/>
      <c r="AK89" s="1980"/>
      <c r="AL89" s="1980"/>
    </row>
    <row r="90" spans="1:41" s="59" customFormat="1" ht="15.75" customHeight="1" x14ac:dyDescent="0.25">
      <c r="A90" s="1962"/>
      <c r="B90" s="1985"/>
      <c r="C90" s="1964"/>
      <c r="D90" s="1964"/>
      <c r="E90" s="1986"/>
      <c r="F90" s="1987"/>
      <c r="G90" s="1968"/>
      <c r="H90" s="1968"/>
      <c r="I90" s="1968"/>
      <c r="J90" s="1968"/>
      <c r="K90" s="1968"/>
      <c r="L90" s="1968"/>
      <c r="M90" s="1968"/>
      <c r="N90" s="1968"/>
      <c r="O90" s="1968"/>
      <c r="P90" s="1971"/>
      <c r="Q90" s="1971"/>
      <c r="R90" s="1968"/>
      <c r="S90" s="1968"/>
      <c r="T90" s="1990"/>
      <c r="U90" s="1991"/>
      <c r="V90" s="1991"/>
      <c r="W90" s="1992"/>
      <c r="X90" s="1992"/>
      <c r="Y90" s="1992"/>
      <c r="Z90" s="1993"/>
      <c r="AA90" s="1993"/>
      <c r="AB90" s="1994"/>
      <c r="AC90" s="1995"/>
      <c r="AD90" s="1995"/>
      <c r="AE90" s="1996"/>
      <c r="AF90" s="1997"/>
      <c r="AG90" s="1997"/>
      <c r="AH90" s="1997"/>
      <c r="AI90" s="1997"/>
      <c r="AJ90" s="1997"/>
      <c r="AK90" s="1998"/>
      <c r="AL90" s="1998"/>
    </row>
    <row r="91" spans="1:41" s="59" customFormat="1" ht="15.75" customHeight="1" thickBot="1" x14ac:dyDescent="0.3">
      <c r="A91" s="1982"/>
      <c r="B91" s="1963"/>
      <c r="C91" s="1964"/>
      <c r="D91" s="1964"/>
      <c r="E91" s="1966"/>
      <c r="F91" s="1967"/>
      <c r="G91" s="1968"/>
      <c r="H91" s="1968"/>
      <c r="I91" s="1969"/>
      <c r="J91" s="1970"/>
      <c r="K91" s="1971"/>
      <c r="L91" s="1971"/>
      <c r="M91" s="1971"/>
      <c r="N91" s="1971"/>
      <c r="O91" s="1971"/>
      <c r="P91" s="1971"/>
      <c r="Q91" s="1971"/>
      <c r="R91" s="1968"/>
      <c r="S91" s="1968"/>
      <c r="T91" s="1990"/>
      <c r="U91" s="1991"/>
      <c r="V91" s="1991"/>
      <c r="W91" s="1992"/>
      <c r="X91" s="1992"/>
      <c r="Y91" s="1992"/>
      <c r="Z91" s="1993"/>
      <c r="AA91" s="1993"/>
      <c r="AB91" s="1999"/>
      <c r="AC91" s="1995"/>
      <c r="AD91" s="1995"/>
      <c r="AE91" s="1671"/>
      <c r="AF91" s="2000"/>
      <c r="AG91" s="2000"/>
      <c r="AH91" s="2000"/>
      <c r="AI91" s="2000"/>
      <c r="AJ91" s="2000"/>
      <c r="AK91" s="2001"/>
      <c r="AL91" s="2001"/>
    </row>
    <row r="92" spans="1:41" s="1" customFormat="1" ht="15.75" customHeight="1" thickBot="1" x14ac:dyDescent="0.3">
      <c r="A92" s="2002"/>
      <c r="B92" s="1617" t="s">
        <v>154</v>
      </c>
      <c r="C92" s="2003"/>
      <c r="D92" s="1619"/>
      <c r="E92" s="1619"/>
      <c r="F92" s="1619"/>
      <c r="G92" s="1619"/>
      <c r="H92" s="1619"/>
      <c r="I92" s="1619"/>
      <c r="J92" s="1619"/>
      <c r="K92" s="1619"/>
      <c r="L92" s="1619"/>
      <c r="M92" s="1619"/>
      <c r="N92" s="1619"/>
      <c r="O92" s="1619"/>
      <c r="P92" s="1619"/>
      <c r="Q92" s="1619"/>
      <c r="R92" s="1619"/>
      <c r="S92" s="1620"/>
      <c r="T92" s="2004"/>
      <c r="U92" s="2005"/>
      <c r="V92" s="2005"/>
      <c r="W92" s="1619"/>
      <c r="X92" s="1619"/>
      <c r="Y92" s="1619"/>
      <c r="Z92" s="1619"/>
      <c r="AA92" s="1619"/>
      <c r="AB92" s="2006"/>
      <c r="AC92" s="2007"/>
      <c r="AD92" s="2008"/>
      <c r="AE92" s="1743"/>
      <c r="AF92" s="2009"/>
      <c r="AG92" s="2009"/>
      <c r="AH92" s="2009"/>
      <c r="AI92" s="2009"/>
      <c r="AJ92" s="2009"/>
      <c r="AK92" s="2010"/>
      <c r="AL92" s="2010"/>
    </row>
    <row r="93" spans="1:41" s="59" customFormat="1" ht="15.75" customHeight="1" x14ac:dyDescent="0.25">
      <c r="A93" s="2011"/>
      <c r="B93" s="1985"/>
      <c r="C93" s="2012"/>
      <c r="D93" s="2012"/>
      <c r="E93" s="2013"/>
      <c r="F93" s="2014"/>
      <c r="G93" s="2015"/>
      <c r="H93" s="2015"/>
      <c r="I93" s="2016"/>
      <c r="J93" s="2017"/>
      <c r="K93" s="2018"/>
      <c r="L93" s="2018"/>
      <c r="M93" s="2018"/>
      <c r="N93" s="2018"/>
      <c r="O93" s="2018"/>
      <c r="P93" s="2018"/>
      <c r="Q93" s="2018"/>
      <c r="R93" s="2015"/>
      <c r="S93" s="2015"/>
      <c r="T93" s="2019"/>
      <c r="U93" s="2020"/>
      <c r="V93" s="2020"/>
      <c r="W93" s="2021"/>
      <c r="X93" s="2021"/>
      <c r="Y93" s="2021"/>
      <c r="Z93" s="2022"/>
      <c r="AA93" s="2022"/>
      <c r="AB93" s="2023"/>
      <c r="AC93" s="2024"/>
      <c r="AD93" s="2024"/>
      <c r="AE93" s="1671"/>
      <c r="AF93" s="2025"/>
      <c r="AG93" s="2025"/>
      <c r="AH93" s="2025"/>
      <c r="AI93" s="2025"/>
      <c r="AJ93" s="2025"/>
      <c r="AK93" s="2026"/>
      <c r="AL93" s="2026"/>
    </row>
    <row r="94" spans="1:41" s="59" customFormat="1" ht="15.75" customHeight="1" x14ac:dyDescent="0.25">
      <c r="A94" s="2011"/>
      <c r="B94" s="2027"/>
      <c r="C94" s="2012"/>
      <c r="D94" s="2012"/>
      <c r="E94" s="2013"/>
      <c r="F94" s="2014"/>
      <c r="G94" s="2015"/>
      <c r="H94" s="2015"/>
      <c r="I94" s="2016"/>
      <c r="J94" s="2017"/>
      <c r="K94" s="2018"/>
      <c r="L94" s="2018"/>
      <c r="M94" s="2018"/>
      <c r="N94" s="2018"/>
      <c r="O94" s="2018"/>
      <c r="P94" s="2018"/>
      <c r="Q94" s="2018"/>
      <c r="R94" s="2015"/>
      <c r="S94" s="2015"/>
      <c r="T94" s="2019"/>
      <c r="U94" s="2020"/>
      <c r="V94" s="2020"/>
      <c r="W94" s="2021"/>
      <c r="X94" s="2021"/>
      <c r="Y94" s="2021"/>
      <c r="Z94" s="2022"/>
      <c r="AA94" s="2022"/>
      <c r="AB94" s="2028"/>
      <c r="AC94" s="2024"/>
      <c r="AD94" s="2024"/>
      <c r="AE94" s="1671"/>
      <c r="AF94" s="2025"/>
      <c r="AG94" s="2025"/>
      <c r="AH94" s="2025"/>
      <c r="AI94" s="2025"/>
      <c r="AJ94" s="2025"/>
      <c r="AK94" s="2026"/>
      <c r="AL94" s="2026"/>
    </row>
    <row r="95" spans="1:41" s="59" customFormat="1" ht="15.75" customHeight="1" x14ac:dyDescent="0.25">
      <c r="A95" s="2011"/>
      <c r="B95" s="2029"/>
      <c r="C95" s="2012"/>
      <c r="D95" s="2030"/>
      <c r="E95" s="2031"/>
      <c r="F95" s="2032"/>
      <c r="G95" s="2018"/>
      <c r="H95" s="2018"/>
      <c r="I95" s="2033"/>
      <c r="J95" s="2033"/>
      <c r="K95" s="2033"/>
      <c r="L95" s="2033"/>
      <c r="M95" s="2033"/>
      <c r="N95" s="2033"/>
      <c r="O95" s="2033"/>
      <c r="P95" s="2033"/>
      <c r="Q95" s="2033"/>
      <c r="R95" s="2033"/>
      <c r="S95" s="2033"/>
      <c r="T95" s="2019"/>
      <c r="U95" s="2020"/>
      <c r="V95" s="2020"/>
      <c r="W95" s="2021"/>
      <c r="X95" s="2021"/>
      <c r="Y95" s="2021"/>
      <c r="Z95" s="2022"/>
      <c r="AA95" s="2022"/>
      <c r="AB95" s="2034"/>
      <c r="AC95" s="2024"/>
      <c r="AD95" s="2024"/>
      <c r="AE95" s="1671"/>
      <c r="AF95" s="2025"/>
      <c r="AG95" s="2026"/>
      <c r="AH95" s="2025"/>
      <c r="AI95" s="2025"/>
      <c r="AJ95" s="2025"/>
      <c r="AK95" s="2026"/>
      <c r="AL95" s="2026"/>
    </row>
    <row r="96" spans="1:41" s="59" customFormat="1" ht="15.75" customHeight="1" x14ac:dyDescent="0.25">
      <c r="A96" s="2011"/>
      <c r="B96" s="2029"/>
      <c r="C96" s="2012"/>
      <c r="D96" s="2012"/>
      <c r="E96" s="2013"/>
      <c r="F96" s="2014"/>
      <c r="G96" s="2015"/>
      <c r="H96" s="2015"/>
      <c r="I96" s="2016"/>
      <c r="J96" s="2017"/>
      <c r="K96" s="2018"/>
      <c r="L96" s="2018"/>
      <c r="M96" s="2018"/>
      <c r="N96" s="2018"/>
      <c r="O96" s="2018"/>
      <c r="P96" s="2018"/>
      <c r="Q96" s="2018"/>
      <c r="R96" s="2015"/>
      <c r="S96" s="2015"/>
      <c r="T96" s="2019"/>
      <c r="U96" s="2020"/>
      <c r="V96" s="2020"/>
      <c r="W96" s="2021"/>
      <c r="X96" s="2021"/>
      <c r="Y96" s="2021"/>
      <c r="Z96" s="2022"/>
      <c r="AA96" s="2022"/>
      <c r="AB96" s="2028"/>
      <c r="AC96" s="2024"/>
      <c r="AD96" s="2024"/>
      <c r="AE96" s="1671"/>
      <c r="AF96" s="2025"/>
      <c r="AG96" s="2025"/>
      <c r="AH96" s="2025"/>
      <c r="AI96" s="2025"/>
      <c r="AJ96" s="2025"/>
      <c r="AK96" s="2026"/>
      <c r="AL96" s="2026"/>
    </row>
    <row r="97" spans="1:41" s="59" customFormat="1" ht="15.75" customHeight="1" x14ac:dyDescent="0.25">
      <c r="A97" s="2011"/>
      <c r="B97" s="2027"/>
      <c r="C97" s="2012"/>
      <c r="D97" s="2012"/>
      <c r="E97" s="2013"/>
      <c r="F97" s="2014"/>
      <c r="G97" s="2015"/>
      <c r="H97" s="2015"/>
      <c r="I97" s="2016"/>
      <c r="J97" s="2017"/>
      <c r="K97" s="2018"/>
      <c r="L97" s="2018"/>
      <c r="M97" s="2018"/>
      <c r="N97" s="2018"/>
      <c r="O97" s="2018"/>
      <c r="P97" s="2018"/>
      <c r="Q97" s="2018"/>
      <c r="R97" s="2015"/>
      <c r="S97" s="2015"/>
      <c r="T97" s="2019"/>
      <c r="U97" s="2020"/>
      <c r="V97" s="2020"/>
      <c r="W97" s="2021"/>
      <c r="X97" s="2021"/>
      <c r="Y97" s="2021"/>
      <c r="Z97" s="2022"/>
      <c r="AA97" s="2022"/>
      <c r="AB97" s="2028"/>
      <c r="AC97" s="2024"/>
      <c r="AD97" s="2024"/>
      <c r="AE97" s="1671"/>
      <c r="AF97" s="2025"/>
      <c r="AG97" s="2025"/>
      <c r="AH97" s="2025"/>
      <c r="AI97" s="2025"/>
      <c r="AJ97" s="2025"/>
      <c r="AK97" s="2026"/>
      <c r="AL97" s="2026"/>
    </row>
    <row r="98" spans="1:41" s="59" customFormat="1" ht="15.75" customHeight="1" x14ac:dyDescent="0.25">
      <c r="A98" s="2011"/>
      <c r="B98" s="2029"/>
      <c r="C98" s="2012"/>
      <c r="D98" s="2012"/>
      <c r="E98" s="2013"/>
      <c r="F98" s="2014"/>
      <c r="G98" s="2015"/>
      <c r="H98" s="2015"/>
      <c r="I98" s="2016"/>
      <c r="J98" s="2017"/>
      <c r="K98" s="2018"/>
      <c r="L98" s="2018"/>
      <c r="M98" s="2018"/>
      <c r="N98" s="2018"/>
      <c r="O98" s="2018"/>
      <c r="P98" s="2018"/>
      <c r="Q98" s="2018"/>
      <c r="R98" s="2015"/>
      <c r="S98" s="2015"/>
      <c r="T98" s="2019"/>
      <c r="U98" s="2020"/>
      <c r="V98" s="2020"/>
      <c r="W98" s="2021"/>
      <c r="X98" s="2021"/>
      <c r="Y98" s="2021"/>
      <c r="Z98" s="2022"/>
      <c r="AA98" s="2022"/>
      <c r="AB98" s="2035"/>
      <c r="AC98" s="2024"/>
      <c r="AD98" s="2024"/>
      <c r="AE98" s="1671"/>
      <c r="AF98" s="2025"/>
      <c r="AG98" s="2025"/>
      <c r="AH98" s="2025"/>
      <c r="AI98" s="2025"/>
      <c r="AJ98" s="2025"/>
      <c r="AK98" s="2026"/>
      <c r="AL98" s="2026"/>
    </row>
    <row r="99" spans="1:41" s="59" customFormat="1" ht="15.75" customHeight="1" x14ac:dyDescent="0.25">
      <c r="A99" s="2011"/>
      <c r="B99" s="2027"/>
      <c r="C99" s="2012"/>
      <c r="D99" s="2012"/>
      <c r="E99" s="2013"/>
      <c r="F99" s="2014"/>
      <c r="G99" s="2015"/>
      <c r="H99" s="2015"/>
      <c r="I99" s="2016"/>
      <c r="J99" s="2017"/>
      <c r="K99" s="2018"/>
      <c r="L99" s="2018"/>
      <c r="M99" s="2018"/>
      <c r="N99" s="2018"/>
      <c r="O99" s="2018"/>
      <c r="P99" s="2018"/>
      <c r="Q99" s="2018"/>
      <c r="R99" s="2015"/>
      <c r="S99" s="2015"/>
      <c r="T99" s="2019"/>
      <c r="U99" s="2020"/>
      <c r="V99" s="2020"/>
      <c r="W99" s="2021"/>
      <c r="X99" s="2021"/>
      <c r="Y99" s="2021"/>
      <c r="Z99" s="2022"/>
      <c r="AA99" s="2022"/>
      <c r="AB99" s="2028"/>
      <c r="AC99" s="2024"/>
      <c r="AD99" s="2024"/>
      <c r="AE99" s="1671"/>
      <c r="AF99" s="2025"/>
      <c r="AG99" s="2025"/>
      <c r="AH99" s="2025"/>
      <c r="AI99" s="2025"/>
      <c r="AJ99" s="2025"/>
      <c r="AK99" s="2026"/>
      <c r="AL99" s="2026"/>
    </row>
    <row r="100" spans="1:41" s="59" customFormat="1" ht="15.75" customHeight="1" thickBot="1" x14ac:dyDescent="0.3">
      <c r="A100" s="2036"/>
      <c r="B100" s="2027"/>
      <c r="C100" s="2012"/>
      <c r="D100" s="2012"/>
      <c r="E100" s="2037"/>
      <c r="F100" s="2015"/>
      <c r="G100" s="2033"/>
      <c r="H100" s="2033"/>
      <c r="I100" s="2033"/>
      <c r="J100" s="2033"/>
      <c r="K100" s="2033"/>
      <c r="L100" s="2033"/>
      <c r="M100" s="2033"/>
      <c r="N100" s="2033"/>
      <c r="O100" s="2033"/>
      <c r="P100" s="2033"/>
      <c r="Q100" s="2033"/>
      <c r="R100" s="2033"/>
      <c r="S100" s="2033"/>
      <c r="T100" s="2038"/>
      <c r="U100" s="2020"/>
      <c r="V100" s="2021"/>
      <c r="W100" s="2021"/>
      <c r="X100" s="2021"/>
      <c r="Y100" s="2021"/>
      <c r="Z100" s="2022"/>
      <c r="AA100" s="2022"/>
      <c r="AB100" s="2039"/>
      <c r="AC100" s="2024"/>
      <c r="AD100" s="2024"/>
      <c r="AE100" s="1671"/>
      <c r="AF100" s="2025"/>
      <c r="AG100" s="2025"/>
      <c r="AH100" s="2025"/>
      <c r="AI100" s="2025"/>
      <c r="AJ100" s="2025"/>
      <c r="AK100" s="2026"/>
      <c r="AL100" s="2026"/>
    </row>
    <row r="101" spans="1:41" s="1" customFormat="1" ht="15.75" customHeight="1" x14ac:dyDescent="0.25">
      <c r="A101" s="2002"/>
      <c r="B101" s="1617" t="s">
        <v>155</v>
      </c>
      <c r="C101" s="2003"/>
      <c r="D101" s="1619"/>
      <c r="E101" s="1619"/>
      <c r="F101" s="1619"/>
      <c r="G101" s="1619"/>
      <c r="H101" s="1619"/>
      <c r="I101" s="1619"/>
      <c r="J101" s="1619"/>
      <c r="K101" s="1619"/>
      <c r="L101" s="1619"/>
      <c r="M101" s="1619"/>
      <c r="N101" s="1619"/>
      <c r="O101" s="1619"/>
      <c r="P101" s="1619"/>
      <c r="Q101" s="1619"/>
      <c r="R101" s="1619"/>
      <c r="S101" s="1620"/>
      <c r="T101" s="2040"/>
      <c r="U101" s="2005"/>
      <c r="V101" s="2005"/>
      <c r="W101" s="1619"/>
      <c r="X101" s="1619"/>
      <c r="Y101" s="1619"/>
      <c r="Z101" s="1619"/>
      <c r="AA101" s="1619"/>
      <c r="AB101" s="2041"/>
      <c r="AC101" s="1619"/>
      <c r="AD101" s="2008"/>
      <c r="AE101" s="1743"/>
      <c r="AF101" s="2009"/>
      <c r="AG101" s="2009"/>
      <c r="AH101" s="2009"/>
      <c r="AI101" s="2009"/>
      <c r="AJ101" s="2009"/>
      <c r="AK101" s="2010"/>
      <c r="AL101" s="2010"/>
    </row>
    <row r="102" spans="1:41" s="59" customFormat="1" ht="15.75" customHeight="1" x14ac:dyDescent="0.25">
      <c r="A102" s="2011"/>
      <c r="B102" s="2027"/>
      <c r="C102" s="2012"/>
      <c r="D102" s="2012"/>
      <c r="E102" s="2013"/>
      <c r="F102" s="2014"/>
      <c r="G102" s="2015"/>
      <c r="H102" s="2015"/>
      <c r="I102" s="2016"/>
      <c r="J102" s="2017"/>
      <c r="K102" s="2018"/>
      <c r="L102" s="2018"/>
      <c r="M102" s="2018"/>
      <c r="N102" s="2018"/>
      <c r="O102" s="2018"/>
      <c r="P102" s="2018"/>
      <c r="Q102" s="2018"/>
      <c r="R102" s="2015"/>
      <c r="S102" s="2015"/>
      <c r="T102" s="2019"/>
      <c r="U102" s="2020"/>
      <c r="V102" s="2020"/>
      <c r="W102" s="2021"/>
      <c r="X102" s="2021"/>
      <c r="Y102" s="2021"/>
      <c r="Z102" s="2022"/>
      <c r="AA102" s="2022"/>
      <c r="AB102" s="2035"/>
      <c r="AC102" s="2024"/>
      <c r="AD102" s="2024"/>
      <c r="AE102" s="1671"/>
      <c r="AF102" s="2025"/>
      <c r="AG102" s="2025"/>
      <c r="AH102" s="2025"/>
      <c r="AI102" s="2025"/>
      <c r="AJ102" s="2025"/>
      <c r="AK102" s="2026"/>
      <c r="AL102" s="2026"/>
    </row>
    <row r="103" spans="1:41" s="59" customFormat="1" ht="15.75" customHeight="1" x14ac:dyDescent="0.25">
      <c r="A103" s="2011"/>
      <c r="B103" s="2027"/>
      <c r="C103" s="2012"/>
      <c r="D103" s="2012"/>
      <c r="E103" s="2013"/>
      <c r="F103" s="2014"/>
      <c r="G103" s="2015"/>
      <c r="H103" s="2015"/>
      <c r="I103" s="2016"/>
      <c r="J103" s="2017"/>
      <c r="K103" s="2018"/>
      <c r="L103" s="2018"/>
      <c r="M103" s="2018"/>
      <c r="N103" s="2018"/>
      <c r="O103" s="2018"/>
      <c r="P103" s="2018"/>
      <c r="Q103" s="2018"/>
      <c r="R103" s="2015"/>
      <c r="S103" s="2015"/>
      <c r="T103" s="2019"/>
      <c r="U103" s="2020"/>
      <c r="V103" s="2020"/>
      <c r="W103" s="2021"/>
      <c r="X103" s="2021"/>
      <c r="Y103" s="2021"/>
      <c r="Z103" s="2022"/>
      <c r="AA103" s="2022"/>
      <c r="AB103" s="2035"/>
      <c r="AC103" s="2024"/>
      <c r="AD103" s="2024"/>
      <c r="AE103" s="1671"/>
      <c r="AF103" s="2025"/>
      <c r="AG103" s="2025"/>
      <c r="AH103" s="2025"/>
      <c r="AI103" s="2025"/>
      <c r="AJ103" s="2025"/>
      <c r="AK103" s="2026"/>
      <c r="AL103" s="2026"/>
    </row>
    <row r="104" spans="1:41" s="59" customFormat="1" ht="15.75" customHeight="1" x14ac:dyDescent="0.25">
      <c r="A104" s="2011"/>
      <c r="B104" s="2029"/>
      <c r="C104" s="2012"/>
      <c r="D104" s="2012"/>
      <c r="E104" s="2013"/>
      <c r="F104" s="2014"/>
      <c r="G104" s="2015"/>
      <c r="H104" s="2015"/>
      <c r="I104" s="2016"/>
      <c r="J104" s="2017"/>
      <c r="K104" s="2018"/>
      <c r="L104" s="2018"/>
      <c r="M104" s="2018"/>
      <c r="N104" s="2018"/>
      <c r="O104" s="2018"/>
      <c r="P104" s="2018"/>
      <c r="Q104" s="2018"/>
      <c r="R104" s="2015"/>
      <c r="S104" s="2015"/>
      <c r="T104" s="2019"/>
      <c r="U104" s="2020"/>
      <c r="V104" s="2020"/>
      <c r="W104" s="2021"/>
      <c r="X104" s="2021"/>
      <c r="Y104" s="2021"/>
      <c r="Z104" s="2022"/>
      <c r="AA104" s="2022"/>
      <c r="AB104" s="2028"/>
      <c r="AC104" s="2024"/>
      <c r="AD104" s="2024"/>
      <c r="AE104" s="1671"/>
      <c r="AF104" s="2025"/>
      <c r="AG104" s="2025"/>
      <c r="AH104" s="2025"/>
      <c r="AI104" s="2025"/>
      <c r="AJ104" s="2025"/>
      <c r="AK104" s="2026"/>
      <c r="AL104" s="2026"/>
    </row>
    <row r="105" spans="1:41" s="59" customFormat="1" ht="15.75" customHeight="1" x14ac:dyDescent="0.25">
      <c r="A105" s="2042"/>
      <c r="B105" s="2043"/>
      <c r="C105" s="2012"/>
      <c r="D105" s="2012"/>
      <c r="E105" s="2013"/>
      <c r="F105" s="2014"/>
      <c r="G105" s="2018"/>
      <c r="H105" s="2018"/>
      <c r="I105" s="2018"/>
      <c r="J105" s="2018"/>
      <c r="K105" s="2018"/>
      <c r="L105" s="2018"/>
      <c r="M105" s="2018"/>
      <c r="N105" s="2018"/>
      <c r="O105" s="2018"/>
      <c r="P105" s="2018"/>
      <c r="Q105" s="2018"/>
      <c r="R105" s="2015"/>
      <c r="S105" s="2015"/>
      <c r="T105" s="2019"/>
      <c r="U105" s="2020"/>
      <c r="V105" s="2020"/>
      <c r="W105" s="2021"/>
      <c r="X105" s="2021"/>
      <c r="Y105" s="2021"/>
      <c r="Z105" s="2022"/>
      <c r="AA105" s="2022"/>
      <c r="AB105" s="2044"/>
      <c r="AC105" s="2024"/>
      <c r="AD105" s="2024"/>
      <c r="AE105" s="1671"/>
      <c r="AF105" s="2025"/>
      <c r="AG105" s="2025"/>
      <c r="AH105" s="2025"/>
      <c r="AI105" s="2025"/>
      <c r="AJ105" s="2025"/>
      <c r="AK105" s="2026"/>
      <c r="AL105" s="2026"/>
    </row>
    <row r="106" spans="1:41" s="59" customFormat="1" ht="15.75" customHeight="1" x14ac:dyDescent="0.25">
      <c r="A106" s="2036"/>
      <c r="B106" s="1985"/>
      <c r="C106" s="2045"/>
      <c r="D106" s="2012"/>
      <c r="E106" s="2046"/>
      <c r="F106" s="2047"/>
      <c r="G106" s="2033"/>
      <c r="H106" s="2033"/>
      <c r="I106" s="2033"/>
      <c r="J106" s="2033"/>
      <c r="K106" s="2033"/>
      <c r="L106" s="2033"/>
      <c r="M106" s="2033"/>
      <c r="N106" s="2033"/>
      <c r="O106" s="2033"/>
      <c r="P106" s="2033"/>
      <c r="Q106" s="2033"/>
      <c r="R106" s="2033"/>
      <c r="S106" s="2033"/>
      <c r="T106" s="2019"/>
      <c r="U106" s="2020"/>
      <c r="V106" s="2021"/>
      <c r="W106" s="2021"/>
      <c r="X106" s="2021"/>
      <c r="Y106" s="2021"/>
      <c r="Z106" s="2022"/>
      <c r="AA106" s="2022"/>
      <c r="AB106" s="2039"/>
      <c r="AC106" s="2024"/>
      <c r="AD106" s="2048"/>
      <c r="AE106" s="1671"/>
      <c r="AF106" s="2025"/>
      <c r="AG106" s="2025"/>
      <c r="AH106" s="2025"/>
      <c r="AI106" s="2025"/>
      <c r="AJ106" s="2025"/>
      <c r="AK106" s="2026"/>
      <c r="AL106" s="2026"/>
    </row>
    <row r="107" spans="1:41" s="59" customFormat="1" ht="16.5" customHeight="1" x14ac:dyDescent="0.25">
      <c r="A107" s="2011"/>
      <c r="B107" s="2027"/>
      <c r="C107" s="2012"/>
      <c r="D107" s="2030"/>
      <c r="E107" s="2013"/>
      <c r="F107" s="2014"/>
      <c r="G107" s="2015"/>
      <c r="H107" s="2015"/>
      <c r="I107" s="2016"/>
      <c r="J107" s="2017"/>
      <c r="K107" s="2018"/>
      <c r="L107" s="2018"/>
      <c r="M107" s="2018"/>
      <c r="N107" s="2018"/>
      <c r="O107" s="2018"/>
      <c r="P107" s="2018"/>
      <c r="Q107" s="2018"/>
      <c r="R107" s="2018"/>
      <c r="S107" s="2015"/>
      <c r="T107" s="2049"/>
      <c r="U107" s="2050"/>
      <c r="V107" s="2051"/>
      <c r="W107" s="2018"/>
      <c r="X107" s="2018"/>
      <c r="Y107" s="2018"/>
      <c r="Z107" s="2018"/>
      <c r="AA107" s="2018"/>
      <c r="AB107" s="2018"/>
      <c r="AC107" s="2018"/>
      <c r="AD107" s="2052"/>
      <c r="AE107" s="2053"/>
      <c r="AF107" s="2000"/>
      <c r="AG107" s="2000"/>
      <c r="AH107" s="2000"/>
      <c r="AI107" s="2000"/>
      <c r="AJ107" s="2000"/>
      <c r="AK107" s="2001"/>
      <c r="AL107" s="2001"/>
    </row>
    <row r="108" spans="1:41" s="59" customFormat="1" ht="15.75" customHeight="1" thickBot="1" x14ac:dyDescent="0.3">
      <c r="A108" s="1982"/>
      <c r="B108" s="1963"/>
      <c r="C108" s="1964"/>
      <c r="D108" s="1964"/>
      <c r="E108" s="1966"/>
      <c r="F108" s="1967"/>
      <c r="G108" s="1968"/>
      <c r="H108" s="1968"/>
      <c r="I108" s="1969"/>
      <c r="J108" s="1970"/>
      <c r="K108" s="1971"/>
      <c r="L108" s="1971"/>
      <c r="M108" s="1971"/>
      <c r="N108" s="1971"/>
      <c r="O108" s="1971"/>
      <c r="P108" s="1971"/>
      <c r="Q108" s="1971"/>
      <c r="R108" s="1971"/>
      <c r="S108" s="1968"/>
      <c r="T108" s="2054"/>
      <c r="U108" s="2055"/>
      <c r="V108" s="2056"/>
      <c r="W108" s="2057"/>
      <c r="X108" s="2057"/>
      <c r="Y108" s="2057"/>
      <c r="Z108" s="2057"/>
      <c r="AA108" s="2057"/>
      <c r="AB108" s="2057"/>
      <c r="AC108" s="2057"/>
      <c r="AD108" s="2058"/>
      <c r="AE108" s="1978"/>
      <c r="AF108" s="1979"/>
      <c r="AG108" s="1979"/>
      <c r="AH108" s="1979"/>
      <c r="AI108" s="1979"/>
      <c r="AJ108" s="1979"/>
      <c r="AK108" s="1980"/>
      <c r="AL108" s="1980"/>
    </row>
    <row r="109" spans="1:41" s="1" customFormat="1" ht="15.75" customHeight="1" x14ac:dyDescent="0.25">
      <c r="A109" s="2002"/>
      <c r="B109" s="1617" t="s">
        <v>156</v>
      </c>
      <c r="C109" s="2003"/>
      <c r="D109" s="1619"/>
      <c r="E109" s="1619"/>
      <c r="F109" s="1619"/>
      <c r="G109" s="1619"/>
      <c r="H109" s="1619"/>
      <c r="I109" s="1619"/>
      <c r="J109" s="1619"/>
      <c r="K109" s="1619"/>
      <c r="L109" s="1619"/>
      <c r="M109" s="1619"/>
      <c r="N109" s="1619"/>
      <c r="O109" s="1619"/>
      <c r="P109" s="1619"/>
      <c r="Q109" s="1619"/>
      <c r="R109" s="1619"/>
      <c r="S109" s="1620"/>
      <c r="T109" s="1660"/>
      <c r="U109" s="2005"/>
      <c r="V109" s="2005"/>
      <c r="W109" s="1619"/>
      <c r="X109" s="1619"/>
      <c r="Y109" s="1619"/>
      <c r="Z109" s="1619"/>
      <c r="AA109" s="1619"/>
      <c r="AB109" s="1619"/>
      <c r="AC109" s="1619"/>
      <c r="AD109" s="2008"/>
      <c r="AE109" s="1743"/>
      <c r="AF109" s="2009"/>
      <c r="AG109" s="2009"/>
      <c r="AH109" s="2009"/>
      <c r="AI109" s="2009"/>
      <c r="AJ109" s="2009"/>
      <c r="AK109" s="2010"/>
      <c r="AL109" s="2010"/>
    </row>
    <row r="110" spans="1:41" s="59" customFormat="1" ht="15.75" customHeight="1" x14ac:dyDescent="0.25">
      <c r="A110" s="1962"/>
      <c r="B110" s="1963"/>
      <c r="C110" s="1964"/>
      <c r="D110" s="1964"/>
      <c r="E110" s="1966"/>
      <c r="F110" s="1967"/>
      <c r="G110" s="1968"/>
      <c r="H110" s="1968"/>
      <c r="I110" s="1969"/>
      <c r="J110" s="1970"/>
      <c r="K110" s="1971"/>
      <c r="L110" s="1971"/>
      <c r="M110" s="1971"/>
      <c r="N110" s="1971"/>
      <c r="O110" s="1971"/>
      <c r="P110" s="1971"/>
      <c r="Q110" s="1971"/>
      <c r="R110" s="1968"/>
      <c r="S110" s="1968"/>
      <c r="T110" s="1988"/>
      <c r="U110" s="1973"/>
      <c r="V110" s="1973"/>
      <c r="W110" s="1974"/>
      <c r="X110" s="1974"/>
      <c r="Y110" s="1974"/>
      <c r="Z110" s="1975"/>
      <c r="AA110" s="1975"/>
      <c r="AB110" s="2059"/>
      <c r="AC110" s="1977"/>
      <c r="AD110" s="1977"/>
      <c r="AE110" s="1978"/>
      <c r="AF110" s="1979"/>
      <c r="AG110" s="1979"/>
      <c r="AH110" s="1979"/>
      <c r="AI110" s="1979"/>
      <c r="AJ110" s="1979"/>
      <c r="AK110" s="1980"/>
      <c r="AL110" s="1980"/>
      <c r="AM110" s="2060"/>
      <c r="AN110" s="111"/>
      <c r="AO110" s="111"/>
    </row>
    <row r="111" spans="1:41" s="59" customFormat="1" ht="15.75" customHeight="1" x14ac:dyDescent="0.25">
      <c r="A111" s="2061"/>
      <c r="B111" s="2062"/>
      <c r="C111" s="1964"/>
      <c r="D111" s="1964"/>
      <c r="E111" s="1966"/>
      <c r="F111" s="1967"/>
      <c r="G111" s="1968"/>
      <c r="H111" s="1968"/>
      <c r="I111" s="1969"/>
      <c r="J111" s="1970"/>
      <c r="K111" s="1971"/>
      <c r="L111" s="1971"/>
      <c r="M111" s="1971"/>
      <c r="N111" s="1971"/>
      <c r="O111" s="1971"/>
      <c r="P111" s="1971"/>
      <c r="Q111" s="1971"/>
      <c r="R111" s="1968"/>
      <c r="S111" s="1968"/>
      <c r="T111" s="1972"/>
      <c r="U111" s="1973"/>
      <c r="V111" s="1973"/>
      <c r="W111" s="1974"/>
      <c r="X111" s="1974"/>
      <c r="Y111" s="1974"/>
      <c r="Z111" s="1975"/>
      <c r="AA111" s="1975"/>
      <c r="AB111" s="2063"/>
      <c r="AC111" s="1977"/>
      <c r="AD111" s="1977"/>
      <c r="AE111" s="1978"/>
      <c r="AF111" s="1979"/>
      <c r="AG111" s="1979"/>
      <c r="AH111" s="1979"/>
      <c r="AI111" s="1979"/>
      <c r="AJ111" s="1979"/>
      <c r="AK111" s="1980"/>
      <c r="AL111" s="1980"/>
    </row>
    <row r="112" spans="1:41" s="59" customFormat="1" ht="15.75" customHeight="1" x14ac:dyDescent="0.25">
      <c r="A112" s="1982"/>
      <c r="B112" s="2064"/>
      <c r="C112" s="1964"/>
      <c r="D112" s="1965"/>
      <c r="E112" s="2065"/>
      <c r="F112" s="1987"/>
      <c r="G112" s="2066"/>
      <c r="H112" s="2066"/>
      <c r="I112" s="2066"/>
      <c r="J112" s="2066"/>
      <c r="K112" s="2066"/>
      <c r="L112" s="2066"/>
      <c r="M112" s="2066"/>
      <c r="N112" s="2066"/>
      <c r="O112" s="2066"/>
      <c r="P112" s="2066"/>
      <c r="Q112" s="2066"/>
      <c r="R112" s="2066"/>
      <c r="S112" s="2066"/>
      <c r="T112" s="1972"/>
      <c r="U112" s="1973"/>
      <c r="V112" s="1973"/>
      <c r="W112" s="1974"/>
      <c r="X112" s="1974"/>
      <c r="Y112" s="1974"/>
      <c r="Z112" s="1975"/>
      <c r="AA112" s="1975"/>
      <c r="AB112" s="2067"/>
      <c r="AC112" s="1977"/>
      <c r="AD112" s="1977"/>
      <c r="AE112" s="2068"/>
      <c r="AF112" s="1979"/>
      <c r="AG112" s="1980"/>
      <c r="AH112" s="1979"/>
      <c r="AI112" s="1979"/>
      <c r="AJ112" s="1979"/>
      <c r="AK112" s="1980"/>
      <c r="AL112" s="1980"/>
    </row>
    <row r="113" spans="1:38" s="59" customFormat="1" ht="15.75" customHeight="1" x14ac:dyDescent="0.25">
      <c r="A113" s="2069"/>
      <c r="B113" s="335"/>
      <c r="C113" s="1964"/>
      <c r="D113" s="1964"/>
      <c r="E113" s="2070"/>
      <c r="F113" s="2071"/>
      <c r="G113" s="2072"/>
      <c r="H113" s="2072"/>
      <c r="I113" s="2072"/>
      <c r="J113" s="2072"/>
      <c r="K113" s="2072"/>
      <c r="L113" s="2072"/>
      <c r="M113" s="2072"/>
      <c r="N113" s="2072"/>
      <c r="O113" s="2072"/>
      <c r="P113" s="2072"/>
      <c r="Q113" s="2072"/>
      <c r="R113" s="2072"/>
      <c r="S113" s="2073"/>
      <c r="T113" s="1972"/>
      <c r="U113" s="2074"/>
      <c r="V113" s="1974"/>
      <c r="W113" s="1974"/>
      <c r="X113" s="1974"/>
      <c r="Y113" s="1974"/>
      <c r="Z113" s="2075"/>
      <c r="AA113" s="2075"/>
      <c r="AB113" s="2059"/>
      <c r="AC113" s="1977"/>
      <c r="AD113" s="1977"/>
      <c r="AE113" s="2076"/>
      <c r="AF113" s="1979"/>
      <c r="AG113" s="1979"/>
      <c r="AH113" s="1979"/>
      <c r="AI113" s="1979"/>
      <c r="AJ113" s="1979"/>
      <c r="AK113" s="1980"/>
      <c r="AL113" s="1980"/>
    </row>
    <row r="114" spans="1:38" s="59" customFormat="1" ht="15.75" customHeight="1" x14ac:dyDescent="0.25">
      <c r="A114" s="2077"/>
      <c r="B114" s="2078"/>
      <c r="C114" s="1964"/>
      <c r="D114" s="1964"/>
      <c r="E114" s="2070"/>
      <c r="F114" s="2071"/>
      <c r="G114" s="2073"/>
      <c r="H114" s="2073"/>
      <c r="I114" s="2079"/>
      <c r="J114" s="2080"/>
      <c r="K114" s="2072"/>
      <c r="L114" s="2072"/>
      <c r="M114" s="2072"/>
      <c r="N114" s="2072"/>
      <c r="O114" s="2072"/>
      <c r="P114" s="2072"/>
      <c r="Q114" s="2072"/>
      <c r="R114" s="2073"/>
      <c r="S114" s="2073"/>
      <c r="T114" s="1972"/>
      <c r="U114" s="2074"/>
      <c r="V114" s="2074"/>
      <c r="W114" s="1974"/>
      <c r="X114" s="1974"/>
      <c r="Y114" s="1974"/>
      <c r="Z114" s="2075"/>
      <c r="AA114" s="2075"/>
      <c r="AB114" s="2059"/>
      <c r="AC114" s="1983"/>
      <c r="AD114" s="2081"/>
      <c r="AE114" s="2076"/>
      <c r="AF114" s="1979"/>
      <c r="AG114" s="1979"/>
      <c r="AH114" s="1979"/>
      <c r="AI114" s="1979"/>
      <c r="AJ114" s="1979"/>
      <c r="AK114" s="1980"/>
      <c r="AL114" s="1980"/>
    </row>
    <row r="115" spans="1:38" s="59" customFormat="1" ht="15.75" customHeight="1" x14ac:dyDescent="0.25">
      <c r="A115" s="2069"/>
      <c r="B115" s="2082"/>
      <c r="C115" s="1964"/>
      <c r="D115" s="1964"/>
      <c r="E115" s="2083"/>
      <c r="F115" s="2073"/>
      <c r="G115" s="2084"/>
      <c r="H115" s="2084"/>
      <c r="I115" s="2084"/>
      <c r="J115" s="2084"/>
      <c r="K115" s="2084"/>
      <c r="L115" s="2084"/>
      <c r="M115" s="2084"/>
      <c r="N115" s="2084"/>
      <c r="O115" s="2084"/>
      <c r="P115" s="2084"/>
      <c r="Q115" s="2084"/>
      <c r="R115" s="2084"/>
      <c r="S115" s="2084"/>
      <c r="T115" s="1972"/>
      <c r="U115" s="2074"/>
      <c r="V115" s="2074"/>
      <c r="W115" s="1974"/>
      <c r="X115" s="1974"/>
      <c r="Y115" s="1974"/>
      <c r="Z115" s="2075"/>
      <c r="AA115" s="2075"/>
      <c r="AB115" s="2063"/>
      <c r="AC115" s="1977"/>
      <c r="AD115" s="1977"/>
      <c r="AE115" s="2085"/>
      <c r="AF115" s="2086"/>
      <c r="AG115" s="2086"/>
      <c r="AH115" s="2086"/>
      <c r="AI115" s="2086"/>
      <c r="AJ115" s="2086"/>
      <c r="AK115" s="2087"/>
      <c r="AL115" s="2087"/>
    </row>
    <row r="116" spans="1:38" s="59" customFormat="1" ht="15.75" customHeight="1" x14ac:dyDescent="0.25">
      <c r="A116" s="2069"/>
      <c r="B116" s="2082"/>
      <c r="C116" s="1964"/>
      <c r="D116" s="1964"/>
      <c r="E116" s="2070"/>
      <c r="F116" s="2071"/>
      <c r="G116" s="2073"/>
      <c r="H116" s="2073"/>
      <c r="I116" s="2079"/>
      <c r="J116" s="2080"/>
      <c r="K116" s="2072"/>
      <c r="L116" s="2072"/>
      <c r="M116" s="2072"/>
      <c r="N116" s="2072"/>
      <c r="O116" s="2072"/>
      <c r="P116" s="2072"/>
      <c r="Q116" s="2072"/>
      <c r="R116" s="2073"/>
      <c r="S116" s="2073"/>
      <c r="T116" s="1972"/>
      <c r="U116" s="2074"/>
      <c r="V116" s="2074"/>
      <c r="W116" s="1974"/>
      <c r="X116" s="1974"/>
      <c r="Y116" s="1974"/>
      <c r="Z116" s="2075"/>
      <c r="AA116" s="2075"/>
      <c r="AB116" s="2063"/>
      <c r="AC116" s="1977"/>
      <c r="AD116" s="1977"/>
      <c r="AE116" s="2076"/>
      <c r="AF116" s="1979"/>
      <c r="AG116" s="1979"/>
      <c r="AH116" s="1979"/>
      <c r="AI116" s="1979"/>
      <c r="AJ116" s="1979"/>
      <c r="AK116" s="1980"/>
      <c r="AL116" s="1980"/>
    </row>
    <row r="117" spans="1:38" s="59" customFormat="1" ht="15.75" customHeight="1" thickBot="1" x14ac:dyDescent="0.3">
      <c r="A117" s="2077"/>
      <c r="B117" s="2078"/>
      <c r="C117" s="1964"/>
      <c r="D117" s="1964"/>
      <c r="E117" s="2070"/>
      <c r="F117" s="2071"/>
      <c r="G117" s="2073"/>
      <c r="H117" s="2072"/>
      <c r="I117" s="2072"/>
      <c r="J117" s="2072"/>
      <c r="K117" s="2072"/>
      <c r="L117" s="2072"/>
      <c r="M117" s="2072"/>
      <c r="N117" s="2072"/>
      <c r="O117" s="2072"/>
      <c r="P117" s="2072"/>
      <c r="Q117" s="2072"/>
      <c r="R117" s="2073"/>
      <c r="S117" s="2073"/>
      <c r="T117" s="2088"/>
      <c r="U117" s="2074"/>
      <c r="V117" s="2074"/>
      <c r="W117" s="1974"/>
      <c r="X117" s="1974"/>
      <c r="Y117" s="1974"/>
      <c r="Z117" s="2075"/>
      <c r="AA117" s="2075"/>
      <c r="AB117" s="2075"/>
      <c r="AC117" s="2072"/>
      <c r="AD117" s="2089"/>
      <c r="AE117" s="2076"/>
      <c r="AF117" s="1979"/>
      <c r="AG117" s="1979"/>
      <c r="AH117" s="1979"/>
      <c r="AI117" s="1979"/>
      <c r="AJ117" s="1979"/>
      <c r="AK117" s="1980"/>
      <c r="AL117" s="1980"/>
    </row>
    <row r="118" spans="1:38" s="1" customFormat="1" ht="15.75" customHeight="1" x14ac:dyDescent="0.25">
      <c r="A118" s="2002"/>
      <c r="B118" s="1617" t="s">
        <v>157</v>
      </c>
      <c r="C118" s="2003"/>
      <c r="D118" s="1619"/>
      <c r="E118" s="1619"/>
      <c r="F118" s="1619"/>
      <c r="G118" s="1619"/>
      <c r="H118" s="1619"/>
      <c r="I118" s="1619"/>
      <c r="J118" s="1619"/>
      <c r="K118" s="1619"/>
      <c r="L118" s="1619"/>
      <c r="M118" s="1619"/>
      <c r="N118" s="1619"/>
      <c r="O118" s="1619"/>
      <c r="P118" s="1619"/>
      <c r="Q118" s="1619"/>
      <c r="R118" s="1619"/>
      <c r="S118" s="1620"/>
      <c r="T118" s="1660"/>
      <c r="U118" s="2005"/>
      <c r="V118" s="2005"/>
      <c r="W118" s="1619"/>
      <c r="X118" s="1619"/>
      <c r="Y118" s="1619"/>
      <c r="Z118" s="1619"/>
      <c r="AA118" s="1619"/>
      <c r="AB118" s="1619"/>
      <c r="AC118" s="1619"/>
      <c r="AD118" s="1619"/>
      <c r="AE118" s="1743"/>
      <c r="AF118" s="2009"/>
      <c r="AG118" s="2009"/>
      <c r="AH118" s="2009"/>
      <c r="AI118" s="2009"/>
      <c r="AJ118" s="2009"/>
      <c r="AK118" s="2010"/>
      <c r="AL118" s="2010"/>
    </row>
    <row r="119" spans="1:38" s="59" customFormat="1" ht="15.75" customHeight="1" x14ac:dyDescent="0.25">
      <c r="A119" s="2077"/>
      <c r="B119" s="2082"/>
      <c r="C119" s="1964"/>
      <c r="D119" s="1964"/>
      <c r="E119" s="2070"/>
      <c r="F119" s="2071"/>
      <c r="G119" s="2084"/>
      <c r="H119" s="2084"/>
      <c r="I119" s="2084"/>
      <c r="J119" s="2084"/>
      <c r="K119" s="2084"/>
      <c r="L119" s="2084"/>
      <c r="M119" s="2084"/>
      <c r="N119" s="2084"/>
      <c r="O119" s="2084"/>
      <c r="P119" s="2084"/>
      <c r="Q119" s="2084"/>
      <c r="R119" s="2084"/>
      <c r="S119" s="2090"/>
      <c r="T119" s="1972"/>
      <c r="U119" s="2074"/>
      <c r="V119" s="2074"/>
      <c r="W119" s="1974"/>
      <c r="X119" s="1974"/>
      <c r="Y119" s="1974"/>
      <c r="Z119" s="2075"/>
      <c r="AA119" s="2075"/>
      <c r="AB119" s="2059"/>
      <c r="AC119" s="1977"/>
      <c r="AD119" s="1977"/>
      <c r="AE119" s="2076"/>
      <c r="AF119" s="1979"/>
      <c r="AG119" s="1979"/>
      <c r="AH119" s="1979"/>
      <c r="AI119" s="1979"/>
      <c r="AJ119" s="1979"/>
      <c r="AK119" s="1980"/>
      <c r="AL119" s="1980"/>
    </row>
    <row r="120" spans="1:38" s="59" customFormat="1" ht="15.75" customHeight="1" x14ac:dyDescent="0.25">
      <c r="A120" s="2077"/>
      <c r="B120" s="2082"/>
      <c r="C120" s="1964"/>
      <c r="D120" s="1964"/>
      <c r="E120" s="2070"/>
      <c r="F120" s="2071"/>
      <c r="G120" s="2084"/>
      <c r="H120" s="2084"/>
      <c r="I120" s="2084"/>
      <c r="J120" s="2084"/>
      <c r="K120" s="2084"/>
      <c r="L120" s="2084"/>
      <c r="M120" s="2084"/>
      <c r="N120" s="2084"/>
      <c r="O120" s="2084"/>
      <c r="P120" s="2084"/>
      <c r="Q120" s="2084"/>
      <c r="R120" s="2084"/>
      <c r="S120" s="2090"/>
      <c r="T120" s="1972"/>
      <c r="U120" s="2074"/>
      <c r="V120" s="2074"/>
      <c r="W120" s="1974"/>
      <c r="X120" s="1974"/>
      <c r="Y120" s="1974"/>
      <c r="Z120" s="2075"/>
      <c r="AA120" s="2075"/>
      <c r="AB120" s="2059"/>
      <c r="AC120" s="1977"/>
      <c r="AD120" s="1977"/>
      <c r="AE120" s="2076"/>
      <c r="AF120" s="1979"/>
      <c r="AG120" s="1979"/>
      <c r="AH120" s="1979"/>
      <c r="AI120" s="1979"/>
      <c r="AJ120" s="1979"/>
      <c r="AK120" s="1980"/>
      <c r="AL120" s="1980"/>
    </row>
    <row r="121" spans="1:38" s="59" customFormat="1" ht="15.75" customHeight="1" x14ac:dyDescent="0.25">
      <c r="A121" s="2077"/>
      <c r="B121" s="2078"/>
      <c r="C121" s="1964"/>
      <c r="D121" s="1964"/>
      <c r="E121" s="2070"/>
      <c r="F121" s="2071"/>
      <c r="G121" s="2084"/>
      <c r="H121" s="2084"/>
      <c r="I121" s="2084"/>
      <c r="J121" s="2084"/>
      <c r="K121" s="2084"/>
      <c r="L121" s="2084"/>
      <c r="M121" s="2084"/>
      <c r="N121" s="2084"/>
      <c r="O121" s="2084"/>
      <c r="P121" s="2084"/>
      <c r="Q121" s="2084"/>
      <c r="R121" s="2084"/>
      <c r="S121" s="2090"/>
      <c r="T121" s="1972"/>
      <c r="U121" s="2074"/>
      <c r="V121" s="2074"/>
      <c r="W121" s="1974"/>
      <c r="X121" s="1974"/>
      <c r="Y121" s="1974"/>
      <c r="Z121" s="2075"/>
      <c r="AA121" s="2075"/>
      <c r="AB121" s="2059"/>
      <c r="AC121" s="1977"/>
      <c r="AD121" s="1977"/>
      <c r="AE121" s="2076"/>
      <c r="AF121" s="1979"/>
      <c r="AG121" s="1979"/>
      <c r="AH121" s="1979"/>
      <c r="AI121" s="1979"/>
      <c r="AJ121" s="1979"/>
      <c r="AK121" s="1980"/>
      <c r="AL121" s="1980"/>
    </row>
    <row r="122" spans="1:38" s="59" customFormat="1" ht="16.5" customHeight="1" x14ac:dyDescent="0.25">
      <c r="A122" s="2069"/>
      <c r="B122" s="2082"/>
      <c r="C122" s="1964"/>
      <c r="D122" s="1964"/>
      <c r="E122" s="2070"/>
      <c r="F122" s="2071"/>
      <c r="G122" s="2072"/>
      <c r="H122" s="2072"/>
      <c r="I122" s="2072"/>
      <c r="J122" s="2072"/>
      <c r="K122" s="2072"/>
      <c r="L122" s="2072"/>
      <c r="M122" s="2072"/>
      <c r="N122" s="2072"/>
      <c r="O122" s="2072"/>
      <c r="P122" s="2072"/>
      <c r="Q122" s="2072"/>
      <c r="R122" s="2072"/>
      <c r="S122" s="2073"/>
      <c r="T122" s="1972"/>
      <c r="U122" s="2074"/>
      <c r="V122" s="2074"/>
      <c r="W122" s="1974"/>
      <c r="X122" s="1974"/>
      <c r="Y122" s="1974"/>
      <c r="Z122" s="2075"/>
      <c r="AA122" s="2075"/>
      <c r="AB122" s="1989"/>
      <c r="AC122" s="1977"/>
      <c r="AD122" s="1977"/>
      <c r="AE122" s="2076"/>
      <c r="AF122" s="1979"/>
      <c r="AG122" s="1979"/>
      <c r="AH122" s="1979"/>
      <c r="AI122" s="1979"/>
      <c r="AJ122" s="1979"/>
      <c r="AK122" s="1980"/>
      <c r="AL122" s="1980"/>
    </row>
    <row r="123" spans="1:38" s="59" customFormat="1" ht="15.75" customHeight="1" x14ac:dyDescent="0.25">
      <c r="A123" s="2077"/>
      <c r="B123" s="2082"/>
      <c r="C123" s="1964"/>
      <c r="D123" s="1964"/>
      <c r="E123" s="2070"/>
      <c r="F123" s="2071"/>
      <c r="G123" s="2084"/>
      <c r="H123" s="2084"/>
      <c r="I123" s="2084"/>
      <c r="J123" s="2084"/>
      <c r="K123" s="2084"/>
      <c r="L123" s="2084"/>
      <c r="M123" s="2084"/>
      <c r="N123" s="2084"/>
      <c r="O123" s="2084"/>
      <c r="P123" s="2084"/>
      <c r="Q123" s="2084"/>
      <c r="R123" s="2084"/>
      <c r="S123" s="2090"/>
      <c r="T123" s="1972"/>
      <c r="U123" s="2074"/>
      <c r="V123" s="2074"/>
      <c r="W123" s="1974"/>
      <c r="X123" s="1974"/>
      <c r="Y123" s="1974"/>
      <c r="Z123" s="2075"/>
      <c r="AA123" s="2075"/>
      <c r="AB123" s="2091"/>
      <c r="AC123" s="1977"/>
      <c r="AD123" s="1977"/>
      <c r="AE123" s="2076"/>
      <c r="AF123" s="1979"/>
      <c r="AG123" s="1979"/>
      <c r="AH123" s="1979"/>
      <c r="AI123" s="1979"/>
      <c r="AJ123" s="1979"/>
      <c r="AK123" s="1980"/>
      <c r="AL123" s="1980"/>
    </row>
    <row r="124" spans="1:38" s="59" customFormat="1" ht="15.75" customHeight="1" x14ac:dyDescent="0.25">
      <c r="A124" s="2069"/>
      <c r="B124" s="2082"/>
      <c r="C124" s="1964"/>
      <c r="D124" s="1964"/>
      <c r="E124" s="2070"/>
      <c r="F124" s="2071"/>
      <c r="G124" s="2084"/>
      <c r="H124" s="2084"/>
      <c r="I124" s="2084"/>
      <c r="J124" s="2084"/>
      <c r="K124" s="2084"/>
      <c r="L124" s="2084"/>
      <c r="M124" s="2084"/>
      <c r="N124" s="2084"/>
      <c r="O124" s="2084"/>
      <c r="P124" s="2084"/>
      <c r="Q124" s="2084"/>
      <c r="R124" s="2084"/>
      <c r="S124" s="2090"/>
      <c r="T124" s="1972"/>
      <c r="U124" s="2074"/>
      <c r="V124" s="2074"/>
      <c r="W124" s="1974"/>
      <c r="X124" s="1974"/>
      <c r="Y124" s="1974"/>
      <c r="Z124" s="2075"/>
      <c r="AA124" s="2075"/>
      <c r="AB124" s="2091"/>
      <c r="AC124" s="1977"/>
      <c r="AD124" s="2089"/>
      <c r="AE124" s="2076"/>
      <c r="AF124" s="1979"/>
      <c r="AG124" s="1979"/>
      <c r="AH124" s="1979"/>
      <c r="AI124" s="1979"/>
      <c r="AJ124" s="1979"/>
      <c r="AK124" s="1980"/>
      <c r="AL124" s="1980"/>
    </row>
    <row r="125" spans="1:38" s="59" customFormat="1" ht="15.75" customHeight="1" thickBot="1" x14ac:dyDescent="0.3">
      <c r="A125" s="2069"/>
      <c r="B125" s="2092"/>
      <c r="C125" s="1964"/>
      <c r="D125" s="1964"/>
      <c r="E125" s="2070"/>
      <c r="F125" s="2071"/>
      <c r="G125" s="2084"/>
      <c r="H125" s="2084"/>
      <c r="I125" s="2084"/>
      <c r="J125" s="2084"/>
      <c r="K125" s="2084"/>
      <c r="L125" s="2084"/>
      <c r="M125" s="2084"/>
      <c r="N125" s="2084"/>
      <c r="O125" s="2084"/>
      <c r="P125" s="2084"/>
      <c r="Q125" s="2084"/>
      <c r="R125" s="2084"/>
      <c r="S125" s="2090"/>
      <c r="T125" s="2088"/>
      <c r="U125" s="2093"/>
      <c r="V125" s="2074"/>
      <c r="W125" s="1974"/>
      <c r="X125" s="1974"/>
      <c r="Y125" s="1974"/>
      <c r="Z125" s="2075"/>
      <c r="AA125" s="2075"/>
      <c r="AB125" s="1989"/>
      <c r="AC125" s="1977"/>
      <c r="AD125" s="2089"/>
      <c r="AE125" s="2076"/>
      <c r="AF125" s="1979"/>
      <c r="AG125" s="1979"/>
      <c r="AH125" s="1979"/>
      <c r="AI125" s="1979"/>
      <c r="AJ125" s="1979"/>
      <c r="AK125" s="1980"/>
      <c r="AL125" s="1980"/>
    </row>
    <row r="126" spans="1:38" s="1" customFormat="1" ht="15.75" customHeight="1" x14ac:dyDescent="0.25">
      <c r="A126" s="2002"/>
      <c r="B126" s="1617" t="s">
        <v>158</v>
      </c>
      <c r="C126" s="2003"/>
      <c r="D126" s="1619"/>
      <c r="E126" s="1619"/>
      <c r="F126" s="1619"/>
      <c r="G126" s="1619"/>
      <c r="H126" s="1619"/>
      <c r="I126" s="1619"/>
      <c r="J126" s="1619"/>
      <c r="K126" s="1619"/>
      <c r="L126" s="1619"/>
      <c r="M126" s="1619"/>
      <c r="N126" s="1619"/>
      <c r="O126" s="1619"/>
      <c r="P126" s="1619"/>
      <c r="Q126" s="1619"/>
      <c r="R126" s="1619"/>
      <c r="S126" s="1620"/>
      <c r="T126" s="1660"/>
      <c r="U126" s="2005"/>
      <c r="V126" s="2005"/>
      <c r="W126" s="1619"/>
      <c r="X126" s="1619"/>
      <c r="Y126" s="1619"/>
      <c r="Z126" s="1619"/>
      <c r="AA126" s="1619"/>
      <c r="AB126" s="1619"/>
      <c r="AC126" s="1619"/>
      <c r="AD126" s="1619"/>
      <c r="AE126" s="1743"/>
      <c r="AF126" s="2009"/>
      <c r="AG126" s="2009"/>
      <c r="AH126" s="2009"/>
      <c r="AI126" s="2009"/>
      <c r="AJ126" s="2009"/>
      <c r="AK126" s="2010"/>
      <c r="AL126" s="2010"/>
    </row>
    <row r="127" spans="1:38" s="59" customFormat="1" ht="15.75" customHeight="1" x14ac:dyDescent="0.25">
      <c r="A127" s="2077"/>
      <c r="B127" s="2078"/>
      <c r="C127" s="1964"/>
      <c r="D127" s="1964"/>
      <c r="E127" s="2070"/>
      <c r="F127" s="2071"/>
      <c r="G127" s="2084"/>
      <c r="H127" s="2084"/>
      <c r="I127" s="2084"/>
      <c r="J127" s="2084"/>
      <c r="K127" s="2084"/>
      <c r="L127" s="2084"/>
      <c r="M127" s="2084"/>
      <c r="N127" s="2084"/>
      <c r="O127" s="2084"/>
      <c r="P127" s="2084"/>
      <c r="Q127" s="2084"/>
      <c r="R127" s="2084"/>
      <c r="S127" s="2090"/>
      <c r="T127" s="2094"/>
      <c r="U127" s="2074"/>
      <c r="V127" s="2074"/>
      <c r="W127" s="1974"/>
      <c r="X127" s="1974"/>
      <c r="Y127" s="1974"/>
      <c r="Z127" s="2075"/>
      <c r="AA127" s="2075"/>
      <c r="AB127" s="2091"/>
      <c r="AC127" s="1977"/>
      <c r="AD127" s="1977"/>
      <c r="AE127" s="2076"/>
      <c r="AF127" s="1979"/>
      <c r="AG127" s="1979"/>
      <c r="AH127" s="1979"/>
      <c r="AI127" s="1979"/>
      <c r="AJ127" s="1979"/>
      <c r="AK127" s="1980"/>
      <c r="AL127" s="1980"/>
    </row>
    <row r="128" spans="1:38" s="59" customFormat="1" ht="15.75" customHeight="1" x14ac:dyDescent="0.25">
      <c r="A128" s="2077"/>
      <c r="B128" s="2078"/>
      <c r="C128" s="1964"/>
      <c r="D128" s="1964"/>
      <c r="E128" s="2070"/>
      <c r="F128" s="2071"/>
      <c r="G128" s="2084"/>
      <c r="H128" s="2084"/>
      <c r="I128" s="2084"/>
      <c r="J128" s="2084"/>
      <c r="K128" s="2084"/>
      <c r="L128" s="2084"/>
      <c r="M128" s="2084"/>
      <c r="N128" s="2084"/>
      <c r="O128" s="2084"/>
      <c r="P128" s="2084"/>
      <c r="Q128" s="2084"/>
      <c r="R128" s="2084"/>
      <c r="S128" s="2090"/>
      <c r="T128" s="1972"/>
      <c r="U128" s="2074"/>
      <c r="V128" s="2074"/>
      <c r="W128" s="1974"/>
      <c r="X128" s="1974"/>
      <c r="Y128" s="1974"/>
      <c r="Z128" s="2075"/>
      <c r="AA128" s="2075"/>
      <c r="AB128" s="2091"/>
      <c r="AC128" s="1977"/>
      <c r="AD128" s="1977"/>
      <c r="AE128" s="2076"/>
      <c r="AF128" s="1979"/>
      <c r="AG128" s="1979"/>
      <c r="AH128" s="1979"/>
      <c r="AI128" s="1979"/>
      <c r="AJ128" s="1979"/>
      <c r="AK128" s="1980"/>
      <c r="AL128" s="1980"/>
    </row>
    <row r="129" spans="1:41" s="59" customFormat="1" ht="15.75" customHeight="1" x14ac:dyDescent="0.25">
      <c r="A129" s="2069"/>
      <c r="B129" s="2082"/>
      <c r="C129" s="1964"/>
      <c r="D129" s="1964"/>
      <c r="E129" s="2070"/>
      <c r="F129" s="2071"/>
      <c r="G129" s="2084"/>
      <c r="H129" s="2084"/>
      <c r="I129" s="2084"/>
      <c r="J129" s="2084"/>
      <c r="K129" s="2084"/>
      <c r="L129" s="2084"/>
      <c r="M129" s="2084"/>
      <c r="N129" s="2084"/>
      <c r="O129" s="2084"/>
      <c r="P129" s="2084"/>
      <c r="Q129" s="2084"/>
      <c r="R129" s="2084"/>
      <c r="S129" s="2090"/>
      <c r="T129" s="1972"/>
      <c r="U129" s="2074"/>
      <c r="V129" s="2074"/>
      <c r="W129" s="1974"/>
      <c r="X129" s="1974"/>
      <c r="Y129" s="1974"/>
      <c r="Z129" s="2075"/>
      <c r="AA129" s="2075"/>
      <c r="AB129" s="2091"/>
      <c r="AC129" s="1977"/>
      <c r="AD129" s="1977"/>
      <c r="AE129" s="2076"/>
      <c r="AF129" s="1979"/>
      <c r="AG129" s="1979"/>
      <c r="AH129" s="1979"/>
      <c r="AI129" s="1979"/>
      <c r="AJ129" s="1979"/>
      <c r="AK129" s="1980"/>
      <c r="AL129" s="1980"/>
    </row>
    <row r="130" spans="1:41" s="59" customFormat="1" ht="15.75" customHeight="1" x14ac:dyDescent="0.25">
      <c r="A130" s="2069"/>
      <c r="B130" s="2082"/>
      <c r="C130" s="1964"/>
      <c r="D130" s="1964"/>
      <c r="E130" s="2095"/>
      <c r="F130" s="2071"/>
      <c r="G130" s="2084"/>
      <c r="H130" s="2084"/>
      <c r="I130" s="2084"/>
      <c r="J130" s="2084"/>
      <c r="K130" s="2084"/>
      <c r="L130" s="2084"/>
      <c r="M130" s="2084"/>
      <c r="N130" s="2084"/>
      <c r="O130" s="2084"/>
      <c r="P130" s="2084"/>
      <c r="Q130" s="2084"/>
      <c r="R130" s="2084"/>
      <c r="S130" s="2090"/>
      <c r="T130" s="1972"/>
      <c r="U130" s="2074"/>
      <c r="V130" s="2074"/>
      <c r="W130" s="1974"/>
      <c r="X130" s="1974"/>
      <c r="Y130" s="1974"/>
      <c r="Z130" s="2075"/>
      <c r="AA130" s="2075"/>
      <c r="AB130" s="2091"/>
      <c r="AC130" s="1977"/>
      <c r="AD130" s="1977"/>
      <c r="AE130" s="2076"/>
      <c r="AF130" s="1979"/>
      <c r="AG130" s="1979"/>
      <c r="AH130" s="1979"/>
      <c r="AI130" s="1979"/>
      <c r="AJ130" s="1979"/>
      <c r="AK130" s="1980"/>
      <c r="AL130" s="1980"/>
    </row>
    <row r="131" spans="1:41" s="59" customFormat="1" ht="15.75" customHeight="1" x14ac:dyDescent="0.25">
      <c r="A131" s="2077"/>
      <c r="B131" s="2082"/>
      <c r="C131" s="1964"/>
      <c r="D131" s="1964"/>
      <c r="E131" s="2070"/>
      <c r="F131" s="2071"/>
      <c r="G131" s="2084"/>
      <c r="H131" s="2084"/>
      <c r="I131" s="2084"/>
      <c r="J131" s="2084"/>
      <c r="K131" s="2084"/>
      <c r="L131" s="2084"/>
      <c r="M131" s="2084"/>
      <c r="N131" s="2084"/>
      <c r="O131" s="2084"/>
      <c r="P131" s="2084"/>
      <c r="Q131" s="2084"/>
      <c r="R131" s="2084"/>
      <c r="S131" s="2090"/>
      <c r="T131" s="1972"/>
      <c r="U131" s="2074"/>
      <c r="V131" s="2074"/>
      <c r="W131" s="1974"/>
      <c r="X131" s="1974"/>
      <c r="Y131" s="1974"/>
      <c r="Z131" s="2075"/>
      <c r="AA131" s="2075"/>
      <c r="AB131" s="1989"/>
      <c r="AC131" s="1977"/>
      <c r="AD131" s="1977"/>
      <c r="AE131" s="2076"/>
      <c r="AF131" s="1979"/>
      <c r="AG131" s="1979"/>
      <c r="AH131" s="1979"/>
      <c r="AI131" s="1979"/>
      <c r="AJ131" s="1979"/>
      <c r="AK131" s="1980"/>
      <c r="AL131" s="1980"/>
    </row>
    <row r="132" spans="1:41" s="59" customFormat="1" ht="15.75" customHeight="1" x14ac:dyDescent="0.25">
      <c r="A132" s="2077"/>
      <c r="B132" s="2078"/>
      <c r="C132" s="1964"/>
      <c r="D132" s="1965"/>
      <c r="E132" s="2070"/>
      <c r="F132" s="2071"/>
      <c r="G132" s="2084"/>
      <c r="H132" s="2084"/>
      <c r="I132" s="2084"/>
      <c r="J132" s="2084"/>
      <c r="K132" s="2084"/>
      <c r="L132" s="2084"/>
      <c r="M132" s="2084"/>
      <c r="N132" s="2084"/>
      <c r="O132" s="2084"/>
      <c r="P132" s="2084"/>
      <c r="Q132" s="2084"/>
      <c r="R132" s="2084"/>
      <c r="S132" s="2084"/>
      <c r="T132" s="2096"/>
      <c r="U132" s="1983"/>
      <c r="V132" s="2074"/>
      <c r="W132" s="1974"/>
      <c r="X132" s="1974"/>
      <c r="Y132" s="1974"/>
      <c r="Z132" s="2075"/>
      <c r="AA132" s="2075"/>
      <c r="AB132" s="1989"/>
      <c r="AC132" s="1977"/>
      <c r="AD132" s="1977"/>
      <c r="AE132" s="2076"/>
      <c r="AF132" s="1979"/>
      <c r="AG132" s="1980"/>
      <c r="AH132" s="1979"/>
      <c r="AI132" s="1979"/>
      <c r="AJ132" s="1979"/>
      <c r="AK132" s="1980"/>
      <c r="AL132" s="1980"/>
    </row>
    <row r="133" spans="1:41" s="59" customFormat="1" ht="15.75" customHeight="1" x14ac:dyDescent="0.25">
      <c r="A133" s="2069"/>
      <c r="B133" s="2082"/>
      <c r="C133" s="1964"/>
      <c r="D133" s="1964"/>
      <c r="E133" s="2095"/>
      <c r="F133" s="2071"/>
      <c r="G133" s="2084"/>
      <c r="H133" s="2084"/>
      <c r="I133" s="2084"/>
      <c r="J133" s="2084"/>
      <c r="K133" s="2084"/>
      <c r="L133" s="2084"/>
      <c r="M133" s="2084"/>
      <c r="N133" s="2084"/>
      <c r="O133" s="2084"/>
      <c r="P133" s="2084"/>
      <c r="Q133" s="2084"/>
      <c r="R133" s="2084"/>
      <c r="S133" s="2090"/>
      <c r="T133" s="1972"/>
      <c r="U133" s="2074"/>
      <c r="V133" s="2074"/>
      <c r="W133" s="1974"/>
      <c r="X133" s="1974"/>
      <c r="Y133" s="1974"/>
      <c r="Z133" s="2075"/>
      <c r="AA133" s="2075"/>
      <c r="AB133" s="2059"/>
      <c r="AC133" s="1977"/>
      <c r="AD133" s="1977"/>
      <c r="AE133" s="2076"/>
      <c r="AF133" s="1979"/>
      <c r="AG133" s="1979"/>
      <c r="AH133" s="1979"/>
      <c r="AI133" s="1979"/>
      <c r="AJ133" s="1979"/>
      <c r="AK133" s="1980"/>
      <c r="AL133" s="1980"/>
    </row>
    <row r="134" spans="1:41" s="59" customFormat="1" ht="15.75" customHeight="1" thickBot="1" x14ac:dyDescent="0.3">
      <c r="A134" s="2069"/>
      <c r="B134" s="2082"/>
      <c r="C134" s="1964"/>
      <c r="D134" s="1964"/>
      <c r="E134" s="2095"/>
      <c r="F134" s="2071"/>
      <c r="G134" s="2084"/>
      <c r="H134" s="2084"/>
      <c r="I134" s="2084"/>
      <c r="J134" s="2084"/>
      <c r="K134" s="2084"/>
      <c r="L134" s="2084"/>
      <c r="M134" s="2084"/>
      <c r="N134" s="2084"/>
      <c r="O134" s="2084"/>
      <c r="P134" s="2084"/>
      <c r="Q134" s="2084"/>
      <c r="R134" s="2084"/>
      <c r="S134" s="2090"/>
      <c r="T134" s="2088"/>
      <c r="U134" s="2097"/>
      <c r="V134" s="2074"/>
      <c r="W134" s="1974"/>
      <c r="X134" s="1974"/>
      <c r="Y134" s="1974"/>
      <c r="Z134" s="2075"/>
      <c r="AA134" s="2075"/>
      <c r="AB134" s="2059"/>
      <c r="AC134" s="1977"/>
      <c r="AD134" s="1977"/>
      <c r="AE134" s="2076"/>
      <c r="AF134" s="2098"/>
      <c r="AG134" s="2098"/>
      <c r="AH134" s="2098"/>
      <c r="AI134" s="2098"/>
      <c r="AJ134" s="2098"/>
      <c r="AK134" s="2099"/>
      <c r="AL134" s="2099"/>
    </row>
    <row r="135" spans="1:41" s="64" customFormat="1" ht="15.75" customHeight="1" thickBot="1" x14ac:dyDescent="0.3">
      <c r="A135" s="2100"/>
      <c r="B135" s="2100" t="s">
        <v>159</v>
      </c>
      <c r="C135" s="2101"/>
      <c r="D135" s="434"/>
      <c r="E135" s="435"/>
      <c r="F135" s="2102"/>
      <c r="G135" s="2103">
        <f t="shared" ref="G135:S135" si="11">SUM(G84:G134)</f>
        <v>0</v>
      </c>
      <c r="H135" s="2103">
        <f t="shared" si="11"/>
        <v>0</v>
      </c>
      <c r="I135" s="2103">
        <f t="shared" si="11"/>
        <v>0</v>
      </c>
      <c r="J135" s="2103">
        <f t="shared" si="11"/>
        <v>0</v>
      </c>
      <c r="K135" s="2103">
        <f t="shared" si="11"/>
        <v>0</v>
      </c>
      <c r="L135" s="2103">
        <f t="shared" si="11"/>
        <v>0</v>
      </c>
      <c r="M135" s="2103">
        <f t="shared" si="11"/>
        <v>0</v>
      </c>
      <c r="N135" s="2103">
        <f t="shared" si="11"/>
        <v>0</v>
      </c>
      <c r="O135" s="2103">
        <f t="shared" si="11"/>
        <v>0</v>
      </c>
      <c r="P135" s="2103">
        <f t="shared" si="11"/>
        <v>0</v>
      </c>
      <c r="Q135" s="2103">
        <f t="shared" si="11"/>
        <v>0</v>
      </c>
      <c r="R135" s="2103">
        <f t="shared" si="11"/>
        <v>0</v>
      </c>
      <c r="S135" s="2103">
        <f t="shared" si="11"/>
        <v>0</v>
      </c>
      <c r="T135" s="2104"/>
      <c r="U135" s="2105"/>
      <c r="V135" s="2103"/>
      <c r="W135" s="2103"/>
      <c r="X135" s="2103"/>
      <c r="Y135" s="2103"/>
      <c r="Z135" s="2103"/>
      <c r="AA135" s="2103"/>
      <c r="AB135" s="2106"/>
      <c r="AC135" s="2107"/>
      <c r="AD135" s="2108"/>
      <c r="AE135" s="2109"/>
      <c r="AF135" s="2108"/>
      <c r="AG135" s="2108"/>
      <c r="AH135" s="2108"/>
      <c r="AI135" s="2108"/>
      <c r="AJ135" s="2108"/>
      <c r="AK135" s="2110"/>
      <c r="AL135" s="2110"/>
    </row>
    <row r="136" spans="1:41" s="64" customFormat="1" ht="15.75" customHeight="1" x14ac:dyDescent="0.25">
      <c r="A136" s="2111"/>
      <c r="B136" s="2112" t="s">
        <v>51</v>
      </c>
      <c r="C136" s="2113"/>
      <c r="D136" s="2113"/>
      <c r="E136" s="2114"/>
      <c r="F136" s="74"/>
      <c r="G136" s="2115">
        <f>[1]effectif!P17+[1]effectif!P34</f>
        <v>30</v>
      </c>
      <c r="H136" s="2115">
        <f>$G136</f>
        <v>30</v>
      </c>
      <c r="I136" s="2115">
        <f t="shared" ref="I136:S136" si="12">$G136</f>
        <v>30</v>
      </c>
      <c r="J136" s="2115">
        <f t="shared" si="12"/>
        <v>30</v>
      </c>
      <c r="K136" s="2115">
        <f t="shared" si="12"/>
        <v>30</v>
      </c>
      <c r="L136" s="2115">
        <f t="shared" si="12"/>
        <v>30</v>
      </c>
      <c r="M136" s="2115">
        <f t="shared" si="12"/>
        <v>30</v>
      </c>
      <c r="N136" s="2115">
        <f t="shared" si="12"/>
        <v>30</v>
      </c>
      <c r="O136" s="2115">
        <f t="shared" si="12"/>
        <v>30</v>
      </c>
      <c r="P136" s="2115">
        <f t="shared" si="12"/>
        <v>30</v>
      </c>
      <c r="Q136" s="2115">
        <f t="shared" si="12"/>
        <v>30</v>
      </c>
      <c r="R136" s="2115">
        <f t="shared" si="12"/>
        <v>30</v>
      </c>
      <c r="S136" s="2115">
        <f t="shared" si="12"/>
        <v>30</v>
      </c>
      <c r="T136" s="2116"/>
      <c r="U136" s="2117"/>
      <c r="V136" s="2118"/>
      <c r="W136" s="2118"/>
      <c r="X136" s="2118"/>
      <c r="Y136" s="2118"/>
      <c r="Z136" s="2119"/>
      <c r="AA136" s="2119"/>
      <c r="AB136" s="2120"/>
      <c r="AC136" s="2121"/>
      <c r="AD136" s="2122"/>
      <c r="AE136" s="2123"/>
      <c r="AF136" s="2124"/>
      <c r="AG136" s="2124"/>
      <c r="AH136" s="2124"/>
      <c r="AI136" s="2124"/>
      <c r="AJ136" s="2124"/>
      <c r="AK136" s="2125"/>
      <c r="AL136" s="2125"/>
    </row>
    <row r="137" spans="1:41" s="93" customFormat="1" ht="16.5" customHeight="1" thickBot="1" x14ac:dyDescent="0.3">
      <c r="A137" s="2126"/>
      <c r="B137" s="2127" t="s">
        <v>52</v>
      </c>
      <c r="C137" s="2128"/>
      <c r="D137" s="2128"/>
      <c r="E137" s="2129"/>
      <c r="F137" s="2130"/>
      <c r="G137" s="1730">
        <f>G135-G136</f>
        <v>-30</v>
      </c>
      <c r="H137" s="1730">
        <f t="shared" ref="H137:S137" si="13">H135-H136</f>
        <v>-30</v>
      </c>
      <c r="I137" s="1730">
        <f t="shared" si="13"/>
        <v>-30</v>
      </c>
      <c r="J137" s="1730">
        <f t="shared" si="13"/>
        <v>-30</v>
      </c>
      <c r="K137" s="1730">
        <f t="shared" si="13"/>
        <v>-30</v>
      </c>
      <c r="L137" s="1730">
        <f t="shared" si="13"/>
        <v>-30</v>
      </c>
      <c r="M137" s="1730">
        <f t="shared" si="13"/>
        <v>-30</v>
      </c>
      <c r="N137" s="1730">
        <f t="shared" si="13"/>
        <v>-30</v>
      </c>
      <c r="O137" s="1730">
        <f t="shared" si="13"/>
        <v>-30</v>
      </c>
      <c r="P137" s="1730">
        <f t="shared" si="13"/>
        <v>-30</v>
      </c>
      <c r="Q137" s="1730">
        <f t="shared" si="13"/>
        <v>-30</v>
      </c>
      <c r="R137" s="1730">
        <f t="shared" si="13"/>
        <v>-30</v>
      </c>
      <c r="S137" s="1731">
        <f t="shared" si="13"/>
        <v>-30</v>
      </c>
      <c r="T137" s="2116"/>
      <c r="U137" s="2131"/>
      <c r="V137" s="2132"/>
      <c r="W137" s="2132"/>
      <c r="X137" s="2132"/>
      <c r="Y137" s="2132"/>
      <c r="Z137" s="2133"/>
      <c r="AA137" s="2133"/>
      <c r="AB137" s="2134"/>
      <c r="AC137" s="89"/>
      <c r="AD137" s="90"/>
      <c r="AE137" s="2135"/>
      <c r="AF137" s="2136"/>
      <c r="AG137" s="2136"/>
      <c r="AH137" s="2136"/>
      <c r="AI137" s="2136"/>
      <c r="AJ137" s="2136"/>
      <c r="AK137" s="2137"/>
      <c r="AL137" s="2137"/>
    </row>
    <row r="138" spans="1:41" s="1" customFormat="1" ht="15.75" customHeight="1" thickTop="1" x14ac:dyDescent="0.25">
      <c r="A138" s="1483" t="s">
        <v>57</v>
      </c>
      <c r="B138" s="1617" t="s">
        <v>160</v>
      </c>
      <c r="C138" s="1949"/>
      <c r="D138" s="612"/>
      <c r="E138" s="1950"/>
      <c r="F138" s="1951"/>
      <c r="G138" s="1952" t="s">
        <v>5</v>
      </c>
      <c r="H138" s="1952" t="s">
        <v>6</v>
      </c>
      <c r="I138" s="1952" t="s">
        <v>7</v>
      </c>
      <c r="J138" s="1952" t="s">
        <v>8</v>
      </c>
      <c r="K138" s="1952" t="s">
        <v>9</v>
      </c>
      <c r="L138" s="1952" t="s">
        <v>10</v>
      </c>
      <c r="M138" s="1952" t="s">
        <v>11</v>
      </c>
      <c r="N138" s="1952" t="s">
        <v>12</v>
      </c>
      <c r="O138" s="1952" t="s">
        <v>13</v>
      </c>
      <c r="P138" s="1952" t="s">
        <v>14</v>
      </c>
      <c r="Q138" s="1952" t="s">
        <v>15</v>
      </c>
      <c r="R138" s="1953" t="s">
        <v>16</v>
      </c>
      <c r="S138" s="2138" t="s">
        <v>5</v>
      </c>
      <c r="T138" s="2139"/>
      <c r="U138" s="1956"/>
      <c r="V138" s="2140"/>
      <c r="W138" s="2140"/>
      <c r="X138" s="2140"/>
      <c r="Y138" s="2140"/>
      <c r="Z138" s="1958"/>
      <c r="AA138" s="1958"/>
      <c r="AB138" s="2141"/>
      <c r="AC138" s="2139"/>
      <c r="AD138" s="1960"/>
      <c r="AE138" s="2138"/>
      <c r="AF138" s="2142"/>
      <c r="AG138" s="2142"/>
      <c r="AH138" s="2143"/>
      <c r="AI138" s="2142"/>
      <c r="AJ138" s="2142"/>
      <c r="AK138" s="2144"/>
      <c r="AL138" s="2144"/>
      <c r="AN138" s="111"/>
      <c r="AO138" s="111"/>
    </row>
    <row r="139" spans="1:41" s="59" customFormat="1" ht="15.75" customHeight="1" x14ac:dyDescent="0.25">
      <c r="A139" s="2145"/>
      <c r="B139" s="2146"/>
      <c r="C139" s="2147"/>
      <c r="D139" s="2147"/>
      <c r="E139" s="2148"/>
      <c r="F139" s="2149"/>
      <c r="G139" s="2150"/>
      <c r="H139" s="2150"/>
      <c r="I139" s="2150"/>
      <c r="J139" s="2150"/>
      <c r="K139" s="2151"/>
      <c r="L139" s="2151"/>
      <c r="M139" s="2151"/>
      <c r="N139" s="2151"/>
      <c r="O139" s="2151"/>
      <c r="P139" s="2151"/>
      <c r="Q139" s="2151"/>
      <c r="R139" s="2152"/>
      <c r="S139" s="2152"/>
      <c r="T139" s="2153"/>
      <c r="U139" s="2154"/>
      <c r="V139" s="2155"/>
      <c r="W139" s="2155"/>
      <c r="X139" s="2155"/>
      <c r="Y139" s="2155"/>
      <c r="Z139" s="2156"/>
      <c r="AA139" s="2156"/>
      <c r="AB139" s="2157"/>
      <c r="AC139" s="2158"/>
      <c r="AD139" s="2158"/>
      <c r="AE139" s="2159"/>
      <c r="AF139" s="2160"/>
      <c r="AG139" s="2160"/>
      <c r="AH139" s="2161"/>
      <c r="AI139" s="2160"/>
      <c r="AJ139" s="2160"/>
      <c r="AK139" s="2162"/>
      <c r="AL139" s="2162"/>
    </row>
    <row r="140" spans="1:41" s="1" customFormat="1" ht="15.75" customHeight="1" x14ac:dyDescent="0.25">
      <c r="A140" s="2163"/>
      <c r="B140" s="2164"/>
      <c r="C140" s="2147"/>
      <c r="D140" s="2147"/>
      <c r="E140" s="2165"/>
      <c r="F140" s="2166"/>
      <c r="G140" s="2167"/>
      <c r="H140" s="2167"/>
      <c r="I140" s="2167"/>
      <c r="J140" s="2167"/>
      <c r="K140" s="2167"/>
      <c r="L140" s="2167"/>
      <c r="M140" s="2167"/>
      <c r="N140" s="2167"/>
      <c r="O140" s="2167"/>
      <c r="P140" s="2167"/>
      <c r="Q140" s="2167"/>
      <c r="R140" s="2167"/>
      <c r="S140" s="2167"/>
      <c r="T140" s="2168"/>
      <c r="U140" s="1973"/>
      <c r="V140" s="2169"/>
      <c r="W140" s="2169"/>
      <c r="X140" s="2169"/>
      <c r="Y140" s="2169"/>
      <c r="Z140" s="1975"/>
      <c r="AA140" s="1975"/>
      <c r="AB140" s="2170"/>
      <c r="AC140" s="2171"/>
      <c r="AD140" s="1973"/>
      <c r="AE140" s="2068"/>
      <c r="AF140" s="2172"/>
      <c r="AG140" s="2172"/>
      <c r="AH140" s="2173"/>
      <c r="AI140" s="2172"/>
      <c r="AJ140" s="2172"/>
      <c r="AK140" s="2174"/>
      <c r="AL140" s="2174"/>
    </row>
    <row r="141" spans="1:41" s="2538" customFormat="1" ht="15.75" customHeight="1" x14ac:dyDescent="0.25">
      <c r="A141" s="2654" t="s">
        <v>127</v>
      </c>
      <c r="B141" s="2655" t="s">
        <v>49</v>
      </c>
      <c r="C141" s="2656"/>
      <c r="D141" s="2656">
        <v>1</v>
      </c>
      <c r="E141" s="2657"/>
      <c r="F141" s="2658"/>
      <c r="G141" s="2659"/>
      <c r="H141" s="2659"/>
      <c r="I141" s="2659"/>
      <c r="J141" s="2659"/>
      <c r="K141" s="2659"/>
      <c r="L141" s="2659"/>
      <c r="M141" s="2659"/>
      <c r="N141" s="2659"/>
      <c r="O141" s="2659"/>
      <c r="P141" s="2659"/>
      <c r="Q141" s="2659"/>
      <c r="R141" s="2660"/>
      <c r="S141" s="2660"/>
      <c r="T141" s="2661"/>
      <c r="U141" s="2590"/>
      <c r="V141" s="2662"/>
      <c r="W141" s="2662"/>
      <c r="X141" s="2662"/>
      <c r="Y141" s="2662"/>
      <c r="Z141" s="2663"/>
      <c r="AA141" s="2663"/>
      <c r="AB141" s="2664"/>
      <c r="AC141" s="2665"/>
      <c r="AD141" s="2666"/>
      <c r="AE141" s="2667"/>
      <c r="AF141" s="2596"/>
      <c r="AG141" s="2668">
        <v>43465</v>
      </c>
      <c r="AH141" s="2598">
        <v>1</v>
      </c>
      <c r="AI141" s="2669" t="s">
        <v>120</v>
      </c>
      <c r="AJ141" s="2600"/>
      <c r="AK141" s="2601"/>
      <c r="AL141" s="2602"/>
      <c r="AM141" s="2670"/>
    </row>
    <row r="142" spans="1:41" s="59" customFormat="1" ht="15.75" customHeight="1" x14ac:dyDescent="0.25">
      <c r="A142" s="1962"/>
      <c r="B142" s="2175"/>
      <c r="C142" s="2176"/>
      <c r="D142" s="2182"/>
      <c r="E142" s="2183"/>
      <c r="F142" s="2184"/>
      <c r="G142" s="2066"/>
      <c r="H142" s="2066"/>
      <c r="I142" s="2066"/>
      <c r="J142" s="2066"/>
      <c r="K142" s="2066"/>
      <c r="L142" s="2066"/>
      <c r="M142" s="2066"/>
      <c r="N142" s="2066"/>
      <c r="O142" s="2066"/>
      <c r="P142" s="2066"/>
      <c r="Q142" s="2066"/>
      <c r="R142" s="2066"/>
      <c r="S142" s="2185"/>
      <c r="T142" s="2177"/>
      <c r="U142" s="2178"/>
      <c r="V142" s="2179"/>
      <c r="W142" s="2179"/>
      <c r="X142" s="2179"/>
      <c r="Y142" s="2179"/>
      <c r="Z142" s="2180"/>
      <c r="AA142" s="2180"/>
      <c r="AB142" s="2186"/>
      <c r="AC142" s="2187"/>
      <c r="AD142" s="2178"/>
      <c r="AE142" s="2068"/>
      <c r="AF142" s="2188"/>
      <c r="AG142" s="2188"/>
      <c r="AH142" s="2189"/>
      <c r="AI142" s="2188"/>
      <c r="AJ142" s="2188"/>
      <c r="AK142" s="2190"/>
      <c r="AL142" s="2190"/>
    </row>
    <row r="143" spans="1:41" s="1" customFormat="1" ht="15.75" customHeight="1" x14ac:dyDescent="0.25">
      <c r="A143" s="1982"/>
      <c r="B143" s="1984"/>
      <c r="C143" s="2176"/>
      <c r="D143" s="2176"/>
      <c r="E143" s="2191"/>
      <c r="F143" s="2192"/>
      <c r="G143" s="2066"/>
      <c r="H143" s="2066"/>
      <c r="I143" s="2066"/>
      <c r="J143" s="2066"/>
      <c r="K143" s="2066"/>
      <c r="L143" s="2066"/>
      <c r="M143" s="2066"/>
      <c r="N143" s="2066"/>
      <c r="O143" s="2066"/>
      <c r="P143" s="2066"/>
      <c r="Q143" s="2066"/>
      <c r="R143" s="2066"/>
      <c r="S143" s="2066"/>
      <c r="T143" s="2177"/>
      <c r="U143" s="2178"/>
      <c r="V143" s="2179"/>
      <c r="W143" s="2179"/>
      <c r="X143" s="2179"/>
      <c r="Y143" s="2179"/>
      <c r="Z143" s="2180"/>
      <c r="AA143" s="2180"/>
      <c r="AB143" s="2193"/>
      <c r="AC143" s="2181"/>
      <c r="AD143" s="2181"/>
      <c r="AE143" s="2068"/>
      <c r="AF143" s="2188"/>
      <c r="AG143" s="2188"/>
      <c r="AH143" s="2189"/>
      <c r="AI143" s="2188"/>
      <c r="AJ143" s="2188"/>
      <c r="AK143" s="2190"/>
      <c r="AL143" s="2190"/>
    </row>
    <row r="144" spans="1:41" s="59" customFormat="1" ht="15.75" customHeight="1" x14ac:dyDescent="0.25">
      <c r="A144" s="2194"/>
      <c r="B144" s="2195"/>
      <c r="C144" s="2176"/>
      <c r="D144" s="2176"/>
      <c r="E144" s="2196"/>
      <c r="F144" s="2184"/>
      <c r="G144" s="2197"/>
      <c r="H144" s="2197"/>
      <c r="I144" s="2197"/>
      <c r="J144" s="2197"/>
      <c r="K144" s="2197"/>
      <c r="L144" s="2197"/>
      <c r="M144" s="2197"/>
      <c r="N144" s="2197"/>
      <c r="O144" s="2197"/>
      <c r="P144" s="2197"/>
      <c r="Q144" s="2197"/>
      <c r="R144" s="2197"/>
      <c r="S144" s="2197"/>
      <c r="T144" s="2198"/>
      <c r="U144" s="2199"/>
      <c r="V144" s="2200"/>
      <c r="W144" s="2200"/>
      <c r="X144" s="2200"/>
      <c r="Y144" s="2200"/>
      <c r="Z144" s="2201"/>
      <c r="AA144" s="2201"/>
      <c r="AB144" s="2202"/>
      <c r="AC144" s="2203"/>
      <c r="AD144" s="2203"/>
      <c r="AE144" s="2068"/>
      <c r="AF144" s="2204"/>
      <c r="AG144" s="2204"/>
      <c r="AH144" s="2205"/>
      <c r="AI144" s="2204"/>
      <c r="AJ144" s="2204"/>
      <c r="AK144" s="2206"/>
      <c r="AL144" s="2206"/>
    </row>
    <row r="145" spans="1:39" s="59" customFormat="1" ht="15.75" customHeight="1" x14ac:dyDescent="0.25">
      <c r="A145" s="2207"/>
      <c r="B145" s="2208"/>
      <c r="C145" s="2176"/>
      <c r="D145" s="2176"/>
      <c r="E145" s="2209"/>
      <c r="F145" s="2210"/>
      <c r="G145" s="2197"/>
      <c r="H145" s="2197"/>
      <c r="I145" s="2197"/>
      <c r="J145" s="2197"/>
      <c r="K145" s="2197"/>
      <c r="L145" s="2197"/>
      <c r="M145" s="2197"/>
      <c r="N145" s="2197"/>
      <c r="O145" s="2197"/>
      <c r="P145" s="2197"/>
      <c r="Q145" s="2197"/>
      <c r="R145" s="2197"/>
      <c r="S145" s="2211"/>
      <c r="T145" s="2198"/>
      <c r="U145" s="2212"/>
      <c r="V145" s="2213"/>
      <c r="W145" s="2213"/>
      <c r="X145" s="2213"/>
      <c r="Y145" s="2213"/>
      <c r="Z145" s="2214"/>
      <c r="AA145" s="2214"/>
      <c r="AB145" s="2215"/>
      <c r="AC145" s="2216"/>
      <c r="AD145" s="2217"/>
      <c r="AE145" s="2159"/>
      <c r="AF145" s="2204"/>
      <c r="AG145" s="2204"/>
      <c r="AH145" s="2205"/>
      <c r="AI145" s="2204"/>
      <c r="AJ145" s="2204"/>
      <c r="AK145" s="2206"/>
      <c r="AL145" s="2206"/>
    </row>
    <row r="146" spans="1:39" s="59" customFormat="1" ht="15.75" customHeight="1" x14ac:dyDescent="0.25">
      <c r="A146" s="2207"/>
      <c r="B146" s="2208"/>
      <c r="C146" s="2176"/>
      <c r="D146" s="2176"/>
      <c r="E146" s="2209"/>
      <c r="F146" s="2210"/>
      <c r="G146" s="2197"/>
      <c r="H146" s="2197"/>
      <c r="I146" s="2197"/>
      <c r="J146" s="2197"/>
      <c r="K146" s="2197"/>
      <c r="L146" s="2197"/>
      <c r="M146" s="2197"/>
      <c r="N146" s="2197"/>
      <c r="O146" s="2197"/>
      <c r="P146" s="2197"/>
      <c r="Q146" s="2197"/>
      <c r="R146" s="2197"/>
      <c r="S146" s="2197"/>
      <c r="T146" s="2198"/>
      <c r="U146" s="2212"/>
      <c r="V146" s="2213"/>
      <c r="W146" s="2213"/>
      <c r="X146" s="2213"/>
      <c r="Y146" s="2213"/>
      <c r="Z146" s="2214"/>
      <c r="AA146" s="2214"/>
      <c r="AB146" s="2218"/>
      <c r="AC146" s="2216"/>
      <c r="AD146" s="2217"/>
      <c r="AE146" s="2159"/>
      <c r="AF146" s="2204"/>
      <c r="AG146" s="2204"/>
      <c r="AH146" s="2205"/>
      <c r="AI146" s="2204"/>
      <c r="AJ146" s="2204"/>
      <c r="AK146" s="2206"/>
      <c r="AL146" s="2206"/>
    </row>
    <row r="147" spans="1:39" s="59" customFormat="1" ht="15.75" customHeight="1" thickBot="1" x14ac:dyDescent="0.3">
      <c r="A147" s="2207"/>
      <c r="B147" s="2208"/>
      <c r="C147" s="2176"/>
      <c r="D147" s="2176"/>
      <c r="E147" s="2219"/>
      <c r="F147" s="2220"/>
      <c r="G147" s="2210"/>
      <c r="H147" s="2210"/>
      <c r="I147" s="2221"/>
      <c r="J147" s="2222"/>
      <c r="K147" s="2223"/>
      <c r="L147" s="2223"/>
      <c r="M147" s="2223"/>
      <c r="N147" s="2223"/>
      <c r="O147" s="2223"/>
      <c r="P147" s="2223"/>
      <c r="Q147" s="2223"/>
      <c r="R147" s="2210"/>
      <c r="S147" s="2210"/>
      <c r="T147" s="2198"/>
      <c r="U147" s="2212"/>
      <c r="V147" s="2213"/>
      <c r="W147" s="2213"/>
      <c r="X147" s="2213"/>
      <c r="Y147" s="2213"/>
      <c r="Z147" s="2214"/>
      <c r="AA147" s="2214"/>
      <c r="AB147" s="2218"/>
      <c r="AC147" s="2216"/>
      <c r="AD147" s="2217"/>
      <c r="AE147" s="2159"/>
      <c r="AF147" s="2204"/>
      <c r="AG147" s="2204"/>
      <c r="AH147" s="2205"/>
      <c r="AI147" s="2204"/>
      <c r="AJ147" s="2204"/>
      <c r="AK147" s="2206"/>
      <c r="AL147" s="2206"/>
    </row>
    <row r="148" spans="1:39" s="1" customFormat="1" ht="15.75" customHeight="1" thickBot="1" x14ac:dyDescent="0.3">
      <c r="A148" s="2002"/>
      <c r="B148" s="1617" t="s">
        <v>107</v>
      </c>
      <c r="C148" s="2003"/>
      <c r="D148" s="1619"/>
      <c r="E148" s="1619"/>
      <c r="F148" s="1619"/>
      <c r="G148" s="1619"/>
      <c r="H148" s="1619"/>
      <c r="I148" s="1619"/>
      <c r="J148" s="1619"/>
      <c r="K148" s="1619"/>
      <c r="L148" s="1619"/>
      <c r="M148" s="1619"/>
      <c r="N148" s="1619"/>
      <c r="O148" s="1619"/>
      <c r="P148" s="1619"/>
      <c r="Q148" s="1619"/>
      <c r="R148" s="1619"/>
      <c r="S148" s="1620"/>
      <c r="T148" s="2224"/>
      <c r="U148" s="2225"/>
      <c r="V148" s="1623"/>
      <c r="W148" s="1623"/>
      <c r="X148" s="1623"/>
      <c r="Y148" s="1623"/>
      <c r="Z148" s="1624"/>
      <c r="AA148" s="1625"/>
      <c r="AB148" s="2226"/>
      <c r="AC148" s="1621"/>
      <c r="AD148" s="1621"/>
      <c r="AE148" s="1743"/>
      <c r="AF148" s="2227"/>
      <c r="AG148" s="2227"/>
      <c r="AH148" s="2228"/>
      <c r="AI148" s="2227"/>
      <c r="AJ148" s="2227"/>
      <c r="AK148" s="2229"/>
      <c r="AL148" s="2229"/>
    </row>
    <row r="149" spans="1:39" s="59" customFormat="1" ht="15.75" customHeight="1" x14ac:dyDescent="0.25">
      <c r="A149" s="2230"/>
      <c r="B149" s="2208"/>
      <c r="C149" s="2176"/>
      <c r="D149" s="2176"/>
      <c r="E149" s="2219"/>
      <c r="F149" s="2220"/>
      <c r="G149" s="2210"/>
      <c r="H149" s="2210"/>
      <c r="I149" s="2221"/>
      <c r="J149" s="2222"/>
      <c r="K149" s="2223"/>
      <c r="L149" s="2223"/>
      <c r="M149" s="2223"/>
      <c r="N149" s="2223"/>
      <c r="O149" s="2223"/>
      <c r="P149" s="2223"/>
      <c r="Q149" s="2223"/>
      <c r="R149" s="2210"/>
      <c r="S149" s="2210"/>
      <c r="T149" s="2198"/>
      <c r="U149" s="2212"/>
      <c r="V149" s="2213"/>
      <c r="W149" s="2213"/>
      <c r="X149" s="2213"/>
      <c r="Y149" s="2213"/>
      <c r="Z149" s="2214"/>
      <c r="AA149" s="2214"/>
      <c r="AB149" s="2215"/>
      <c r="AC149" s="2216"/>
      <c r="AD149" s="2216"/>
      <c r="AE149" s="2159"/>
      <c r="AF149" s="2204"/>
      <c r="AG149" s="2204"/>
      <c r="AH149" s="2205"/>
      <c r="AI149" s="2204"/>
      <c r="AJ149" s="2204"/>
      <c r="AK149" s="2206"/>
      <c r="AL149" s="2206"/>
    </row>
    <row r="150" spans="1:39" s="59" customFormat="1" ht="15.75" customHeight="1" x14ac:dyDescent="0.25">
      <c r="A150" s="2230"/>
      <c r="B150" s="2208"/>
      <c r="C150" s="2176"/>
      <c r="D150" s="2176"/>
      <c r="E150" s="2219"/>
      <c r="F150" s="2220"/>
      <c r="G150" s="2210"/>
      <c r="H150" s="2210"/>
      <c r="I150" s="2221"/>
      <c r="J150" s="2222"/>
      <c r="K150" s="2223"/>
      <c r="L150" s="2223"/>
      <c r="M150" s="2223"/>
      <c r="N150" s="2223"/>
      <c r="O150" s="2223"/>
      <c r="P150" s="2223"/>
      <c r="Q150" s="2223"/>
      <c r="R150" s="2210"/>
      <c r="S150" s="2210"/>
      <c r="T150" s="2198"/>
      <c r="U150" s="2212"/>
      <c r="V150" s="2213"/>
      <c r="W150" s="2213"/>
      <c r="X150" s="2213"/>
      <c r="Y150" s="2213"/>
      <c r="Z150" s="2214"/>
      <c r="AA150" s="2214"/>
      <c r="AB150" s="2215"/>
      <c r="AC150" s="2216"/>
      <c r="AD150" s="2216"/>
      <c r="AE150" s="2159"/>
      <c r="AF150" s="2204"/>
      <c r="AG150" s="2204"/>
      <c r="AH150" s="2205"/>
      <c r="AI150" s="2204"/>
      <c r="AJ150" s="2204"/>
      <c r="AK150" s="2206"/>
      <c r="AL150" s="2206"/>
    </row>
    <row r="151" spans="1:39" s="59" customFormat="1" ht="15.75" customHeight="1" x14ac:dyDescent="0.25">
      <c r="A151" s="2230"/>
      <c r="B151" s="2208"/>
      <c r="C151" s="2176"/>
      <c r="D151" s="2231"/>
      <c r="E151" s="2219"/>
      <c r="F151" s="2220"/>
      <c r="G151" s="2210"/>
      <c r="H151" s="2210"/>
      <c r="I151" s="2221"/>
      <c r="J151" s="2222"/>
      <c r="K151" s="2223"/>
      <c r="L151" s="2223"/>
      <c r="M151" s="2223"/>
      <c r="N151" s="2223"/>
      <c r="O151" s="2223"/>
      <c r="P151" s="2223"/>
      <c r="Q151" s="2223"/>
      <c r="R151" s="2210"/>
      <c r="S151" s="2232"/>
      <c r="T151" s="2198"/>
      <c r="U151" s="2212"/>
      <c r="V151" s="2213"/>
      <c r="W151" s="2213"/>
      <c r="X151" s="2213"/>
      <c r="Y151" s="2213"/>
      <c r="Z151" s="2214"/>
      <c r="AA151" s="2214"/>
      <c r="AB151" s="2215"/>
      <c r="AC151" s="2216"/>
      <c r="AD151" s="2216"/>
      <c r="AE151" s="2159"/>
      <c r="AF151" s="2204"/>
      <c r="AG151" s="2206"/>
      <c r="AH151" s="2205"/>
      <c r="AI151" s="2204"/>
      <c r="AJ151" s="2204"/>
      <c r="AK151" s="2206"/>
      <c r="AL151" s="2206"/>
    </row>
    <row r="152" spans="1:39" s="59" customFormat="1" ht="15.75" customHeight="1" x14ac:dyDescent="0.25">
      <c r="A152" s="2230"/>
      <c r="B152" s="2208"/>
      <c r="C152" s="2176"/>
      <c r="D152" s="2176"/>
      <c r="E152" s="2219"/>
      <c r="F152" s="2220"/>
      <c r="G152" s="2210"/>
      <c r="H152" s="2210"/>
      <c r="I152" s="2221"/>
      <c r="J152" s="2222"/>
      <c r="K152" s="2223"/>
      <c r="L152" s="2223"/>
      <c r="M152" s="2223"/>
      <c r="N152" s="2223"/>
      <c r="O152" s="2223"/>
      <c r="P152" s="2223"/>
      <c r="Q152" s="2223"/>
      <c r="R152" s="2210"/>
      <c r="S152" s="2210"/>
      <c r="T152" s="2198"/>
      <c r="U152" s="2212"/>
      <c r="V152" s="2213"/>
      <c r="W152" s="2213"/>
      <c r="X152" s="2213"/>
      <c r="Y152" s="2213"/>
      <c r="Z152" s="2214"/>
      <c r="AA152" s="2214"/>
      <c r="AB152" s="2215"/>
      <c r="AC152" s="2216"/>
      <c r="AD152" s="2216"/>
      <c r="AE152" s="2159"/>
      <c r="AF152" s="2204"/>
      <c r="AG152" s="2204"/>
      <c r="AH152" s="2205"/>
      <c r="AI152" s="2204"/>
      <c r="AJ152" s="2204"/>
      <c r="AK152" s="2206"/>
      <c r="AL152" s="2206"/>
    </row>
    <row r="153" spans="1:39" s="2538" customFormat="1" ht="15.75" customHeight="1" x14ac:dyDescent="0.25">
      <c r="A153" s="2654" t="s">
        <v>127</v>
      </c>
      <c r="B153" s="2655" t="s">
        <v>49</v>
      </c>
      <c r="C153" s="2656"/>
      <c r="D153" s="2656">
        <v>1</v>
      </c>
      <c r="E153" s="2657"/>
      <c r="F153" s="2658"/>
      <c r="G153" s="2659"/>
      <c r="H153" s="2659"/>
      <c r="I153" s="2659"/>
      <c r="J153" s="2659"/>
      <c r="K153" s="2659"/>
      <c r="L153" s="2659"/>
      <c r="M153" s="2659"/>
      <c r="N153" s="2659"/>
      <c r="O153" s="2659"/>
      <c r="P153" s="2659"/>
      <c r="Q153" s="2659"/>
      <c r="R153" s="2660"/>
      <c r="S153" s="2660"/>
      <c r="T153" s="2661"/>
      <c r="U153" s="2590"/>
      <c r="V153" s="2662"/>
      <c r="W153" s="2662"/>
      <c r="X153" s="2662"/>
      <c r="Y153" s="2662"/>
      <c r="Z153" s="2663"/>
      <c r="AA153" s="2663"/>
      <c r="AB153" s="2664"/>
      <c r="AC153" s="2665"/>
      <c r="AD153" s="2666"/>
      <c r="AE153" s="2667"/>
      <c r="AF153" s="2596"/>
      <c r="AG153" s="2668">
        <v>43465</v>
      </c>
      <c r="AH153" s="2598">
        <v>1</v>
      </c>
      <c r="AI153" s="2669" t="s">
        <v>120</v>
      </c>
      <c r="AJ153" s="2600"/>
      <c r="AK153" s="2601"/>
      <c r="AL153" s="2602"/>
      <c r="AM153" s="2670"/>
    </row>
    <row r="154" spans="1:39" s="59" customFormat="1" ht="15.75" customHeight="1" x14ac:dyDescent="0.25">
      <c r="A154" s="2207"/>
      <c r="B154" s="2208"/>
      <c r="C154" s="2176"/>
      <c r="D154" s="2176"/>
      <c r="E154" s="2176"/>
      <c r="F154" s="2210"/>
      <c r="G154" s="2197"/>
      <c r="H154" s="2197"/>
      <c r="I154" s="2197"/>
      <c r="J154" s="2197"/>
      <c r="K154" s="2197"/>
      <c r="L154" s="2197"/>
      <c r="M154" s="2197"/>
      <c r="N154" s="2197"/>
      <c r="O154" s="2197"/>
      <c r="P154" s="2197"/>
      <c r="Q154" s="2197"/>
      <c r="R154" s="2211"/>
      <c r="S154" s="2211"/>
      <c r="T154" s="2198"/>
      <c r="U154" s="2212"/>
      <c r="V154" s="2213"/>
      <c r="W154" s="2213"/>
      <c r="X154" s="2213"/>
      <c r="Y154" s="2213"/>
      <c r="Z154" s="2214"/>
      <c r="AA154" s="2214"/>
      <c r="AB154" s="2215"/>
      <c r="AC154" s="2216"/>
      <c r="AD154" s="2216"/>
      <c r="AE154" s="2159"/>
      <c r="AF154" s="2204"/>
      <c r="AG154" s="2204"/>
      <c r="AH154" s="2204"/>
      <c r="AI154" s="2204"/>
      <c r="AJ154" s="2204"/>
      <c r="AK154" s="2206"/>
      <c r="AL154" s="2206"/>
    </row>
    <row r="155" spans="1:39" s="59" customFormat="1" ht="15.75" customHeight="1" x14ac:dyDescent="0.25">
      <c r="A155" s="2230"/>
      <c r="B155" s="2208"/>
      <c r="C155" s="2176"/>
      <c r="D155" s="2176"/>
      <c r="E155" s="2219"/>
      <c r="F155" s="2220"/>
      <c r="G155" s="2210"/>
      <c r="H155" s="2210"/>
      <c r="I155" s="2221"/>
      <c r="J155" s="2222"/>
      <c r="K155" s="2223"/>
      <c r="L155" s="2223"/>
      <c r="M155" s="2223"/>
      <c r="N155" s="2223"/>
      <c r="O155" s="2223"/>
      <c r="P155" s="2223"/>
      <c r="Q155" s="2223"/>
      <c r="R155" s="2210"/>
      <c r="S155" s="2210"/>
      <c r="T155" s="2198"/>
      <c r="U155" s="2212"/>
      <c r="V155" s="2213"/>
      <c r="W155" s="2213"/>
      <c r="X155" s="2213"/>
      <c r="Y155" s="2213"/>
      <c r="Z155" s="2214"/>
      <c r="AA155" s="2214"/>
      <c r="AB155" s="2218"/>
      <c r="AC155" s="2216"/>
      <c r="AD155" s="2217"/>
      <c r="AE155" s="2159"/>
      <c r="AF155" s="2204"/>
      <c r="AG155" s="2204"/>
      <c r="AH155" s="2204"/>
      <c r="AI155" s="2204"/>
      <c r="AJ155" s="2204"/>
      <c r="AK155" s="2206"/>
      <c r="AL155" s="2206"/>
    </row>
    <row r="156" spans="1:39" s="59" customFormat="1" ht="15.75" customHeight="1" thickBot="1" x14ac:dyDescent="0.3">
      <c r="A156" s="2230"/>
      <c r="B156" s="2208"/>
      <c r="C156" s="2176"/>
      <c r="D156" s="2176"/>
      <c r="E156" s="2219"/>
      <c r="F156" s="2220"/>
      <c r="G156" s="2210"/>
      <c r="H156" s="2210"/>
      <c r="I156" s="2221"/>
      <c r="J156" s="2222"/>
      <c r="K156" s="2223"/>
      <c r="L156" s="2223"/>
      <c r="M156" s="2223"/>
      <c r="N156" s="2223"/>
      <c r="O156" s="2223"/>
      <c r="P156" s="2223"/>
      <c r="Q156" s="2223"/>
      <c r="R156" s="2210"/>
      <c r="S156" s="2210"/>
      <c r="T156" s="2198"/>
      <c r="U156" s="2212"/>
      <c r="V156" s="2213"/>
      <c r="W156" s="2213"/>
      <c r="X156" s="2213"/>
      <c r="Y156" s="2213"/>
      <c r="Z156" s="2214"/>
      <c r="AA156" s="2214"/>
      <c r="AB156" s="2218"/>
      <c r="AC156" s="2216"/>
      <c r="AD156" s="2217"/>
      <c r="AE156" s="2159"/>
      <c r="AF156" s="2204"/>
      <c r="AG156" s="2204"/>
      <c r="AH156" s="2204"/>
      <c r="AI156" s="2204"/>
      <c r="AJ156" s="2204"/>
      <c r="AK156" s="2206"/>
      <c r="AL156" s="2206"/>
    </row>
    <row r="157" spans="1:39" s="1" customFormat="1" ht="15.75" customHeight="1" thickBot="1" x14ac:dyDescent="0.3">
      <c r="A157" s="2002"/>
      <c r="B157" s="1617" t="s">
        <v>154</v>
      </c>
      <c r="C157" s="2003"/>
      <c r="D157" s="1619"/>
      <c r="E157" s="1619"/>
      <c r="F157" s="1619"/>
      <c r="G157" s="1619"/>
      <c r="H157" s="1619"/>
      <c r="I157" s="1619"/>
      <c r="J157" s="1619"/>
      <c r="K157" s="1619"/>
      <c r="L157" s="1619"/>
      <c r="M157" s="1619"/>
      <c r="N157" s="1619"/>
      <c r="O157" s="1619"/>
      <c r="P157" s="1619"/>
      <c r="Q157" s="1619"/>
      <c r="R157" s="1619"/>
      <c r="S157" s="1620"/>
      <c r="T157" s="2224"/>
      <c r="U157" s="2005"/>
      <c r="V157" s="1619"/>
      <c r="W157" s="1619"/>
      <c r="X157" s="1619"/>
      <c r="Y157" s="1619"/>
      <c r="Z157" s="1619"/>
      <c r="AA157" s="1619"/>
      <c r="AB157" s="1619"/>
      <c r="AC157" s="2007"/>
      <c r="AD157" s="2007"/>
      <c r="AE157" s="1743"/>
      <c r="AF157" s="1743"/>
      <c r="AG157" s="1743"/>
      <c r="AH157" s="1743"/>
      <c r="AI157" s="1743"/>
      <c r="AJ157" s="1743"/>
      <c r="AK157" s="2233"/>
      <c r="AL157" s="2233"/>
    </row>
    <row r="158" spans="1:39" s="59" customFormat="1" ht="15.75" customHeight="1" x14ac:dyDescent="0.25">
      <c r="A158" s="2145"/>
      <c r="B158" s="2146"/>
      <c r="C158" s="2147"/>
      <c r="D158" s="2147"/>
      <c r="E158" s="2148"/>
      <c r="F158" s="2220"/>
      <c r="G158" s="2197"/>
      <c r="H158" s="2197"/>
      <c r="I158" s="2197"/>
      <c r="J158" s="2197"/>
      <c r="K158" s="2197"/>
      <c r="L158" s="2197"/>
      <c r="M158" s="2197"/>
      <c r="N158" s="2197"/>
      <c r="O158" s="2197"/>
      <c r="P158" s="2197"/>
      <c r="Q158" s="2197"/>
      <c r="R158" s="2197"/>
      <c r="S158" s="2197"/>
      <c r="T158" s="2234"/>
      <c r="U158" s="2235"/>
      <c r="V158" s="2236"/>
      <c r="W158" s="2236"/>
      <c r="X158" s="2236"/>
      <c r="Y158" s="2236"/>
      <c r="Z158" s="2237"/>
      <c r="AA158" s="2237"/>
      <c r="AB158" s="2238"/>
      <c r="AC158" s="2239"/>
      <c r="AD158" s="2239"/>
      <c r="AE158" s="2240"/>
      <c r="AF158" s="2241"/>
      <c r="AG158" s="2241"/>
      <c r="AH158" s="2241"/>
      <c r="AI158" s="2241"/>
      <c r="AJ158" s="2241"/>
      <c r="AK158" s="2242"/>
      <c r="AL158" s="2242"/>
    </row>
    <row r="159" spans="1:39" s="59" customFormat="1" ht="15.75" customHeight="1" x14ac:dyDescent="0.25">
      <c r="A159" s="2145"/>
      <c r="B159" s="2146"/>
      <c r="C159" s="2147"/>
      <c r="D159" s="2147"/>
      <c r="E159" s="2148"/>
      <c r="F159" s="2220"/>
      <c r="G159" s="2197"/>
      <c r="H159" s="2197"/>
      <c r="I159" s="2197"/>
      <c r="J159" s="2197"/>
      <c r="K159" s="2197"/>
      <c r="L159" s="2197"/>
      <c r="M159" s="2197"/>
      <c r="N159" s="2197"/>
      <c r="O159" s="2197"/>
      <c r="P159" s="2197"/>
      <c r="Q159" s="2197"/>
      <c r="R159" s="2197"/>
      <c r="S159" s="2197"/>
      <c r="T159" s="2234"/>
      <c r="U159" s="2235"/>
      <c r="V159" s="2236"/>
      <c r="W159" s="2236"/>
      <c r="X159" s="2236"/>
      <c r="Y159" s="2236"/>
      <c r="Z159" s="2237"/>
      <c r="AA159" s="2237"/>
      <c r="AB159" s="2238"/>
      <c r="AC159" s="2239"/>
      <c r="AD159" s="2239"/>
      <c r="AE159" s="2240"/>
      <c r="AF159" s="2241"/>
      <c r="AG159" s="2241"/>
      <c r="AH159" s="2241"/>
      <c r="AI159" s="2241"/>
      <c r="AJ159" s="2241"/>
      <c r="AK159" s="2242"/>
      <c r="AL159" s="2242"/>
    </row>
    <row r="160" spans="1:39" s="59" customFormat="1" ht="15.75" customHeight="1" x14ac:dyDescent="0.25">
      <c r="A160" s="2145"/>
      <c r="B160" s="2146"/>
      <c r="C160" s="2147"/>
      <c r="D160" s="2147"/>
      <c r="E160" s="2148"/>
      <c r="F160" s="2220"/>
      <c r="G160" s="2197"/>
      <c r="H160" s="2197"/>
      <c r="I160" s="2197"/>
      <c r="J160" s="2197"/>
      <c r="K160" s="2197"/>
      <c r="L160" s="2197"/>
      <c r="M160" s="2197"/>
      <c r="N160" s="2197"/>
      <c r="O160" s="2197"/>
      <c r="P160" s="2197"/>
      <c r="Q160" s="2197"/>
      <c r="R160" s="2197"/>
      <c r="S160" s="2197"/>
      <c r="T160" s="2234"/>
      <c r="U160" s="2235"/>
      <c r="V160" s="2236"/>
      <c r="W160" s="2236"/>
      <c r="X160" s="2236"/>
      <c r="Y160" s="2236"/>
      <c r="Z160" s="2237"/>
      <c r="AA160" s="2237"/>
      <c r="AB160" s="2238"/>
      <c r="AC160" s="2239"/>
      <c r="AD160" s="2239"/>
      <c r="AE160" s="2240"/>
      <c r="AF160" s="2241"/>
      <c r="AG160" s="2241"/>
      <c r="AH160" s="2241"/>
      <c r="AI160" s="2241"/>
      <c r="AJ160" s="2241"/>
      <c r="AK160" s="2242"/>
      <c r="AL160" s="2242"/>
    </row>
    <row r="161" spans="1:39" s="2538" customFormat="1" ht="15.75" customHeight="1" x14ac:dyDescent="0.25">
      <c r="A161" s="2654" t="s">
        <v>127</v>
      </c>
      <c r="B161" s="2655" t="s">
        <v>49</v>
      </c>
      <c r="C161" s="2656"/>
      <c r="D161" s="2656">
        <v>1</v>
      </c>
      <c r="E161" s="2657"/>
      <c r="F161" s="2658"/>
      <c r="G161" s="2659"/>
      <c r="H161" s="2659"/>
      <c r="I161" s="2659"/>
      <c r="J161" s="2659"/>
      <c r="K161" s="2659"/>
      <c r="L161" s="2659"/>
      <c r="M161" s="2659"/>
      <c r="N161" s="2659"/>
      <c r="O161" s="2659"/>
      <c r="P161" s="2659"/>
      <c r="Q161" s="2659"/>
      <c r="R161" s="2660"/>
      <c r="S161" s="2660"/>
      <c r="T161" s="2661"/>
      <c r="U161" s="2590"/>
      <c r="V161" s="2662"/>
      <c r="W161" s="2662"/>
      <c r="X161" s="2662"/>
      <c r="Y161" s="2662"/>
      <c r="Z161" s="2663"/>
      <c r="AA161" s="2663"/>
      <c r="AB161" s="2664"/>
      <c r="AC161" s="2665"/>
      <c r="AD161" s="2666"/>
      <c r="AE161" s="2667"/>
      <c r="AF161" s="2596"/>
      <c r="AG161" s="2668">
        <v>43465</v>
      </c>
      <c r="AH161" s="2598">
        <v>1</v>
      </c>
      <c r="AI161" s="2669" t="s">
        <v>120</v>
      </c>
      <c r="AJ161" s="2600"/>
      <c r="AK161" s="2601"/>
      <c r="AL161" s="2602"/>
      <c r="AM161" s="2670"/>
    </row>
    <row r="162" spans="1:39" s="59" customFormat="1" ht="15.75" customHeight="1" x14ac:dyDescent="0.25">
      <c r="A162" s="2145"/>
      <c r="B162" s="2146"/>
      <c r="C162" s="2147"/>
      <c r="D162" s="2147"/>
      <c r="E162" s="2148"/>
      <c r="F162" s="2220"/>
      <c r="G162" s="2197"/>
      <c r="H162" s="2197"/>
      <c r="I162" s="2197"/>
      <c r="J162" s="2197"/>
      <c r="K162" s="2197"/>
      <c r="L162" s="2197"/>
      <c r="M162" s="2197"/>
      <c r="N162" s="2197"/>
      <c r="O162" s="2197"/>
      <c r="P162" s="2197"/>
      <c r="Q162" s="2197"/>
      <c r="R162" s="2197"/>
      <c r="S162" s="2197"/>
      <c r="T162" s="2234"/>
      <c r="U162" s="2235"/>
      <c r="V162" s="2236"/>
      <c r="W162" s="2236"/>
      <c r="X162" s="2236"/>
      <c r="Y162" s="2236"/>
      <c r="Z162" s="2237"/>
      <c r="AA162" s="2237"/>
      <c r="AB162" s="2238"/>
      <c r="AC162" s="2239"/>
      <c r="AD162" s="2239"/>
      <c r="AE162" s="2240"/>
      <c r="AF162" s="2241"/>
      <c r="AG162" s="2241"/>
      <c r="AH162" s="2241"/>
      <c r="AI162" s="2241"/>
      <c r="AJ162" s="2241"/>
      <c r="AK162" s="2242"/>
      <c r="AL162" s="2242"/>
    </row>
    <row r="163" spans="1:39" s="59" customFormat="1" ht="15.75" customHeight="1" x14ac:dyDescent="0.25">
      <c r="A163" s="2243"/>
      <c r="B163" s="2146"/>
      <c r="C163" s="2147"/>
      <c r="D163" s="2147"/>
      <c r="E163" s="2209"/>
      <c r="F163" s="2210"/>
      <c r="G163" s="2197"/>
      <c r="H163" s="2197"/>
      <c r="I163" s="2197"/>
      <c r="J163" s="2197"/>
      <c r="K163" s="2197"/>
      <c r="L163" s="2197"/>
      <c r="M163" s="2197"/>
      <c r="N163" s="2197"/>
      <c r="O163" s="2197"/>
      <c r="P163" s="2197"/>
      <c r="Q163" s="2197"/>
      <c r="R163" s="2197"/>
      <c r="S163" s="2211"/>
      <c r="T163" s="2234"/>
      <c r="U163" s="2235"/>
      <c r="V163" s="2244"/>
      <c r="W163" s="2244"/>
      <c r="X163" s="2244"/>
      <c r="Y163" s="2244"/>
      <c r="Z163" s="2245"/>
      <c r="AA163" s="2245"/>
      <c r="AB163" s="2246"/>
      <c r="AC163" s="2239"/>
      <c r="AD163" s="2239"/>
      <c r="AE163" s="2240"/>
      <c r="AF163" s="2241"/>
      <c r="AG163" s="2241"/>
      <c r="AH163" s="2241"/>
      <c r="AI163" s="2241"/>
      <c r="AJ163" s="2241"/>
      <c r="AK163" s="2242"/>
      <c r="AL163" s="2242"/>
    </row>
    <row r="164" spans="1:39" s="59" customFormat="1" ht="15.75" customHeight="1" x14ac:dyDescent="0.25">
      <c r="A164" s="2145"/>
      <c r="B164" s="2146"/>
      <c r="C164" s="2147"/>
      <c r="D164" s="2147"/>
      <c r="E164" s="2148"/>
      <c r="F164" s="2220"/>
      <c r="G164" s="2210"/>
      <c r="H164" s="2210"/>
      <c r="I164" s="2247"/>
      <c r="J164" s="2222"/>
      <c r="K164" s="2151"/>
      <c r="L164" s="2151"/>
      <c r="M164" s="2151"/>
      <c r="N164" s="2151"/>
      <c r="O164" s="2151"/>
      <c r="P164" s="2151"/>
      <c r="Q164" s="2151"/>
      <c r="R164" s="2210"/>
      <c r="S164" s="2210"/>
      <c r="T164" s="2234"/>
      <c r="U164" s="2235"/>
      <c r="V164" s="2248"/>
      <c r="W164" s="2248"/>
      <c r="X164" s="2248"/>
      <c r="Y164" s="2248"/>
      <c r="Z164" s="2249"/>
      <c r="AA164" s="2249"/>
      <c r="AB164" s="2246"/>
      <c r="AC164" s="2239"/>
      <c r="AD164" s="2239"/>
      <c r="AE164" s="2240"/>
      <c r="AF164" s="2241"/>
      <c r="AG164" s="2241"/>
      <c r="AH164" s="2241"/>
      <c r="AI164" s="2241"/>
      <c r="AJ164" s="2241"/>
      <c r="AK164" s="2242"/>
      <c r="AL164" s="2242"/>
    </row>
    <row r="165" spans="1:39" s="59" customFormat="1" ht="15.75" customHeight="1" x14ac:dyDescent="0.25">
      <c r="A165" s="2243"/>
      <c r="B165" s="2146"/>
      <c r="C165" s="2147"/>
      <c r="D165" s="2147"/>
      <c r="E165" s="2209"/>
      <c r="F165" s="2210"/>
      <c r="G165" s="2167"/>
      <c r="H165" s="2167"/>
      <c r="I165" s="2167"/>
      <c r="J165" s="2167"/>
      <c r="K165" s="2167"/>
      <c r="L165" s="2167"/>
      <c r="M165" s="2167"/>
      <c r="N165" s="2167"/>
      <c r="O165" s="2167"/>
      <c r="P165" s="2167"/>
      <c r="Q165" s="2167"/>
      <c r="R165" s="2167"/>
      <c r="S165" s="2211"/>
      <c r="T165" s="2234"/>
      <c r="U165" s="2235"/>
      <c r="V165" s="2244"/>
      <c r="W165" s="2244"/>
      <c r="X165" s="2244"/>
      <c r="Y165" s="2244"/>
      <c r="Z165" s="2245"/>
      <c r="AA165" s="2245"/>
      <c r="AB165" s="2250"/>
      <c r="AC165" s="2251"/>
      <c r="AD165" s="2252"/>
      <c r="AE165" s="2253"/>
      <c r="AF165" s="2241"/>
      <c r="AG165" s="2241"/>
      <c r="AH165" s="2241"/>
      <c r="AI165" s="2241"/>
      <c r="AJ165" s="2241"/>
      <c r="AK165" s="2242"/>
      <c r="AL165" s="2242"/>
    </row>
    <row r="166" spans="1:39" s="59" customFormat="1" ht="15.75" customHeight="1" thickBot="1" x14ac:dyDescent="0.3">
      <c r="A166" s="2145"/>
      <c r="B166" s="2146"/>
      <c r="C166" s="2147"/>
      <c r="D166" s="2147"/>
      <c r="E166" s="2148"/>
      <c r="F166" s="2220"/>
      <c r="G166" s="2167"/>
      <c r="H166" s="2167"/>
      <c r="I166" s="2167"/>
      <c r="J166" s="2167"/>
      <c r="K166" s="2167"/>
      <c r="L166" s="2167"/>
      <c r="M166" s="2167"/>
      <c r="N166" s="2167"/>
      <c r="O166" s="2167"/>
      <c r="P166" s="2167"/>
      <c r="Q166" s="2167"/>
      <c r="R166" s="2167"/>
      <c r="S166" s="2211"/>
      <c r="T166" s="2198"/>
      <c r="U166" s="2212"/>
      <c r="V166" s="2213"/>
      <c r="W166" s="2213"/>
      <c r="X166" s="2213"/>
      <c r="Y166" s="2213"/>
      <c r="Z166" s="2214"/>
      <c r="AA166" s="2214"/>
      <c r="AB166" s="2215"/>
      <c r="AC166" s="2216"/>
      <c r="AD166" s="2217"/>
      <c r="AE166" s="2159"/>
      <c r="AF166" s="2204"/>
      <c r="AG166" s="2204"/>
      <c r="AH166" s="2204"/>
      <c r="AI166" s="2204"/>
      <c r="AJ166" s="2204"/>
      <c r="AK166" s="2206"/>
      <c r="AL166" s="2206"/>
    </row>
    <row r="167" spans="1:39" s="1" customFormat="1" ht="15.75" customHeight="1" thickBot="1" x14ac:dyDescent="0.3">
      <c r="A167" s="2002"/>
      <c r="B167" s="1617" t="s">
        <v>155</v>
      </c>
      <c r="C167" s="2003"/>
      <c r="D167" s="1619"/>
      <c r="E167" s="1619"/>
      <c r="F167" s="1619"/>
      <c r="G167" s="1619"/>
      <c r="H167" s="1619"/>
      <c r="I167" s="1619"/>
      <c r="J167" s="1619"/>
      <c r="K167" s="1619"/>
      <c r="L167" s="1619"/>
      <c r="M167" s="1619"/>
      <c r="N167" s="1619"/>
      <c r="O167" s="1619"/>
      <c r="P167" s="1619"/>
      <c r="Q167" s="1619"/>
      <c r="R167" s="1619"/>
      <c r="S167" s="1620"/>
      <c r="T167" s="2224"/>
      <c r="U167" s="2005"/>
      <c r="V167" s="1619"/>
      <c r="W167" s="1619"/>
      <c r="X167" s="1619"/>
      <c r="Y167" s="1619"/>
      <c r="Z167" s="1619"/>
      <c r="AA167" s="1619"/>
      <c r="AB167" s="1619"/>
      <c r="AC167" s="2007"/>
      <c r="AD167" s="2007"/>
      <c r="AE167" s="1743"/>
      <c r="AF167" s="1743"/>
      <c r="AG167" s="1743"/>
      <c r="AH167" s="1743"/>
      <c r="AI167" s="1743"/>
      <c r="AJ167" s="1743"/>
      <c r="AK167" s="2233"/>
      <c r="AL167" s="2233"/>
    </row>
    <row r="168" spans="1:39" s="59" customFormat="1" ht="15.75" customHeight="1" x14ac:dyDescent="0.25">
      <c r="A168" s="2145"/>
      <c r="B168" s="2146"/>
      <c r="C168" s="2147"/>
      <c r="D168" s="2147"/>
      <c r="E168" s="2165"/>
      <c r="F168" s="2220"/>
      <c r="G168" s="2210"/>
      <c r="H168" s="2210"/>
      <c r="I168" s="2247"/>
      <c r="J168" s="2222"/>
      <c r="K168" s="2151"/>
      <c r="L168" s="2151"/>
      <c r="M168" s="2151"/>
      <c r="N168" s="2151"/>
      <c r="O168" s="2151"/>
      <c r="P168" s="2151"/>
      <c r="Q168" s="2151"/>
      <c r="R168" s="2210"/>
      <c r="S168" s="2210"/>
      <c r="T168" s="2234"/>
      <c r="U168" s="2254"/>
      <c r="V168" s="2248"/>
      <c r="W168" s="2248"/>
      <c r="X168" s="2248"/>
      <c r="Y168" s="2248"/>
      <c r="Z168" s="2249"/>
      <c r="AA168" s="2249"/>
      <c r="AB168" s="2255"/>
      <c r="AC168" s="2239"/>
      <c r="AD168" s="2239"/>
      <c r="AE168" s="2240"/>
      <c r="AF168" s="2241"/>
      <c r="AG168" s="2241"/>
      <c r="AH168" s="2241"/>
      <c r="AI168" s="2241"/>
      <c r="AJ168" s="2241"/>
      <c r="AK168" s="2242"/>
      <c r="AL168" s="2242"/>
    </row>
    <row r="169" spans="1:39" s="59" customFormat="1" ht="15.75" customHeight="1" x14ac:dyDescent="0.25">
      <c r="A169" s="2145"/>
      <c r="B169" s="2146"/>
      <c r="C169" s="2147"/>
      <c r="D169" s="2147"/>
      <c r="E169" s="2148"/>
      <c r="F169" s="2220"/>
      <c r="G169" s="2210"/>
      <c r="H169" s="2210"/>
      <c r="I169" s="2247"/>
      <c r="J169" s="2222"/>
      <c r="K169" s="2151"/>
      <c r="L169" s="2151"/>
      <c r="M169" s="2151"/>
      <c r="N169" s="2151"/>
      <c r="O169" s="2151"/>
      <c r="P169" s="2151"/>
      <c r="Q169" s="2151"/>
      <c r="R169" s="2210"/>
      <c r="S169" s="2210"/>
      <c r="T169" s="2234"/>
      <c r="U169" s="2254"/>
      <c r="V169" s="2248"/>
      <c r="W169" s="2248"/>
      <c r="X169" s="2248"/>
      <c r="Y169" s="2248"/>
      <c r="Z169" s="2249"/>
      <c r="AA169" s="2249"/>
      <c r="AB169" s="2246"/>
      <c r="AC169" s="2239"/>
      <c r="AD169" s="2239"/>
      <c r="AE169" s="2240"/>
      <c r="AF169" s="2241"/>
      <c r="AG169" s="2241"/>
      <c r="AH169" s="2241"/>
      <c r="AI169" s="2241"/>
      <c r="AJ169" s="2241"/>
      <c r="AK169" s="2242"/>
      <c r="AL169" s="2242"/>
    </row>
    <row r="170" spans="1:39" s="59" customFormat="1" ht="15.75" customHeight="1" x14ac:dyDescent="0.25">
      <c r="A170" s="2163"/>
      <c r="B170" s="2256"/>
      <c r="C170" s="2147"/>
      <c r="D170" s="2147"/>
      <c r="E170" s="2148"/>
      <c r="F170" s="2220"/>
      <c r="G170" s="2210"/>
      <c r="H170" s="2210"/>
      <c r="I170" s="2247"/>
      <c r="J170" s="2222"/>
      <c r="K170" s="2151"/>
      <c r="L170" s="2151"/>
      <c r="M170" s="2151"/>
      <c r="N170" s="2151"/>
      <c r="O170" s="2151"/>
      <c r="P170" s="2151"/>
      <c r="Q170" s="2151"/>
      <c r="R170" s="2210"/>
      <c r="S170" s="2210"/>
      <c r="T170" s="2234"/>
      <c r="U170" s="2254"/>
      <c r="V170" s="2248"/>
      <c r="W170" s="2248"/>
      <c r="X170" s="2248"/>
      <c r="Y170" s="2248"/>
      <c r="Z170" s="2249"/>
      <c r="AA170" s="2249"/>
      <c r="AB170" s="2238"/>
      <c r="AC170" s="2239"/>
      <c r="AD170" s="2239"/>
      <c r="AE170" s="2240"/>
      <c r="AF170" s="2241"/>
      <c r="AG170" s="2241"/>
      <c r="AH170" s="2241"/>
      <c r="AI170" s="2241"/>
      <c r="AJ170" s="2241"/>
      <c r="AK170" s="2242"/>
      <c r="AL170" s="2242"/>
    </row>
    <row r="171" spans="1:39" s="59" customFormat="1" ht="15.75" customHeight="1" x14ac:dyDescent="0.25">
      <c r="A171" s="2243"/>
      <c r="B171" s="2146"/>
      <c r="C171" s="2147"/>
      <c r="D171" s="2147"/>
      <c r="E171" s="2148"/>
      <c r="F171" s="2220"/>
      <c r="G171" s="2151"/>
      <c r="H171" s="2151"/>
      <c r="I171" s="2151"/>
      <c r="J171" s="2151"/>
      <c r="K171" s="2151"/>
      <c r="L171" s="2151"/>
      <c r="M171" s="2151"/>
      <c r="N171" s="2151"/>
      <c r="O171" s="2151"/>
      <c r="P171" s="2151"/>
      <c r="Q171" s="2151"/>
      <c r="R171" s="2210"/>
      <c r="S171" s="2210"/>
      <c r="T171" s="2234"/>
      <c r="U171" s="2254"/>
      <c r="V171" s="2248"/>
      <c r="W171" s="2248"/>
      <c r="X171" s="2248"/>
      <c r="Y171" s="2248"/>
      <c r="Z171" s="2249"/>
      <c r="AA171" s="2249"/>
      <c r="AB171" s="2246"/>
      <c r="AC171" s="2239"/>
      <c r="AD171" s="2239"/>
      <c r="AE171" s="2240"/>
      <c r="AF171" s="2241"/>
      <c r="AG171" s="2241"/>
      <c r="AH171" s="2241"/>
      <c r="AI171" s="2241"/>
      <c r="AJ171" s="2241"/>
      <c r="AK171" s="2242"/>
      <c r="AL171" s="2242"/>
    </row>
    <row r="172" spans="1:39" s="59" customFormat="1" ht="15.75" customHeight="1" x14ac:dyDescent="0.25">
      <c r="A172" s="2145"/>
      <c r="B172" s="2175"/>
      <c r="C172" s="2147"/>
      <c r="D172" s="2182"/>
      <c r="E172" s="2257"/>
      <c r="F172" s="2258"/>
      <c r="G172" s="2167"/>
      <c r="H172" s="2167"/>
      <c r="I172" s="2167"/>
      <c r="J172" s="2167"/>
      <c r="K172" s="2167"/>
      <c r="L172" s="2167"/>
      <c r="M172" s="2167"/>
      <c r="N172" s="2167"/>
      <c r="O172" s="2167"/>
      <c r="P172" s="2167"/>
      <c r="Q172" s="2167"/>
      <c r="R172" s="2167"/>
      <c r="S172" s="2167"/>
      <c r="T172" s="2198"/>
      <c r="U172" s="2199"/>
      <c r="V172" s="2200"/>
      <c r="W172" s="2200"/>
      <c r="X172" s="2200"/>
      <c r="Y172" s="2200"/>
      <c r="Z172" s="2201"/>
      <c r="AA172" s="2201"/>
      <c r="AB172" s="2259"/>
      <c r="AC172" s="2260"/>
      <c r="AD172" s="2199"/>
      <c r="AE172" s="2068"/>
      <c r="AF172" s="2204"/>
      <c r="AG172" s="2204"/>
      <c r="AH172" s="2204"/>
      <c r="AI172" s="2204"/>
      <c r="AJ172" s="2204"/>
      <c r="AK172" s="2206"/>
      <c r="AL172" s="2206"/>
    </row>
    <row r="173" spans="1:39" s="59" customFormat="1" ht="15.75" customHeight="1" x14ac:dyDescent="0.25">
      <c r="A173" s="2261"/>
      <c r="B173" s="2262"/>
      <c r="C173" s="2147"/>
      <c r="D173" s="2147"/>
      <c r="E173" s="2263"/>
      <c r="F173" s="2258"/>
      <c r="G173" s="2264"/>
      <c r="H173" s="2264"/>
      <c r="I173" s="2264"/>
      <c r="J173" s="2264"/>
      <c r="K173" s="2264"/>
      <c r="L173" s="2264"/>
      <c r="M173" s="2264"/>
      <c r="N173" s="2264"/>
      <c r="O173" s="2264"/>
      <c r="P173" s="2264"/>
      <c r="Q173" s="2264"/>
      <c r="R173" s="2264"/>
      <c r="S173" s="2264"/>
      <c r="T173" s="2265"/>
      <c r="U173" s="2266"/>
      <c r="V173" s="2267"/>
      <c r="W173" s="2267"/>
      <c r="X173" s="2267"/>
      <c r="Y173" s="2267"/>
      <c r="Z173" s="2268"/>
      <c r="AA173" s="2268"/>
      <c r="AB173" s="2269"/>
      <c r="AC173" s="2270"/>
      <c r="AD173" s="2270"/>
      <c r="AE173" s="2068"/>
      <c r="AF173" s="2271"/>
      <c r="AG173" s="2271"/>
      <c r="AH173" s="2271"/>
      <c r="AI173" s="2271"/>
      <c r="AJ173" s="2271"/>
      <c r="AK173" s="2272"/>
      <c r="AL173" s="2272"/>
    </row>
    <row r="174" spans="1:39" s="59" customFormat="1" ht="15.75" customHeight="1" x14ac:dyDescent="0.25">
      <c r="A174" s="2273"/>
      <c r="B174" s="2274"/>
      <c r="C174" s="2147"/>
      <c r="D174" s="2147"/>
      <c r="E174" s="2275"/>
      <c r="F174" s="2276"/>
      <c r="G174" s="2264"/>
      <c r="H174" s="2264"/>
      <c r="I174" s="2264"/>
      <c r="J174" s="2264"/>
      <c r="K174" s="2264"/>
      <c r="L174" s="2264"/>
      <c r="M174" s="2264"/>
      <c r="N174" s="2264"/>
      <c r="O174" s="2264"/>
      <c r="P174" s="2264"/>
      <c r="Q174" s="2264"/>
      <c r="R174" s="2264"/>
      <c r="S174" s="2264"/>
      <c r="T174" s="2277"/>
      <c r="U174" s="2266"/>
      <c r="V174" s="2267"/>
      <c r="W174" s="2267"/>
      <c r="X174" s="2267"/>
      <c r="Y174" s="2267"/>
      <c r="Z174" s="2268"/>
      <c r="AA174" s="2268"/>
      <c r="AB174" s="2278"/>
      <c r="AC174" s="2270"/>
      <c r="AD174" s="2270"/>
      <c r="AE174" s="2068"/>
      <c r="AF174" s="2271"/>
      <c r="AG174" s="2271"/>
      <c r="AH174" s="2271"/>
      <c r="AI174" s="2271"/>
      <c r="AJ174" s="2271"/>
      <c r="AK174" s="2272"/>
      <c r="AL174" s="2272"/>
    </row>
    <row r="175" spans="1:39" s="59" customFormat="1" ht="15.75" customHeight="1" x14ac:dyDescent="0.25">
      <c r="A175" s="2273"/>
      <c r="B175" s="2274"/>
      <c r="C175" s="2147"/>
      <c r="D175" s="2147"/>
      <c r="E175" s="2148"/>
      <c r="F175" s="2279"/>
      <c r="G175" s="2276"/>
      <c r="H175" s="2276"/>
      <c r="I175" s="2280"/>
      <c r="J175" s="2281"/>
      <c r="K175" s="2282"/>
      <c r="L175" s="2282"/>
      <c r="M175" s="2282"/>
      <c r="N175" s="2282"/>
      <c r="O175" s="2282"/>
      <c r="P175" s="2282"/>
      <c r="Q175" s="2282"/>
      <c r="R175" s="2276"/>
      <c r="S175" s="2276"/>
      <c r="T175" s="2283"/>
      <c r="U175" s="2212"/>
      <c r="V175" s="2248"/>
      <c r="W175" s="2248"/>
      <c r="X175" s="2248"/>
      <c r="Y175" s="2248"/>
      <c r="Z175" s="2249"/>
      <c r="AA175" s="2249"/>
      <c r="AB175" s="2246"/>
      <c r="AC175" s="2239"/>
      <c r="AD175" s="2284"/>
      <c r="AE175" s="2240"/>
      <c r="AF175" s="2241"/>
      <c r="AG175" s="2241"/>
      <c r="AH175" s="2241"/>
      <c r="AI175" s="2241"/>
      <c r="AJ175" s="2241"/>
      <c r="AK175" s="2242"/>
      <c r="AL175" s="2242"/>
    </row>
    <row r="176" spans="1:39" s="59" customFormat="1" ht="15.75" customHeight="1" thickBot="1" x14ac:dyDescent="0.3">
      <c r="A176" s="2273"/>
      <c r="B176" s="2146"/>
      <c r="C176" s="2147"/>
      <c r="D176" s="2147"/>
      <c r="E176" s="2148"/>
      <c r="F176" s="2279"/>
      <c r="G176" s="2276"/>
      <c r="H176" s="2276"/>
      <c r="I176" s="2280"/>
      <c r="J176" s="2281"/>
      <c r="K176" s="2282"/>
      <c r="L176" s="2282"/>
      <c r="M176" s="2282"/>
      <c r="N176" s="2282"/>
      <c r="O176" s="2282"/>
      <c r="P176" s="2282"/>
      <c r="Q176" s="2282"/>
      <c r="R176" s="2276"/>
      <c r="S176" s="2276"/>
      <c r="T176" s="2283"/>
      <c r="U176" s="2254"/>
      <c r="V176" s="2248"/>
      <c r="W176" s="2248"/>
      <c r="X176" s="2248"/>
      <c r="Y176" s="2248"/>
      <c r="Z176" s="2249"/>
      <c r="AA176" s="2249"/>
      <c r="AB176" s="2246"/>
      <c r="AC176" s="2239"/>
      <c r="AD176" s="2284"/>
      <c r="AE176" s="2240"/>
      <c r="AF176" s="2241"/>
      <c r="AG176" s="2241"/>
      <c r="AH176" s="2241"/>
      <c r="AI176" s="2241"/>
      <c r="AJ176" s="2241"/>
      <c r="AK176" s="2242"/>
      <c r="AL176" s="2242"/>
    </row>
    <row r="177" spans="1:38" s="1" customFormat="1" ht="15.75" customHeight="1" thickBot="1" x14ac:dyDescent="0.3">
      <c r="A177" s="2002"/>
      <c r="B177" s="1617" t="s">
        <v>156</v>
      </c>
      <c r="C177" s="2003"/>
      <c r="D177" s="1619"/>
      <c r="E177" s="1619"/>
      <c r="F177" s="1619"/>
      <c r="G177" s="1619"/>
      <c r="H177" s="1619"/>
      <c r="I177" s="1619"/>
      <c r="J177" s="1619"/>
      <c r="K177" s="1619"/>
      <c r="L177" s="1619"/>
      <c r="M177" s="1619"/>
      <c r="N177" s="1619"/>
      <c r="O177" s="1619"/>
      <c r="P177" s="1619"/>
      <c r="Q177" s="1619"/>
      <c r="R177" s="1619"/>
      <c r="S177" s="1620"/>
      <c r="T177" s="2285"/>
      <c r="U177" s="2005"/>
      <c r="V177" s="1619"/>
      <c r="W177" s="1619"/>
      <c r="X177" s="1619"/>
      <c r="Y177" s="1619"/>
      <c r="Z177" s="1619"/>
      <c r="AA177" s="1619"/>
      <c r="AB177" s="1619"/>
      <c r="AC177" s="1619"/>
      <c r="AD177" s="2007"/>
      <c r="AE177" s="1661"/>
      <c r="AF177" s="1661"/>
      <c r="AG177" s="1661"/>
      <c r="AH177" s="1661"/>
      <c r="AI177" s="1661"/>
      <c r="AJ177" s="1661"/>
      <c r="AK177" s="1747"/>
      <c r="AL177" s="1747"/>
    </row>
    <row r="178" spans="1:38" s="59" customFormat="1" ht="15.75" customHeight="1" x14ac:dyDescent="0.25">
      <c r="A178" s="2286"/>
      <c r="B178" s="2146"/>
      <c r="C178" s="2147"/>
      <c r="D178" s="2147"/>
      <c r="E178" s="2148"/>
      <c r="F178" s="2279"/>
      <c r="G178" s="2276"/>
      <c r="H178" s="2276"/>
      <c r="I178" s="2280"/>
      <c r="J178" s="2281"/>
      <c r="K178" s="2282"/>
      <c r="L178" s="2282"/>
      <c r="M178" s="2282"/>
      <c r="N178" s="2282"/>
      <c r="O178" s="2282"/>
      <c r="P178" s="2282"/>
      <c r="Q178" s="2282"/>
      <c r="R178" s="2276"/>
      <c r="S178" s="2276"/>
      <c r="T178" s="2283"/>
      <c r="U178" s="2254"/>
      <c r="V178" s="2248"/>
      <c r="W178" s="2248"/>
      <c r="X178" s="2248"/>
      <c r="Y178" s="2248"/>
      <c r="Z178" s="2249"/>
      <c r="AA178" s="2249"/>
      <c r="AB178" s="2238"/>
      <c r="AC178" s="2239"/>
      <c r="AD178" s="2239"/>
      <c r="AE178" s="2240"/>
      <c r="AF178" s="2241"/>
      <c r="AG178" s="2287"/>
      <c r="AH178" s="2288"/>
      <c r="AI178" s="2289"/>
      <c r="AJ178" s="2290"/>
      <c r="AK178" s="2258"/>
      <c r="AL178" s="2291"/>
    </row>
    <row r="179" spans="1:38" s="59" customFormat="1" ht="15.75" customHeight="1" x14ac:dyDescent="0.25">
      <c r="A179" s="2273"/>
      <c r="B179" s="2146"/>
      <c r="C179" s="2147"/>
      <c r="D179" s="2147"/>
      <c r="E179" s="2148"/>
      <c r="F179" s="2279"/>
      <c r="G179" s="2276"/>
      <c r="H179" s="2276"/>
      <c r="I179" s="2280"/>
      <c r="J179" s="2281"/>
      <c r="K179" s="2282"/>
      <c r="L179" s="2282"/>
      <c r="M179" s="2282"/>
      <c r="N179" s="2282"/>
      <c r="O179" s="2282"/>
      <c r="P179" s="2282"/>
      <c r="Q179" s="2282"/>
      <c r="R179" s="2276"/>
      <c r="S179" s="2276"/>
      <c r="T179" s="2283"/>
      <c r="U179" s="2254"/>
      <c r="V179" s="2248"/>
      <c r="W179" s="2248"/>
      <c r="X179" s="2248"/>
      <c r="Y179" s="2248"/>
      <c r="Z179" s="2249"/>
      <c r="AA179" s="2249"/>
      <c r="AB179" s="2238"/>
      <c r="AC179" s="2239"/>
      <c r="AD179" s="2239"/>
      <c r="AE179" s="2240"/>
      <c r="AF179" s="2241"/>
      <c r="AG179" s="2287"/>
      <c r="AH179" s="2288"/>
      <c r="AI179" s="2292"/>
      <c r="AJ179" s="2290"/>
      <c r="AK179" s="2258"/>
      <c r="AL179" s="2291"/>
    </row>
    <row r="180" spans="1:38" s="59" customFormat="1" ht="15.75" customHeight="1" x14ac:dyDescent="0.25">
      <c r="A180" s="2273"/>
      <c r="B180" s="2146"/>
      <c r="C180" s="2147"/>
      <c r="D180" s="2147"/>
      <c r="E180" s="2148"/>
      <c r="F180" s="2279"/>
      <c r="G180" s="2276"/>
      <c r="H180" s="2276"/>
      <c r="I180" s="2280"/>
      <c r="J180" s="2281"/>
      <c r="K180" s="2282"/>
      <c r="L180" s="2282"/>
      <c r="M180" s="2282"/>
      <c r="N180" s="2282"/>
      <c r="O180" s="2282"/>
      <c r="P180" s="2282"/>
      <c r="Q180" s="2282"/>
      <c r="R180" s="2276"/>
      <c r="S180" s="2276"/>
      <c r="T180" s="2283"/>
      <c r="U180" s="2254"/>
      <c r="V180" s="2248"/>
      <c r="W180" s="2248"/>
      <c r="X180" s="2248"/>
      <c r="Y180" s="2248"/>
      <c r="Z180" s="2249"/>
      <c r="AA180" s="2249"/>
      <c r="AB180" s="2246"/>
      <c r="AC180" s="2239"/>
      <c r="AD180" s="2239"/>
      <c r="AE180" s="2240"/>
      <c r="AF180" s="2241"/>
      <c r="AG180" s="2287"/>
      <c r="AH180" s="2288"/>
      <c r="AI180" s="2289"/>
      <c r="AJ180" s="2290"/>
      <c r="AK180" s="2258"/>
      <c r="AL180" s="2291"/>
    </row>
    <row r="181" spans="1:38" s="59" customFormat="1" ht="15.75" customHeight="1" x14ac:dyDescent="0.25">
      <c r="A181" s="2273"/>
      <c r="B181" s="2146"/>
      <c r="C181" s="2147"/>
      <c r="D181" s="2147"/>
      <c r="E181" s="2148"/>
      <c r="F181" s="2279"/>
      <c r="G181" s="2276"/>
      <c r="H181" s="2276"/>
      <c r="I181" s="2280"/>
      <c r="J181" s="2281"/>
      <c r="K181" s="2282"/>
      <c r="L181" s="2282"/>
      <c r="M181" s="2282"/>
      <c r="N181" s="2282"/>
      <c r="O181" s="2282"/>
      <c r="P181" s="2282"/>
      <c r="Q181" s="2282"/>
      <c r="R181" s="2276"/>
      <c r="S181" s="2276"/>
      <c r="T181" s="2283"/>
      <c r="U181" s="2254"/>
      <c r="V181" s="2248"/>
      <c r="W181" s="2248"/>
      <c r="X181" s="2248"/>
      <c r="Y181" s="2248"/>
      <c r="Z181" s="2249"/>
      <c r="AA181" s="2249"/>
      <c r="AB181" s="2246"/>
      <c r="AC181" s="2239"/>
      <c r="AD181" s="2239"/>
      <c r="AE181" s="2240"/>
      <c r="AF181" s="2241"/>
      <c r="AG181" s="2287"/>
      <c r="AH181" s="2293"/>
      <c r="AI181" s="2294"/>
      <c r="AJ181" s="2290"/>
      <c r="AK181" s="2258"/>
      <c r="AL181" s="2291"/>
    </row>
    <row r="182" spans="1:38" s="59" customFormat="1" ht="15.75" customHeight="1" x14ac:dyDescent="0.25">
      <c r="A182" s="2273"/>
      <c r="B182" s="2146"/>
      <c r="C182" s="2147"/>
      <c r="D182" s="2147"/>
      <c r="E182" s="2148"/>
      <c r="F182" s="2279"/>
      <c r="G182" s="2276"/>
      <c r="H182" s="2276"/>
      <c r="I182" s="2280"/>
      <c r="J182" s="2281"/>
      <c r="K182" s="2282"/>
      <c r="L182" s="2282"/>
      <c r="M182" s="2282"/>
      <c r="N182" s="2282"/>
      <c r="O182" s="2282"/>
      <c r="P182" s="2282"/>
      <c r="Q182" s="2282"/>
      <c r="R182" s="2276"/>
      <c r="S182" s="2276"/>
      <c r="T182" s="2283"/>
      <c r="U182" s="2254"/>
      <c r="V182" s="2248"/>
      <c r="W182" s="2248"/>
      <c r="X182" s="2248"/>
      <c r="Y182" s="2248"/>
      <c r="Z182" s="2249"/>
      <c r="AA182" s="2249"/>
      <c r="AB182" s="2246"/>
      <c r="AC182" s="2239"/>
      <c r="AD182" s="2239"/>
      <c r="AE182" s="2240"/>
      <c r="AF182" s="2241"/>
      <c r="AG182" s="2287"/>
      <c r="AH182" s="2288"/>
      <c r="AI182" s="2292"/>
      <c r="AJ182" s="2290"/>
      <c r="AK182" s="2258"/>
      <c r="AL182" s="2291"/>
    </row>
    <row r="183" spans="1:38" s="59" customFormat="1" ht="15.75" customHeight="1" x14ac:dyDescent="0.25">
      <c r="A183" s="2273"/>
      <c r="B183" s="2146"/>
      <c r="C183" s="2147"/>
      <c r="D183" s="2147"/>
      <c r="E183" s="2148"/>
      <c r="F183" s="2279"/>
      <c r="G183" s="2282"/>
      <c r="H183" s="2282"/>
      <c r="I183" s="2282"/>
      <c r="J183" s="2282"/>
      <c r="K183" s="2282"/>
      <c r="L183" s="2282"/>
      <c r="M183" s="2282"/>
      <c r="N183" s="2282"/>
      <c r="O183" s="2282"/>
      <c r="P183" s="2282"/>
      <c r="Q183" s="2282"/>
      <c r="R183" s="2276"/>
      <c r="S183" s="2276"/>
      <c r="T183" s="2283"/>
      <c r="U183" s="2295"/>
      <c r="V183" s="2248"/>
      <c r="W183" s="2248"/>
      <c r="X183" s="2248"/>
      <c r="Y183" s="2248"/>
      <c r="Z183" s="2249"/>
      <c r="AA183" s="2249"/>
      <c r="AB183" s="2246"/>
      <c r="AC183" s="2239"/>
      <c r="AD183" s="2239"/>
      <c r="AE183" s="2240"/>
      <c r="AF183" s="2241"/>
      <c r="AG183" s="2287"/>
      <c r="AH183" s="2288"/>
      <c r="AI183" s="2292"/>
      <c r="AJ183" s="2290"/>
      <c r="AK183" s="2258"/>
      <c r="AL183" s="2291"/>
    </row>
    <row r="184" spans="1:38" s="59" customFormat="1" ht="15.75" customHeight="1" x14ac:dyDescent="0.25">
      <c r="A184" s="2273"/>
      <c r="B184" s="2146"/>
      <c r="C184" s="2147"/>
      <c r="D184" s="2147"/>
      <c r="E184" s="2275"/>
      <c r="F184" s="2276"/>
      <c r="G184" s="2264"/>
      <c r="H184" s="2264"/>
      <c r="I184" s="2264"/>
      <c r="J184" s="2264"/>
      <c r="K184" s="2264"/>
      <c r="L184" s="2264"/>
      <c r="M184" s="2264"/>
      <c r="N184" s="2264"/>
      <c r="O184" s="2264"/>
      <c r="P184" s="2264"/>
      <c r="Q184" s="2264"/>
      <c r="R184" s="2264"/>
      <c r="S184" s="2296"/>
      <c r="T184" s="2283"/>
      <c r="U184" s="2254"/>
      <c r="V184" s="2248"/>
      <c r="W184" s="2248"/>
      <c r="X184" s="2248"/>
      <c r="Y184" s="2248"/>
      <c r="Z184" s="2249"/>
      <c r="AA184" s="2249"/>
      <c r="AB184" s="2246"/>
      <c r="AC184" s="2239"/>
      <c r="AD184" s="2239"/>
      <c r="AE184" s="2240"/>
      <c r="AF184" s="2241"/>
      <c r="AG184" s="2287"/>
      <c r="AH184" s="2288"/>
      <c r="AI184" s="2289"/>
      <c r="AJ184" s="2290"/>
      <c r="AK184" s="2258"/>
      <c r="AL184" s="2291"/>
    </row>
    <row r="185" spans="1:38" s="59" customFormat="1" ht="15.75" customHeight="1" x14ac:dyDescent="0.25">
      <c r="A185" s="2273"/>
      <c r="B185" s="2146"/>
      <c r="C185" s="2147"/>
      <c r="D185" s="2147"/>
      <c r="E185" s="2148"/>
      <c r="F185" s="2279"/>
      <c r="G185" s="2276"/>
      <c r="H185" s="2276"/>
      <c r="I185" s="2280"/>
      <c r="J185" s="2281"/>
      <c r="K185" s="2282"/>
      <c r="L185" s="2282"/>
      <c r="M185" s="2282"/>
      <c r="N185" s="2282"/>
      <c r="O185" s="2282"/>
      <c r="P185" s="2282"/>
      <c r="Q185" s="2282"/>
      <c r="R185" s="2276"/>
      <c r="S185" s="2276"/>
      <c r="T185" s="2283"/>
      <c r="U185" s="2254"/>
      <c r="V185" s="2248"/>
      <c r="W185" s="2248"/>
      <c r="X185" s="2248"/>
      <c r="Y185" s="2248"/>
      <c r="Z185" s="2249"/>
      <c r="AA185" s="2249"/>
      <c r="AB185" s="2249"/>
      <c r="AC185" s="2239"/>
      <c r="AD185" s="2284"/>
      <c r="AE185" s="2240"/>
      <c r="AF185" s="2241"/>
      <c r="AG185" s="2287"/>
      <c r="AH185" s="2288"/>
      <c r="AI185" s="2292"/>
      <c r="AJ185" s="2290"/>
      <c r="AK185" s="2258"/>
      <c r="AL185" s="2291"/>
    </row>
    <row r="186" spans="1:38" s="59" customFormat="1" ht="15.75" customHeight="1" x14ac:dyDescent="0.25">
      <c r="A186" s="2273"/>
      <c r="B186" s="2146"/>
      <c r="C186" s="2147"/>
      <c r="D186" s="2147"/>
      <c r="E186" s="2148"/>
      <c r="F186" s="2279"/>
      <c r="G186" s="2276"/>
      <c r="H186" s="2276"/>
      <c r="I186" s="2280"/>
      <c r="J186" s="2281"/>
      <c r="K186" s="2282"/>
      <c r="L186" s="2282"/>
      <c r="M186" s="2282"/>
      <c r="N186" s="2282"/>
      <c r="O186" s="2282"/>
      <c r="P186" s="2282"/>
      <c r="Q186" s="2282"/>
      <c r="R186" s="2276"/>
      <c r="S186" s="2276"/>
      <c r="T186" s="2283"/>
      <c r="U186" s="2254"/>
      <c r="V186" s="2248"/>
      <c r="W186" s="2248"/>
      <c r="X186" s="2248"/>
      <c r="Y186" s="2248"/>
      <c r="Z186" s="2249"/>
      <c r="AA186" s="2249"/>
      <c r="AB186" s="2249"/>
      <c r="AC186" s="2239"/>
      <c r="AD186" s="2284"/>
      <c r="AE186" s="2240"/>
      <c r="AF186" s="2241"/>
      <c r="AG186" s="2287"/>
      <c r="AH186" s="2288"/>
      <c r="AI186" s="2292"/>
      <c r="AJ186" s="2290"/>
      <c r="AK186" s="2258"/>
      <c r="AL186" s="2291"/>
    </row>
    <row r="187" spans="1:38" s="59" customFormat="1" ht="15.75" customHeight="1" thickBot="1" x14ac:dyDescent="0.3">
      <c r="A187" s="2273"/>
      <c r="B187" s="2146"/>
      <c r="C187" s="2147"/>
      <c r="D187" s="2147"/>
      <c r="E187" s="2148"/>
      <c r="F187" s="2279"/>
      <c r="G187" s="2276"/>
      <c r="H187" s="2276"/>
      <c r="I187" s="2280"/>
      <c r="J187" s="2281"/>
      <c r="K187" s="2282"/>
      <c r="L187" s="2282"/>
      <c r="M187" s="2282"/>
      <c r="N187" s="2282"/>
      <c r="O187" s="2282"/>
      <c r="P187" s="2282"/>
      <c r="Q187" s="2282"/>
      <c r="R187" s="2276"/>
      <c r="S187" s="2276"/>
      <c r="T187" s="2283"/>
      <c r="U187" s="2254"/>
      <c r="V187" s="2248"/>
      <c r="W187" s="2248"/>
      <c r="X187" s="2248"/>
      <c r="Y187" s="2248"/>
      <c r="Z187" s="2249"/>
      <c r="AA187" s="2249"/>
      <c r="AB187" s="2249"/>
      <c r="AC187" s="2239"/>
      <c r="AD187" s="2284"/>
      <c r="AE187" s="2240"/>
      <c r="AF187" s="2241"/>
      <c r="AG187" s="2287"/>
      <c r="AH187" s="2288"/>
      <c r="AI187" s="2292"/>
      <c r="AJ187" s="2290"/>
      <c r="AK187" s="2258"/>
      <c r="AL187" s="2291"/>
    </row>
    <row r="188" spans="1:38" s="1" customFormat="1" ht="15.75" customHeight="1" thickBot="1" x14ac:dyDescent="0.3">
      <c r="A188" s="2002"/>
      <c r="B188" s="1617" t="s">
        <v>157</v>
      </c>
      <c r="C188" s="2003"/>
      <c r="D188" s="1619"/>
      <c r="E188" s="1619"/>
      <c r="F188" s="1619"/>
      <c r="G188" s="1619"/>
      <c r="H188" s="1619"/>
      <c r="I188" s="1619"/>
      <c r="J188" s="1619"/>
      <c r="K188" s="1619"/>
      <c r="L188" s="1619"/>
      <c r="M188" s="1619"/>
      <c r="N188" s="1619"/>
      <c r="O188" s="1619"/>
      <c r="P188" s="1619"/>
      <c r="Q188" s="1619"/>
      <c r="R188" s="1619"/>
      <c r="S188" s="1619"/>
      <c r="T188" s="2285"/>
      <c r="U188" s="2005"/>
      <c r="V188" s="1619"/>
      <c r="W188" s="1619"/>
      <c r="X188" s="1619"/>
      <c r="Y188" s="1619"/>
      <c r="Z188" s="1619"/>
      <c r="AA188" s="1619"/>
      <c r="AB188" s="1619"/>
      <c r="AC188" s="1619"/>
      <c r="AD188" s="2007"/>
      <c r="AE188" s="1661"/>
      <c r="AF188" s="2297"/>
      <c r="AG188" s="2298"/>
      <c r="AH188" s="2299"/>
      <c r="AI188" s="2300"/>
      <c r="AJ188" s="2301"/>
      <c r="AK188" s="2302"/>
      <c r="AL188" s="2303"/>
    </row>
    <row r="189" spans="1:38" s="1" customFormat="1" ht="15.75" customHeight="1" x14ac:dyDescent="0.25">
      <c r="A189" s="2304"/>
      <c r="B189" s="2305"/>
      <c r="C189" s="1632"/>
      <c r="D189" s="1632"/>
      <c r="E189" s="2306"/>
      <c r="F189" s="2307"/>
      <c r="G189" s="2276"/>
      <c r="H189" s="2276"/>
      <c r="I189" s="2280"/>
      <c r="J189" s="2281"/>
      <c r="K189" s="2282"/>
      <c r="L189" s="2282"/>
      <c r="M189" s="2282"/>
      <c r="N189" s="2282"/>
      <c r="O189" s="2282"/>
      <c r="P189" s="2282"/>
      <c r="Q189" s="2282"/>
      <c r="R189" s="2276"/>
      <c r="S189" s="2276"/>
      <c r="T189" s="2283"/>
      <c r="U189" s="2308"/>
      <c r="V189" s="2309"/>
      <c r="W189" s="2309"/>
      <c r="X189" s="2309"/>
      <c r="Y189" s="2309"/>
      <c r="Z189" s="2309"/>
      <c r="AA189" s="2309"/>
      <c r="AB189" s="2309"/>
      <c r="AC189" s="2310"/>
      <c r="AD189" s="2310"/>
      <c r="AE189" s="2311"/>
      <c r="AF189" s="2241"/>
      <c r="AG189" s="2287"/>
      <c r="AH189" s="2288"/>
      <c r="AI189" s="2289"/>
      <c r="AJ189" s="2290"/>
      <c r="AK189" s="2312"/>
      <c r="AL189" s="2291"/>
    </row>
    <row r="190" spans="1:38" s="59" customFormat="1" ht="15.75" customHeight="1" x14ac:dyDescent="0.25">
      <c r="A190" s="2273"/>
      <c r="B190" s="2146"/>
      <c r="C190" s="2147"/>
      <c r="D190" s="2147"/>
      <c r="E190" s="2148"/>
      <c r="F190" s="2279"/>
      <c r="G190" s="2276"/>
      <c r="H190" s="2276"/>
      <c r="I190" s="2280"/>
      <c r="J190" s="2281"/>
      <c r="K190" s="2282"/>
      <c r="L190" s="2282"/>
      <c r="M190" s="2282"/>
      <c r="N190" s="2282"/>
      <c r="O190" s="2282"/>
      <c r="P190" s="2282"/>
      <c r="Q190" s="2282"/>
      <c r="R190" s="2276"/>
      <c r="S190" s="2276"/>
      <c r="T190" s="2283"/>
      <c r="U190" s="2308"/>
      <c r="V190" s="2248"/>
      <c r="W190" s="2248"/>
      <c r="X190" s="2248"/>
      <c r="Y190" s="2248"/>
      <c r="Z190" s="2249"/>
      <c r="AA190" s="2249"/>
      <c r="AB190" s="2246"/>
      <c r="AC190" s="2239"/>
      <c r="AD190" s="2239"/>
      <c r="AE190" s="2240"/>
      <c r="AF190" s="2241"/>
      <c r="AG190" s="2287"/>
      <c r="AH190" s="2288"/>
      <c r="AI190" s="2292"/>
      <c r="AJ190" s="2290"/>
      <c r="AK190" s="2258"/>
      <c r="AL190" s="2291"/>
    </row>
    <row r="191" spans="1:38" s="59" customFormat="1" ht="15.75" customHeight="1" x14ac:dyDescent="0.25">
      <c r="A191" s="2273"/>
      <c r="B191" s="2146"/>
      <c r="C191" s="2147"/>
      <c r="D191" s="2147"/>
      <c r="E191" s="2148"/>
      <c r="F191" s="2279"/>
      <c r="G191" s="2276"/>
      <c r="H191" s="2276"/>
      <c r="I191" s="2280"/>
      <c r="J191" s="2281"/>
      <c r="K191" s="2282"/>
      <c r="L191" s="2282"/>
      <c r="M191" s="2282"/>
      <c r="N191" s="2282"/>
      <c r="O191" s="2282"/>
      <c r="P191" s="2282"/>
      <c r="Q191" s="2282"/>
      <c r="R191" s="2276"/>
      <c r="S191" s="2276"/>
      <c r="T191" s="2283"/>
      <c r="U191" s="2308"/>
      <c r="V191" s="2248"/>
      <c r="W191" s="2248"/>
      <c r="X191" s="2248"/>
      <c r="Y191" s="2248"/>
      <c r="Z191" s="2249"/>
      <c r="AA191" s="2249"/>
      <c r="AB191" s="2246"/>
      <c r="AC191" s="2239"/>
      <c r="AD191" s="2239"/>
      <c r="AE191" s="2240"/>
      <c r="AF191" s="2241"/>
      <c r="AG191" s="2313"/>
      <c r="AH191" s="2288"/>
      <c r="AI191" s="2292"/>
      <c r="AJ191" s="2290"/>
      <c r="AK191" s="2258"/>
      <c r="AL191" s="2291"/>
    </row>
    <row r="192" spans="1:38" s="59" customFormat="1" ht="15.75" customHeight="1" x14ac:dyDescent="0.25">
      <c r="A192" s="2273"/>
      <c r="B192" s="2146"/>
      <c r="C192" s="2147"/>
      <c r="D192" s="2147"/>
      <c r="E192" s="2148"/>
      <c r="F192" s="2279"/>
      <c r="G192" s="2276"/>
      <c r="H192" s="2276"/>
      <c r="I192" s="2280"/>
      <c r="J192" s="2281"/>
      <c r="K192" s="2282"/>
      <c r="L192" s="2282"/>
      <c r="M192" s="2282"/>
      <c r="N192" s="2282"/>
      <c r="O192" s="2282"/>
      <c r="P192" s="2282"/>
      <c r="Q192" s="2282"/>
      <c r="R192" s="2276"/>
      <c r="S192" s="2276"/>
      <c r="T192" s="2283"/>
      <c r="U192" s="2308"/>
      <c r="V192" s="2248"/>
      <c r="W192" s="2248"/>
      <c r="X192" s="2248"/>
      <c r="Y192" s="2248"/>
      <c r="Z192" s="2249"/>
      <c r="AA192" s="2249"/>
      <c r="AB192" s="2246"/>
      <c r="AC192" s="2239"/>
      <c r="AD192" s="2239"/>
      <c r="AE192" s="2240"/>
      <c r="AF192" s="2241"/>
      <c r="AG192" s="2287"/>
      <c r="AH192" s="2288"/>
      <c r="AI192" s="2314"/>
      <c r="AJ192" s="2290"/>
      <c r="AK192" s="2258"/>
      <c r="AL192" s="2291"/>
    </row>
    <row r="193" spans="1:38" s="59" customFormat="1" ht="15.75" customHeight="1" x14ac:dyDescent="0.25">
      <c r="A193" s="2315"/>
      <c r="B193" s="2256"/>
      <c r="C193" s="2147"/>
      <c r="D193" s="2316"/>
      <c r="E193" s="2317"/>
      <c r="F193" s="2318"/>
      <c r="G193" s="2319"/>
      <c r="H193" s="2319"/>
      <c r="I193" s="2320"/>
      <c r="J193" s="2321"/>
      <c r="K193" s="2319"/>
      <c r="L193" s="2319"/>
      <c r="M193" s="2322"/>
      <c r="N193" s="2322"/>
      <c r="O193" s="2322"/>
      <c r="P193" s="2322"/>
      <c r="Q193" s="2322"/>
      <c r="R193" s="2319"/>
      <c r="S193" s="2319"/>
      <c r="T193" s="2283"/>
      <c r="U193" s="2308"/>
      <c r="V193" s="2323"/>
      <c r="W193" s="2323"/>
      <c r="X193" s="2323"/>
      <c r="Y193" s="2323"/>
      <c r="Z193" s="2324"/>
      <c r="AA193" s="2324"/>
      <c r="AB193" s="2325"/>
      <c r="AC193" s="2326"/>
      <c r="AD193" s="2326"/>
      <c r="AE193" s="2327"/>
      <c r="AF193" s="2241"/>
      <c r="AG193" s="2287"/>
      <c r="AH193" s="2328"/>
      <c r="AI193" s="2329"/>
      <c r="AJ193" s="2290"/>
      <c r="AK193" s="2258"/>
      <c r="AL193" s="2291"/>
    </row>
    <row r="194" spans="1:38" s="59" customFormat="1" ht="15.75" customHeight="1" x14ac:dyDescent="0.25">
      <c r="A194" s="2315"/>
      <c r="B194" s="2256"/>
      <c r="C194" s="2147"/>
      <c r="D194" s="2316"/>
      <c r="E194" s="2317"/>
      <c r="F194" s="2318"/>
      <c r="G194" s="2319"/>
      <c r="H194" s="2319"/>
      <c r="I194" s="2320"/>
      <c r="J194" s="2321"/>
      <c r="K194" s="2322"/>
      <c r="L194" s="2322"/>
      <c r="M194" s="2322"/>
      <c r="N194" s="2322"/>
      <c r="O194" s="2322"/>
      <c r="P194" s="2322"/>
      <c r="Q194" s="2322"/>
      <c r="R194" s="2319"/>
      <c r="S194" s="2319"/>
      <c r="T194" s="2283"/>
      <c r="U194" s="2308"/>
      <c r="V194" s="2323"/>
      <c r="W194" s="2323"/>
      <c r="X194" s="2323"/>
      <c r="Y194" s="2323"/>
      <c r="Z194" s="2324"/>
      <c r="AA194" s="2324"/>
      <c r="AB194" s="2330"/>
      <c r="AC194" s="2331"/>
      <c r="AD194" s="2326"/>
      <c r="AE194" s="2327"/>
      <c r="AF194" s="2332"/>
      <c r="AG194" s="2287"/>
      <c r="AH194" s="2328"/>
      <c r="AI194" s="2329"/>
      <c r="AJ194" s="2290"/>
      <c r="AK194" s="2258"/>
      <c r="AL194" s="2291"/>
    </row>
    <row r="195" spans="1:38" s="59" customFormat="1" ht="16.5" customHeight="1" x14ac:dyDescent="0.25">
      <c r="A195" s="2333"/>
      <c r="B195" s="2256"/>
      <c r="C195" s="2147"/>
      <c r="D195" s="2147"/>
      <c r="E195" s="2148"/>
      <c r="F195" s="2334"/>
      <c r="G195" s="2320"/>
      <c r="H195" s="2320"/>
      <c r="I195" s="2320"/>
      <c r="J195" s="2320"/>
      <c r="K195" s="2320"/>
      <c r="L195" s="2320"/>
      <c r="M195" s="2322"/>
      <c r="N195" s="2322"/>
      <c r="O195" s="2322"/>
      <c r="P195" s="2322"/>
      <c r="Q195" s="2322"/>
      <c r="R195" s="2319"/>
      <c r="S195" s="2319"/>
      <c r="T195" s="2283"/>
      <c r="U195" s="2308"/>
      <c r="V195" s="2323"/>
      <c r="W195" s="2323"/>
      <c r="X195" s="2323"/>
      <c r="Y195" s="2323"/>
      <c r="Z195" s="2324"/>
      <c r="AA195" s="2324"/>
      <c r="AB195" s="2325"/>
      <c r="AC195" s="2335"/>
      <c r="AD195" s="2326"/>
      <c r="AE195" s="2327"/>
      <c r="AF195" s="2241"/>
      <c r="AG195" s="2287"/>
      <c r="AH195" s="2328"/>
      <c r="AI195" s="2329"/>
      <c r="AJ195" s="2290"/>
      <c r="AK195" s="2258"/>
      <c r="AL195" s="2291"/>
    </row>
    <row r="196" spans="1:38" ht="17.25" customHeight="1" thickBot="1" x14ac:dyDescent="0.3">
      <c r="T196" s="157"/>
      <c r="U196" s="154"/>
      <c r="V196" s="154"/>
      <c r="W196" s="154"/>
      <c r="X196" s="154"/>
      <c r="Y196" s="154"/>
      <c r="Z196" s="154"/>
      <c r="AA196" s="154"/>
      <c r="AB196" s="2337"/>
      <c r="AC196" s="154"/>
      <c r="AD196" s="154"/>
      <c r="AE196" s="154"/>
    </row>
    <row r="197" spans="1:38" s="64" customFormat="1" ht="15.75" customHeight="1" thickBot="1" x14ac:dyDescent="0.3">
      <c r="A197" s="2100"/>
      <c r="B197" s="2100" t="s">
        <v>161</v>
      </c>
      <c r="C197" s="2101"/>
      <c r="D197" s="434"/>
      <c r="E197" s="435"/>
      <c r="F197" s="2102"/>
      <c r="G197" s="2103">
        <f t="shared" ref="G197:S197" si="14">SUM(G139:G196)</f>
        <v>0</v>
      </c>
      <c r="H197" s="2103">
        <f t="shared" si="14"/>
        <v>0</v>
      </c>
      <c r="I197" s="2103">
        <f t="shared" si="14"/>
        <v>0</v>
      </c>
      <c r="J197" s="2103">
        <f t="shared" si="14"/>
        <v>0</v>
      </c>
      <c r="K197" s="2103">
        <f t="shared" si="14"/>
        <v>0</v>
      </c>
      <c r="L197" s="2103">
        <f t="shared" si="14"/>
        <v>0</v>
      </c>
      <c r="M197" s="2103">
        <f t="shared" si="14"/>
        <v>0</v>
      </c>
      <c r="N197" s="2103">
        <f t="shared" si="14"/>
        <v>0</v>
      </c>
      <c r="O197" s="2103">
        <f t="shared" si="14"/>
        <v>0</v>
      </c>
      <c r="P197" s="2103">
        <f t="shared" si="14"/>
        <v>0</v>
      </c>
      <c r="Q197" s="2103">
        <f t="shared" si="14"/>
        <v>0</v>
      </c>
      <c r="R197" s="2103">
        <f t="shared" si="14"/>
        <v>0</v>
      </c>
      <c r="S197" s="2103">
        <f t="shared" si="14"/>
        <v>0</v>
      </c>
      <c r="T197" s="2105"/>
      <c r="U197" s="2105"/>
      <c r="V197" s="2103"/>
      <c r="W197" s="2103"/>
      <c r="X197" s="2103"/>
      <c r="Y197" s="2103"/>
      <c r="Z197" s="2103"/>
      <c r="AA197" s="2103"/>
      <c r="AB197" s="2106"/>
      <c r="AC197" s="2107"/>
      <c r="AD197" s="2108"/>
      <c r="AE197" s="2109"/>
      <c r="AF197" s="2109"/>
      <c r="AG197" s="2109"/>
      <c r="AH197" s="2109"/>
      <c r="AI197" s="2109"/>
      <c r="AJ197" s="2109"/>
      <c r="AK197" s="2339"/>
      <c r="AL197" s="2339"/>
    </row>
    <row r="198" spans="1:38" s="64" customFormat="1" ht="15.75" customHeight="1" x14ac:dyDescent="0.25">
      <c r="A198" s="2340"/>
      <c r="B198" s="2112"/>
      <c r="C198" s="2341"/>
      <c r="D198" s="2341"/>
      <c r="E198" s="2342"/>
      <c r="F198" s="74"/>
      <c r="G198" s="2343">
        <f>[1]effectif!$P$73+[1]effectif!$P$87</f>
        <v>31</v>
      </c>
      <c r="H198" s="2343">
        <f>[1]effectif!$P$73+[1]effectif!$P$87</f>
        <v>31</v>
      </c>
      <c r="I198" s="2343">
        <f>[1]effectif!$P$73+[1]effectif!$P$87</f>
        <v>31</v>
      </c>
      <c r="J198" s="2343">
        <f>[1]effectif!$P$73+[1]effectif!$P$87</f>
        <v>31</v>
      </c>
      <c r="K198" s="2343">
        <f>[1]effectif!$P$73+[1]effectif!$P$87</f>
        <v>31</v>
      </c>
      <c r="L198" s="2343">
        <f>[1]effectif!$P$73+[1]effectif!$P$87</f>
        <v>31</v>
      </c>
      <c r="M198" s="2343">
        <f>[1]effectif!$P$73+[1]effectif!$P$87</f>
        <v>31</v>
      </c>
      <c r="N198" s="2343">
        <f>[1]effectif!$P$73+[1]effectif!$P$87</f>
        <v>31</v>
      </c>
      <c r="O198" s="2343">
        <f>[1]effectif!$P$73+[1]effectif!$P$87</f>
        <v>31</v>
      </c>
      <c r="P198" s="2343">
        <f>[1]effectif!$P$73+[1]effectif!$P$87</f>
        <v>31</v>
      </c>
      <c r="Q198" s="2343">
        <f>[1]effectif!$P$73+[1]effectif!$P$87</f>
        <v>31</v>
      </c>
      <c r="R198" s="2343">
        <f>[1]effectif!$P$73+[1]effectif!$P$87</f>
        <v>31</v>
      </c>
      <c r="S198" s="2343">
        <f>[1]effectif!$P$73+[1]effectif!$P$87</f>
        <v>31</v>
      </c>
      <c r="T198" s="2344"/>
      <c r="U198" s="2345"/>
      <c r="V198" s="2346"/>
      <c r="W198" s="2346"/>
      <c r="X198" s="2346"/>
      <c r="Y198" s="2346"/>
      <c r="Z198" s="2347"/>
      <c r="AA198" s="2347"/>
      <c r="AB198" s="2348"/>
      <c r="AC198" s="2349"/>
      <c r="AD198" s="2350"/>
      <c r="AE198" s="2351"/>
      <c r="AF198" s="75"/>
      <c r="AG198" s="2352"/>
      <c r="AH198" s="2352"/>
      <c r="AI198" s="2352"/>
      <c r="AJ198" s="2352"/>
      <c r="AK198" s="2353"/>
      <c r="AL198" s="2353"/>
    </row>
    <row r="199" spans="1:38" s="93" customFormat="1" ht="16.5" customHeight="1" thickBot="1" x14ac:dyDescent="0.3">
      <c r="A199" s="2354"/>
      <c r="B199" s="2355"/>
      <c r="C199" s="2356"/>
      <c r="D199" s="2356"/>
      <c r="E199" s="2357"/>
      <c r="F199" s="2358"/>
      <c r="G199" s="2359">
        <f>G197-G198</f>
        <v>-31</v>
      </c>
      <c r="H199" s="2359">
        <f t="shared" ref="H199:S199" si="15">H197-H198</f>
        <v>-31</v>
      </c>
      <c r="I199" s="2359">
        <f t="shared" si="15"/>
        <v>-31</v>
      </c>
      <c r="J199" s="2359">
        <f t="shared" si="15"/>
        <v>-31</v>
      </c>
      <c r="K199" s="2359">
        <f t="shared" si="15"/>
        <v>-31</v>
      </c>
      <c r="L199" s="2359">
        <f t="shared" si="15"/>
        <v>-31</v>
      </c>
      <c r="M199" s="2359">
        <f t="shared" si="15"/>
        <v>-31</v>
      </c>
      <c r="N199" s="2359">
        <f t="shared" si="15"/>
        <v>-31</v>
      </c>
      <c r="O199" s="2359">
        <f t="shared" si="15"/>
        <v>-31</v>
      </c>
      <c r="P199" s="2359">
        <f t="shared" si="15"/>
        <v>-31</v>
      </c>
      <c r="Q199" s="2359">
        <f t="shared" si="15"/>
        <v>-31</v>
      </c>
      <c r="R199" s="2359">
        <f t="shared" si="15"/>
        <v>-31</v>
      </c>
      <c r="S199" s="2359">
        <f t="shared" si="15"/>
        <v>-31</v>
      </c>
      <c r="T199" s="2360"/>
      <c r="U199" s="2131"/>
      <c r="V199" s="2132"/>
      <c r="W199" s="2132"/>
      <c r="X199" s="2132"/>
      <c r="Y199" s="2132"/>
      <c r="Z199" s="2133"/>
      <c r="AA199" s="2133"/>
      <c r="AB199" s="2134"/>
      <c r="AC199" s="89"/>
      <c r="AD199" s="90"/>
      <c r="AE199" s="91"/>
      <c r="AF199" s="92"/>
      <c r="AG199" s="2361"/>
      <c r="AH199" s="2361"/>
      <c r="AI199" s="2361"/>
      <c r="AJ199" s="2361"/>
      <c r="AK199" s="2362"/>
      <c r="AL199" s="2362"/>
    </row>
    <row r="200" spans="1:38" s="64" customFormat="1" ht="15.75" customHeight="1" thickTop="1" thickBot="1" x14ac:dyDescent="0.3">
      <c r="A200" s="2100"/>
      <c r="B200" s="2100"/>
      <c r="C200" s="2101"/>
      <c r="D200" s="434"/>
      <c r="E200" s="435"/>
      <c r="F200" s="2102"/>
      <c r="G200" s="2103"/>
      <c r="H200" s="2103"/>
      <c r="I200" s="2103"/>
      <c r="J200" s="2103"/>
      <c r="K200" s="2103"/>
      <c r="L200" s="2103"/>
      <c r="M200" s="2103"/>
      <c r="N200" s="2103"/>
      <c r="O200" s="2103"/>
      <c r="P200" s="2103"/>
      <c r="Q200" s="2103"/>
      <c r="R200" s="2103"/>
      <c r="S200" s="2103"/>
      <c r="T200" s="2105"/>
      <c r="U200" s="2105"/>
      <c r="V200" s="2103"/>
      <c r="W200" s="2103"/>
      <c r="X200" s="2103"/>
      <c r="Y200" s="2103"/>
      <c r="Z200" s="2103"/>
      <c r="AA200" s="2103"/>
      <c r="AB200" s="2106"/>
      <c r="AC200" s="2107"/>
      <c r="AD200" s="2108"/>
      <c r="AE200" s="2109"/>
      <c r="AF200" s="2109"/>
      <c r="AG200" s="2109"/>
      <c r="AH200" s="2109"/>
      <c r="AI200" s="2109"/>
      <c r="AJ200" s="2109"/>
      <c r="AK200" s="2339"/>
      <c r="AL200" s="2339"/>
    </row>
    <row r="201" spans="1:38" s="64" customFormat="1" ht="15.75" customHeight="1" x14ac:dyDescent="0.25">
      <c r="A201" s="2340"/>
      <c r="B201" s="2112" t="s">
        <v>51</v>
      </c>
      <c r="C201" s="2341"/>
      <c r="D201" s="2341"/>
      <c r="E201" s="2342"/>
      <c r="F201" s="74"/>
      <c r="G201" s="2343">
        <f>[1]effectif!P73+[1]effectif!P87</f>
        <v>31</v>
      </c>
      <c r="H201" s="2343">
        <f>$G201</f>
        <v>31</v>
      </c>
      <c r="I201" s="2343">
        <f t="shared" ref="I201:S201" si="16">$G201</f>
        <v>31</v>
      </c>
      <c r="J201" s="2343">
        <f t="shared" si="16"/>
        <v>31</v>
      </c>
      <c r="K201" s="2343">
        <f t="shared" si="16"/>
        <v>31</v>
      </c>
      <c r="L201" s="2343">
        <f t="shared" si="16"/>
        <v>31</v>
      </c>
      <c r="M201" s="2343">
        <f t="shared" si="16"/>
        <v>31</v>
      </c>
      <c r="N201" s="2343">
        <f t="shared" si="16"/>
        <v>31</v>
      </c>
      <c r="O201" s="2343">
        <f t="shared" si="16"/>
        <v>31</v>
      </c>
      <c r="P201" s="2343">
        <f t="shared" si="16"/>
        <v>31</v>
      </c>
      <c r="Q201" s="2343">
        <f t="shared" si="16"/>
        <v>31</v>
      </c>
      <c r="R201" s="2343">
        <f t="shared" si="16"/>
        <v>31</v>
      </c>
      <c r="S201" s="2343">
        <f t="shared" si="16"/>
        <v>31</v>
      </c>
      <c r="T201" s="2344"/>
      <c r="U201" s="2345"/>
      <c r="V201" s="2346"/>
      <c r="W201" s="2346"/>
      <c r="X201" s="2346"/>
      <c r="Y201" s="2346"/>
      <c r="Z201" s="2347"/>
      <c r="AA201" s="2347"/>
      <c r="AB201" s="2348"/>
      <c r="AC201" s="2349"/>
      <c r="AD201" s="2350"/>
      <c r="AE201" s="2351"/>
      <c r="AF201" s="75"/>
      <c r="AG201" s="2352"/>
      <c r="AH201" s="2352"/>
      <c r="AI201" s="2352"/>
      <c r="AJ201" s="2352"/>
      <c r="AK201" s="2353"/>
      <c r="AL201" s="2353"/>
    </row>
    <row r="202" spans="1:38" s="93" customFormat="1" ht="16.5" customHeight="1" thickBot="1" x14ac:dyDescent="0.3">
      <c r="A202" s="2354"/>
      <c r="B202" s="2355" t="s">
        <v>52</v>
      </c>
      <c r="C202" s="2356"/>
      <c r="D202" s="2356"/>
      <c r="E202" s="2357"/>
      <c r="F202" s="2358"/>
      <c r="G202" s="1730">
        <f>G197-G201</f>
        <v>-31</v>
      </c>
      <c r="H202" s="1730">
        <f t="shared" ref="H202:S202" si="17">H197-H201</f>
        <v>-31</v>
      </c>
      <c r="I202" s="1730">
        <f t="shared" si="17"/>
        <v>-31</v>
      </c>
      <c r="J202" s="1730">
        <f t="shared" si="17"/>
        <v>-31</v>
      </c>
      <c r="K202" s="1730">
        <f t="shared" si="17"/>
        <v>-31</v>
      </c>
      <c r="L202" s="1730">
        <f t="shared" si="17"/>
        <v>-31</v>
      </c>
      <c r="M202" s="1730">
        <f t="shared" si="17"/>
        <v>-31</v>
      </c>
      <c r="N202" s="1730">
        <f t="shared" si="17"/>
        <v>-31</v>
      </c>
      <c r="O202" s="1730">
        <f t="shared" si="17"/>
        <v>-31</v>
      </c>
      <c r="P202" s="1730">
        <f t="shared" si="17"/>
        <v>-31</v>
      </c>
      <c r="Q202" s="1730">
        <f t="shared" si="17"/>
        <v>-31</v>
      </c>
      <c r="R202" s="1730">
        <f t="shared" si="17"/>
        <v>-31</v>
      </c>
      <c r="S202" s="1730">
        <f t="shared" si="17"/>
        <v>-31</v>
      </c>
      <c r="T202" s="2360"/>
      <c r="U202" s="2131"/>
      <c r="V202" s="2132"/>
      <c r="W202" s="2132"/>
      <c r="X202" s="2132"/>
      <c r="Y202" s="2132"/>
      <c r="Z202" s="2133"/>
      <c r="AA202" s="2133"/>
      <c r="AB202" s="2134"/>
      <c r="AC202" s="89"/>
      <c r="AD202" s="90"/>
      <c r="AE202" s="91"/>
      <c r="AF202" s="92"/>
      <c r="AG202" s="2361"/>
      <c r="AH202" s="2361"/>
      <c r="AI202" s="2361"/>
      <c r="AJ202" s="2361"/>
      <c r="AK202" s="2362"/>
      <c r="AL202" s="2362"/>
    </row>
    <row r="203" spans="1:38" s="1" customFormat="1" ht="27" customHeight="1" thickTop="1" thickBot="1" x14ac:dyDescent="0.3">
      <c r="A203" s="4085" t="s">
        <v>60</v>
      </c>
      <c r="B203" s="4044"/>
      <c r="C203" s="2363"/>
      <c r="D203" s="559"/>
      <c r="E203" s="1383"/>
      <c r="F203" s="2364"/>
      <c r="G203" s="562">
        <f t="shared" ref="G203:S203" si="18">(SUM(G84:G134)+SUM(G138:G196))</f>
        <v>0</v>
      </c>
      <c r="H203" s="562">
        <f t="shared" si="18"/>
        <v>0</v>
      </c>
      <c r="I203" s="562">
        <f t="shared" si="18"/>
        <v>0</v>
      </c>
      <c r="J203" s="562">
        <f t="shared" si="18"/>
        <v>0</v>
      </c>
      <c r="K203" s="562">
        <f t="shared" si="18"/>
        <v>0</v>
      </c>
      <c r="L203" s="562">
        <f t="shared" si="18"/>
        <v>0</v>
      </c>
      <c r="M203" s="562">
        <f t="shared" si="18"/>
        <v>0</v>
      </c>
      <c r="N203" s="562">
        <f t="shared" si="18"/>
        <v>0</v>
      </c>
      <c r="O203" s="562">
        <f t="shared" si="18"/>
        <v>0</v>
      </c>
      <c r="P203" s="562">
        <f t="shared" si="18"/>
        <v>0</v>
      </c>
      <c r="Q203" s="562">
        <f t="shared" si="18"/>
        <v>0</v>
      </c>
      <c r="R203" s="562">
        <f t="shared" si="18"/>
        <v>0</v>
      </c>
      <c r="S203" s="562">
        <f t="shared" si="18"/>
        <v>0</v>
      </c>
      <c r="T203" s="2365"/>
      <c r="U203" s="2366"/>
      <c r="V203" s="144"/>
      <c r="W203" s="144"/>
      <c r="X203" s="144"/>
      <c r="Y203" s="144"/>
      <c r="Z203" s="144"/>
      <c r="AA203" s="144"/>
      <c r="AB203" s="144"/>
      <c r="AC203" s="144"/>
      <c r="AD203" s="2367"/>
      <c r="AE203" s="2368"/>
      <c r="AF203" s="2369"/>
      <c r="AG203" s="2370"/>
      <c r="AH203" s="2371"/>
      <c r="AI203" s="2372"/>
      <c r="AJ203" s="2373"/>
      <c r="AK203" s="2374"/>
      <c r="AL203" s="2374"/>
    </row>
    <row r="204" spans="1:38" s="1" customFormat="1" ht="24.75" customHeight="1" thickBot="1" x14ac:dyDescent="0.3">
      <c r="A204" s="147"/>
      <c r="B204" s="4086" t="s">
        <v>55</v>
      </c>
      <c r="C204" s="4087"/>
      <c r="D204" s="2375"/>
      <c r="E204" s="2375"/>
      <c r="F204" s="2376"/>
      <c r="G204" s="2377">
        <f>[1]effectif!$N$104</f>
        <v>61</v>
      </c>
      <c r="H204" s="2377">
        <f>[1]effectif!$N$104</f>
        <v>61</v>
      </c>
      <c r="I204" s="2377">
        <f>[1]effectif!$N$104</f>
        <v>61</v>
      </c>
      <c r="J204" s="2377">
        <f>[1]effectif!$N$104</f>
        <v>61</v>
      </c>
      <c r="K204" s="2377">
        <f>[1]effectif!$N$104</f>
        <v>61</v>
      </c>
      <c r="L204" s="2377">
        <f>[1]effectif!$N$104</f>
        <v>61</v>
      </c>
      <c r="M204" s="2377">
        <f>[1]effectif!$N$104</f>
        <v>61</v>
      </c>
      <c r="N204" s="2377">
        <f>[1]effectif!$N$104</f>
        <v>61</v>
      </c>
      <c r="O204" s="2377">
        <f>[1]effectif!$N$104</f>
        <v>61</v>
      </c>
      <c r="P204" s="2377">
        <f>[1]effectif!$N$104</f>
        <v>61</v>
      </c>
      <c r="Q204" s="2377">
        <f>[1]effectif!$N$104</f>
        <v>61</v>
      </c>
      <c r="R204" s="2377">
        <f>[1]effectif!$N$104</f>
        <v>61</v>
      </c>
      <c r="S204" s="2377">
        <f>[1]effectif!$N$104</f>
        <v>61</v>
      </c>
      <c r="T204" s="2365"/>
      <c r="U204" s="2378"/>
      <c r="V204" s="144"/>
      <c r="W204" s="144"/>
      <c r="X204" s="144"/>
      <c r="Y204" s="144"/>
      <c r="Z204" s="144"/>
      <c r="AA204" s="144"/>
      <c r="AB204" s="144"/>
      <c r="AC204" s="144"/>
      <c r="AD204" s="2378"/>
      <c r="AE204" s="2379"/>
      <c r="AF204" s="1414"/>
      <c r="AG204" s="127"/>
      <c r="AH204" s="127"/>
      <c r="AI204" s="1415"/>
      <c r="AJ204" s="1415"/>
      <c r="AK204" s="2374"/>
      <c r="AL204" s="2374"/>
    </row>
    <row r="205" spans="1:38" s="149" customFormat="1" ht="23.25" customHeight="1" thickTop="1" thickBot="1" x14ac:dyDescent="0.3">
      <c r="A205" s="147"/>
      <c r="B205" s="4088" t="s">
        <v>56</v>
      </c>
      <c r="C205" s="4089"/>
      <c r="D205" s="2380"/>
      <c r="E205" s="2380"/>
      <c r="F205" s="2381"/>
      <c r="G205" s="2382">
        <f t="shared" ref="G205:R205" si="19">+G203-G204</f>
        <v>-61</v>
      </c>
      <c r="H205" s="2382">
        <f t="shared" si="19"/>
        <v>-61</v>
      </c>
      <c r="I205" s="2382">
        <f t="shared" si="19"/>
        <v>-61</v>
      </c>
      <c r="J205" s="2382">
        <f t="shared" si="19"/>
        <v>-61</v>
      </c>
      <c r="K205" s="2382">
        <f t="shared" si="19"/>
        <v>-61</v>
      </c>
      <c r="L205" s="2382">
        <f t="shared" si="19"/>
        <v>-61</v>
      </c>
      <c r="M205" s="2382">
        <f t="shared" si="19"/>
        <v>-61</v>
      </c>
      <c r="N205" s="2382">
        <f t="shared" si="19"/>
        <v>-61</v>
      </c>
      <c r="O205" s="2382">
        <f t="shared" si="19"/>
        <v>-61</v>
      </c>
      <c r="P205" s="2382">
        <f t="shared" si="19"/>
        <v>-61</v>
      </c>
      <c r="Q205" s="2382">
        <f t="shared" si="19"/>
        <v>-61</v>
      </c>
      <c r="R205" s="2382">
        <f t="shared" si="19"/>
        <v>-61</v>
      </c>
      <c r="S205" s="2383">
        <f>+S203-S204</f>
        <v>-61</v>
      </c>
      <c r="T205" s="2365"/>
      <c r="U205" s="144"/>
      <c r="V205" s="144"/>
      <c r="W205" s="144"/>
      <c r="X205" s="144"/>
      <c r="Y205" s="144"/>
      <c r="Z205" s="144"/>
      <c r="AA205" s="144"/>
      <c r="AB205" s="144"/>
      <c r="AC205" s="144"/>
      <c r="AD205" s="144"/>
      <c r="AE205" s="145"/>
      <c r="AF205" s="148"/>
      <c r="AI205" s="150"/>
      <c r="AJ205" s="150"/>
      <c r="AK205" s="2384"/>
      <c r="AL205" s="2384"/>
    </row>
    <row r="206" spans="1:38" s="2389" customFormat="1" ht="31.5" customHeight="1" thickBot="1" x14ac:dyDescent="0.3">
      <c r="A206" s="100"/>
      <c r="B206" s="101"/>
      <c r="C206" s="153"/>
      <c r="D206" s="2385"/>
      <c r="E206" s="2385"/>
      <c r="F206" s="2386"/>
      <c r="G206" s="2387"/>
      <c r="H206" s="2387"/>
      <c r="I206" s="2387"/>
      <c r="J206" s="2387"/>
      <c r="K206" s="2387"/>
      <c r="L206" s="2387"/>
      <c r="M206" s="2387"/>
      <c r="N206" s="2387"/>
      <c r="O206" s="2387"/>
      <c r="P206" s="2387"/>
      <c r="Q206" s="2387"/>
      <c r="R206" s="2387"/>
      <c r="S206" s="2387"/>
      <c r="T206" s="155"/>
      <c r="U206" s="144"/>
      <c r="V206" s="144"/>
      <c r="W206" s="144"/>
      <c r="X206" s="144"/>
      <c r="Y206" s="144"/>
      <c r="Z206" s="144"/>
      <c r="AA206" s="144"/>
      <c r="AB206" s="144"/>
      <c r="AC206" s="144"/>
      <c r="AD206" s="144"/>
      <c r="AE206" s="145"/>
      <c r="AF206" s="2388"/>
      <c r="AI206" s="2390"/>
      <c r="AJ206" s="2390"/>
      <c r="AK206" s="2391"/>
      <c r="AL206" s="2391"/>
    </row>
    <row r="207" spans="1:38" ht="15" customHeight="1" thickTop="1" thickBot="1" x14ac:dyDescent="0.3">
      <c r="A207" s="1417"/>
      <c r="B207" s="1418"/>
      <c r="C207" s="1419"/>
      <c r="D207" s="1419"/>
      <c r="E207" s="1419"/>
      <c r="F207" s="2392"/>
      <c r="G207" s="1421"/>
      <c r="H207" s="1421"/>
      <c r="I207" s="1421"/>
      <c r="J207" s="1421"/>
      <c r="K207" s="1421"/>
      <c r="L207" s="1421"/>
      <c r="M207" s="1421"/>
      <c r="N207" s="1421"/>
      <c r="O207" s="1421"/>
      <c r="P207" s="1421"/>
      <c r="Q207" s="1421"/>
      <c r="R207" s="1421"/>
      <c r="S207" s="1421"/>
      <c r="T207" s="2393"/>
      <c r="U207" s="2394"/>
      <c r="V207" s="2395"/>
      <c r="W207" s="2395"/>
      <c r="X207" s="2395"/>
      <c r="Y207" s="2395"/>
      <c r="Z207" s="2396"/>
      <c r="AA207" s="2397"/>
      <c r="AB207" s="2398"/>
      <c r="AC207" s="2397"/>
      <c r="AD207" s="2397"/>
      <c r="AE207" s="2399"/>
    </row>
    <row r="208" spans="1:38" ht="15" customHeight="1" thickTop="1" thickBot="1" x14ac:dyDescent="0.3">
      <c r="A208" s="4090" t="s">
        <v>163</v>
      </c>
      <c r="B208" s="4091"/>
      <c r="C208" s="4092"/>
      <c r="D208" s="4092"/>
      <c r="E208" s="4092"/>
      <c r="F208" s="4092"/>
      <c r="G208" s="4092"/>
      <c r="H208" s="4092"/>
      <c r="I208" s="4092"/>
      <c r="J208" s="4092"/>
      <c r="K208" s="4092"/>
      <c r="L208" s="4092"/>
      <c r="M208" s="4092"/>
      <c r="N208" s="4092"/>
      <c r="O208" s="4092"/>
      <c r="P208" s="4092"/>
      <c r="Q208" s="4092"/>
      <c r="R208" s="4092"/>
      <c r="S208" s="4092"/>
      <c r="T208" s="4092"/>
      <c r="U208" s="4093"/>
      <c r="V208" s="4094"/>
      <c r="W208" s="4094"/>
      <c r="X208" s="4094"/>
      <c r="Y208" s="4094"/>
      <c r="Z208" s="4095"/>
      <c r="AA208" s="4092"/>
      <c r="AB208" s="4092"/>
      <c r="AC208" s="4092"/>
      <c r="AD208" s="2400"/>
      <c r="AE208" s="2401"/>
    </row>
    <row r="209" spans="1:30" ht="15" customHeight="1" x14ac:dyDescent="0.25">
      <c r="A209" s="181"/>
      <c r="B209" s="1469"/>
      <c r="C209" s="2402"/>
      <c r="D209" s="2403"/>
      <c r="E209" s="2336"/>
      <c r="G209" s="4096"/>
      <c r="H209" s="4098"/>
      <c r="I209" s="4098"/>
      <c r="J209" s="4098"/>
      <c r="K209" s="4098"/>
      <c r="L209" s="4098"/>
      <c r="M209" s="4098"/>
      <c r="N209" s="4098"/>
      <c r="O209" s="4098"/>
      <c r="P209" s="4098"/>
      <c r="Q209" s="4098"/>
      <c r="R209" s="4100"/>
      <c r="S209" s="4100"/>
      <c r="U209" s="2404"/>
      <c r="V209" s="2405"/>
      <c r="W209" s="2405"/>
      <c r="X209" s="2405"/>
      <c r="Y209" s="2405"/>
      <c r="Z209" s="2406"/>
      <c r="AA209" s="165"/>
      <c r="AB209" s="2407"/>
    </row>
    <row r="210" spans="1:30" ht="21" customHeight="1" thickBot="1" x14ac:dyDescent="0.3">
      <c r="A210" s="164"/>
      <c r="B210" s="165"/>
      <c r="G210" s="4097"/>
      <c r="H210" s="4099"/>
      <c r="I210" s="4099"/>
      <c r="J210" s="4099"/>
      <c r="K210" s="4099"/>
      <c r="L210" s="4099"/>
      <c r="M210" s="4099"/>
      <c r="N210" s="4099"/>
      <c r="O210" s="4099"/>
      <c r="P210" s="4099"/>
      <c r="Q210" s="4099"/>
      <c r="R210" s="4101"/>
      <c r="S210" s="4101"/>
      <c r="U210" s="2404"/>
      <c r="V210" s="2405"/>
      <c r="W210" s="2405"/>
      <c r="X210" s="2405"/>
      <c r="Y210" s="2405"/>
      <c r="Z210" s="2406"/>
      <c r="AA210" s="165"/>
      <c r="AB210" s="2408"/>
    </row>
    <row r="211" spans="1:30" ht="21" customHeight="1" thickBot="1" x14ac:dyDescent="0.3">
      <c r="A211" s="164"/>
      <c r="B211" s="165"/>
      <c r="C211" s="4009"/>
      <c r="D211" s="4083"/>
      <c r="E211" s="4083"/>
      <c r="F211" s="4083"/>
      <c r="G211" s="2409"/>
      <c r="H211" s="2409"/>
      <c r="I211" s="2409"/>
      <c r="J211" s="2409"/>
      <c r="K211" s="2409"/>
      <c r="L211" s="2409"/>
      <c r="M211" s="2409"/>
      <c r="N211" s="2409"/>
      <c r="O211" s="2409"/>
      <c r="P211" s="2409"/>
      <c r="Q211" s="2409"/>
      <c r="R211" s="2409"/>
      <c r="S211" s="2409"/>
      <c r="T211" s="168"/>
      <c r="U211" s="2404"/>
      <c r="V211" s="2405"/>
      <c r="W211" s="2405"/>
      <c r="X211" s="2405"/>
      <c r="Y211" s="2405"/>
      <c r="Z211" s="2406"/>
      <c r="AA211" s="165"/>
      <c r="AB211" s="2408"/>
      <c r="AC211" s="165"/>
      <c r="AD211" s="165"/>
    </row>
    <row r="212" spans="1:30" ht="21" customHeight="1" thickBot="1" x14ac:dyDescent="0.3">
      <c r="A212" s="164"/>
      <c r="B212" s="165"/>
      <c r="C212" s="4009"/>
      <c r="D212" s="4084"/>
      <c r="E212" s="4084"/>
      <c r="F212" s="4084"/>
      <c r="G212" s="169"/>
      <c r="H212" s="169"/>
      <c r="I212" s="169"/>
      <c r="J212" s="169"/>
      <c r="K212" s="169"/>
      <c r="L212" s="169"/>
      <c r="M212" s="169"/>
      <c r="N212" s="169"/>
      <c r="O212" s="169"/>
      <c r="P212" s="169"/>
      <c r="Q212" s="169"/>
      <c r="R212" s="169"/>
      <c r="S212" s="169"/>
      <c r="T212" s="170"/>
      <c r="U212" s="165"/>
      <c r="V212" s="2410"/>
      <c r="W212" s="2410"/>
      <c r="X212" s="2410"/>
      <c r="Y212" s="2410"/>
      <c r="Z212" s="165"/>
      <c r="AA212" s="165"/>
      <c r="AB212" s="2408"/>
      <c r="AC212" s="165"/>
      <c r="AD212" s="165"/>
    </row>
    <row r="213" spans="1:30" ht="21" customHeight="1" thickBot="1" x14ac:dyDescent="0.3">
      <c r="A213" s="164"/>
      <c r="B213" s="165"/>
      <c r="C213" s="2411"/>
      <c r="D213" s="2412"/>
      <c r="E213" s="2412"/>
      <c r="F213" s="2412"/>
      <c r="G213" s="2413"/>
      <c r="H213" s="2413"/>
      <c r="I213" s="2413"/>
      <c r="J213" s="2413"/>
      <c r="K213" s="2413"/>
      <c r="L213" s="2413"/>
      <c r="M213" s="2413"/>
      <c r="N213" s="2413"/>
      <c r="O213" s="2413"/>
      <c r="P213" s="2413"/>
      <c r="Q213" s="2413"/>
      <c r="R213" s="2413"/>
      <c r="S213" s="2413"/>
      <c r="T213" s="2412"/>
      <c r="U213" s="165"/>
      <c r="V213" s="165"/>
      <c r="W213" s="165"/>
      <c r="X213" s="165"/>
      <c r="Y213" s="165"/>
      <c r="Z213" s="165"/>
      <c r="AA213" s="165"/>
      <c r="AB213" s="2408"/>
      <c r="AC213" s="165"/>
      <c r="AD213" s="165"/>
    </row>
    <row r="214" spans="1:30" ht="21" customHeight="1" thickBot="1" x14ac:dyDescent="0.3">
      <c r="A214" s="164"/>
      <c r="B214" s="165"/>
      <c r="C214" s="4015"/>
      <c r="D214" s="4083"/>
      <c r="E214" s="4083"/>
      <c r="F214" s="4083"/>
      <c r="G214" s="171"/>
      <c r="H214" s="171"/>
      <c r="I214" s="171"/>
      <c r="J214" s="171"/>
      <c r="K214" s="171"/>
      <c r="L214" s="171"/>
      <c r="M214" s="171"/>
      <c r="N214" s="171"/>
      <c r="O214" s="171"/>
      <c r="P214" s="171"/>
      <c r="Q214" s="171"/>
      <c r="R214" s="171"/>
      <c r="S214" s="171"/>
      <c r="T214" s="173"/>
      <c r="U214" s="165"/>
      <c r="V214" s="165"/>
      <c r="W214" s="165"/>
      <c r="X214" s="165"/>
      <c r="Y214" s="165"/>
      <c r="Z214" s="165"/>
      <c r="AA214" s="165"/>
      <c r="AB214" s="2408"/>
      <c r="AC214" s="165"/>
      <c r="AD214" s="165"/>
    </row>
    <row r="215" spans="1:30" ht="8.25" customHeight="1" thickBot="1" x14ac:dyDescent="0.3">
      <c r="A215" s="176"/>
      <c r="B215" s="177"/>
      <c r="C215" s="4021"/>
      <c r="D215" s="4021"/>
      <c r="E215" s="4021"/>
      <c r="F215" s="1468"/>
      <c r="G215" s="179"/>
      <c r="H215" s="179"/>
      <c r="I215" s="179"/>
      <c r="J215" s="179"/>
      <c r="K215" s="179"/>
      <c r="L215" s="179"/>
      <c r="M215" s="179"/>
      <c r="N215" s="179"/>
      <c r="O215" s="179"/>
      <c r="P215" s="179"/>
      <c r="Q215" s="179"/>
      <c r="R215" s="179"/>
      <c r="S215" s="179"/>
      <c r="T215" s="180"/>
      <c r="U215" s="177"/>
      <c r="V215" s="177"/>
      <c r="W215" s="177"/>
      <c r="X215" s="177"/>
      <c r="Y215" s="177"/>
      <c r="Z215" s="177"/>
      <c r="AA215" s="177"/>
      <c r="AB215" s="2414"/>
      <c r="AC215" s="177"/>
      <c r="AD215" s="165"/>
    </row>
    <row r="216" spans="1:30" ht="21" customHeight="1" thickTop="1" x14ac:dyDescent="0.25">
      <c r="A216" s="1448"/>
      <c r="B216" s="1469"/>
      <c r="C216" s="1434"/>
      <c r="D216" s="182"/>
      <c r="E216" s="183"/>
      <c r="F216" s="2415"/>
      <c r="G216" s="4022"/>
      <c r="H216" s="4017"/>
      <c r="I216" s="4017"/>
      <c r="J216" s="4017"/>
      <c r="K216" s="4017"/>
      <c r="L216" s="4017"/>
      <c r="M216" s="4017"/>
      <c r="N216" s="4017"/>
      <c r="O216" s="4017"/>
      <c r="P216" s="4017"/>
      <c r="Q216" s="4017"/>
      <c r="R216" s="4082"/>
      <c r="S216" s="4082"/>
      <c r="T216" s="157"/>
      <c r="U216" s="165"/>
      <c r="V216" s="165"/>
      <c r="W216" s="165"/>
      <c r="X216" s="165"/>
      <c r="Y216" s="165"/>
      <c r="Z216" s="165"/>
      <c r="AA216" s="165"/>
      <c r="AB216" s="2408"/>
      <c r="AC216" s="165"/>
      <c r="AD216" s="165"/>
    </row>
    <row r="217" spans="1:30" ht="21" customHeight="1" thickBot="1" x14ac:dyDescent="0.3">
      <c r="A217" s="164"/>
      <c r="B217" s="165"/>
      <c r="C217" s="165"/>
      <c r="D217" s="165"/>
      <c r="E217" s="165"/>
      <c r="F217" s="183"/>
      <c r="G217" s="4023"/>
      <c r="H217" s="4018"/>
      <c r="I217" s="4018"/>
      <c r="J217" s="4018"/>
      <c r="K217" s="4018"/>
      <c r="L217" s="4018"/>
      <c r="M217" s="4018"/>
      <c r="N217" s="4018"/>
      <c r="O217" s="4018"/>
      <c r="P217" s="4018"/>
      <c r="Q217" s="4018"/>
      <c r="R217" s="4020"/>
      <c r="S217" s="4020"/>
      <c r="T217" s="167"/>
      <c r="U217" s="165"/>
      <c r="V217" s="165"/>
      <c r="W217" s="165"/>
      <c r="X217" s="165"/>
      <c r="Y217" s="165"/>
      <c r="Z217" s="165"/>
      <c r="AA217" s="165"/>
      <c r="AB217" s="2408"/>
      <c r="AC217" s="165"/>
      <c r="AD217" s="165"/>
    </row>
    <row r="218" spans="1:30" ht="21" customHeight="1" thickBot="1" x14ac:dyDescent="0.3">
      <c r="A218" s="164"/>
      <c r="B218" s="165"/>
      <c r="C218" s="4009"/>
      <c r="D218" s="4083"/>
      <c r="E218" s="4083"/>
      <c r="F218" s="4083"/>
      <c r="G218" s="2409"/>
      <c r="H218" s="2409"/>
      <c r="I218" s="2409"/>
      <c r="J218" s="2409"/>
      <c r="K218" s="2409"/>
      <c r="L218" s="2409"/>
      <c r="M218" s="2409"/>
      <c r="N218" s="2409"/>
      <c r="O218" s="2409"/>
      <c r="P218" s="2409"/>
      <c r="Q218" s="2409"/>
      <c r="R218" s="2409"/>
      <c r="S218" s="2409"/>
      <c r="T218" s="168"/>
      <c r="U218" s="165"/>
      <c r="V218" s="165"/>
      <c r="W218" s="165"/>
      <c r="X218" s="165"/>
      <c r="Y218" s="165"/>
      <c r="Z218" s="165"/>
      <c r="AA218" s="165"/>
      <c r="AB218" s="2408"/>
      <c r="AC218" s="165"/>
      <c r="AD218" s="165"/>
    </row>
    <row r="219" spans="1:30" ht="21" customHeight="1" thickBot="1" x14ac:dyDescent="0.3">
      <c r="A219" s="164"/>
      <c r="B219" s="165"/>
      <c r="C219" s="4009"/>
      <c r="D219" s="4084"/>
      <c r="E219" s="4084"/>
      <c r="F219" s="4084"/>
      <c r="G219" s="2416"/>
      <c r="H219" s="2416"/>
      <c r="I219" s="2416"/>
      <c r="J219" s="2416"/>
      <c r="K219" s="2416"/>
      <c r="L219" s="2416"/>
      <c r="M219" s="2416"/>
      <c r="N219" s="2416"/>
      <c r="O219" s="2416"/>
      <c r="P219" s="2416"/>
      <c r="Q219" s="2416"/>
      <c r="R219" s="2416"/>
      <c r="S219" s="2416"/>
      <c r="T219" s="2417"/>
      <c r="U219" s="165"/>
      <c r="V219" s="165"/>
      <c r="W219" s="165"/>
      <c r="X219" s="165"/>
      <c r="Y219" s="165"/>
      <c r="Z219" s="165"/>
      <c r="AA219" s="165"/>
      <c r="AB219" s="2408"/>
      <c r="AC219" s="165"/>
      <c r="AD219" s="165"/>
    </row>
    <row r="220" spans="1:30" ht="21" customHeight="1" thickBot="1" x14ac:dyDescent="0.3">
      <c r="A220" s="164"/>
      <c r="B220" s="165"/>
      <c r="C220" s="2411"/>
      <c r="D220" s="2412"/>
      <c r="E220" s="2412"/>
      <c r="F220" s="2412"/>
      <c r="G220" s="2413"/>
      <c r="H220" s="2413"/>
      <c r="I220" s="2413"/>
      <c r="J220" s="2413"/>
      <c r="K220" s="2413"/>
      <c r="L220" s="2413"/>
      <c r="M220" s="2413"/>
      <c r="N220" s="2413"/>
      <c r="O220" s="2413"/>
      <c r="P220" s="2413"/>
      <c r="Q220" s="2413"/>
      <c r="R220" s="2413"/>
      <c r="S220" s="2413"/>
      <c r="T220" s="2412"/>
      <c r="U220" s="165"/>
      <c r="V220" s="165"/>
      <c r="W220" s="165"/>
      <c r="X220" s="165"/>
      <c r="Y220" s="165"/>
      <c r="Z220" s="165"/>
      <c r="AA220" s="165"/>
      <c r="AB220" s="2408"/>
      <c r="AC220" s="165"/>
      <c r="AD220" s="165"/>
    </row>
    <row r="221" spans="1:30" ht="21" customHeight="1" thickBot="1" x14ac:dyDescent="0.3">
      <c r="A221" s="164"/>
      <c r="B221" s="165"/>
      <c r="C221" s="4015"/>
      <c r="D221" s="4083"/>
      <c r="E221" s="4083"/>
      <c r="F221" s="4083"/>
      <c r="G221" s="171"/>
      <c r="H221" s="171"/>
      <c r="I221" s="171"/>
      <c r="J221" s="171"/>
      <c r="K221" s="171"/>
      <c r="L221" s="171"/>
      <c r="M221" s="171"/>
      <c r="N221" s="171"/>
      <c r="O221" s="171"/>
      <c r="P221" s="171"/>
      <c r="Q221" s="171"/>
      <c r="R221" s="171"/>
      <c r="S221" s="171"/>
      <c r="T221" s="173"/>
      <c r="U221" s="165"/>
      <c r="V221" s="165"/>
      <c r="W221" s="165"/>
      <c r="X221" s="165"/>
      <c r="Y221" s="165"/>
      <c r="Z221" s="165"/>
      <c r="AA221" s="165"/>
      <c r="AB221" s="2408"/>
      <c r="AC221" s="165"/>
      <c r="AD221" s="165"/>
    </row>
    <row r="222" spans="1:30" ht="21" customHeight="1" x14ac:dyDescent="0.25">
      <c r="A222" s="164"/>
      <c r="B222" s="165"/>
      <c r="C222" s="1434"/>
      <c r="D222" s="183"/>
      <c r="E222" s="183"/>
      <c r="F222" s="183"/>
      <c r="G222" s="173"/>
      <c r="H222" s="173"/>
      <c r="I222" s="173"/>
      <c r="J222" s="173"/>
      <c r="K222" s="173"/>
      <c r="L222" s="173"/>
      <c r="M222" s="173"/>
      <c r="N222" s="173"/>
      <c r="O222" s="173"/>
      <c r="P222" s="173"/>
      <c r="Q222" s="173"/>
      <c r="R222" s="173"/>
      <c r="S222" s="173"/>
      <c r="T222" s="173"/>
      <c r="U222" s="165"/>
      <c r="V222" s="165"/>
      <c r="W222" s="165"/>
      <c r="X222" s="165"/>
      <c r="Y222" s="165"/>
      <c r="Z222" s="165"/>
      <c r="AA222" s="165"/>
      <c r="AB222" s="2408"/>
      <c r="AC222" s="165"/>
      <c r="AD222" s="165"/>
    </row>
    <row r="223" spans="1:30" ht="21" customHeight="1" x14ac:dyDescent="0.25">
      <c r="A223" s="164"/>
      <c r="B223" s="165"/>
      <c r="C223" s="1434"/>
      <c r="D223" s="183"/>
      <c r="E223" s="183"/>
      <c r="F223" s="18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/>
      <c r="R223" s="173"/>
      <c r="S223" s="173"/>
      <c r="T223" s="173"/>
      <c r="U223" s="165"/>
      <c r="V223" s="165"/>
      <c r="W223" s="165"/>
      <c r="X223" s="165"/>
      <c r="Y223" s="165"/>
      <c r="Z223" s="165"/>
      <c r="AA223" s="165"/>
      <c r="AB223" s="2408"/>
      <c r="AC223" s="165"/>
      <c r="AD223" s="165"/>
    </row>
    <row r="224" spans="1:30" ht="21" customHeight="1" x14ac:dyDescent="0.25">
      <c r="A224" s="164"/>
      <c r="B224" s="165"/>
      <c r="C224" s="1434"/>
      <c r="D224" s="183"/>
      <c r="E224" s="183"/>
      <c r="F224" s="18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3"/>
      <c r="S224" s="173"/>
      <c r="T224" s="173"/>
      <c r="U224" s="165"/>
      <c r="V224" s="165"/>
      <c r="W224" s="165"/>
      <c r="X224" s="165"/>
      <c r="Y224" s="165"/>
      <c r="Z224" s="165"/>
      <c r="AA224" s="165"/>
      <c r="AB224" s="2408"/>
      <c r="AC224" s="165"/>
      <c r="AD224" s="165"/>
    </row>
    <row r="225" spans="1:33" ht="21" customHeight="1" x14ac:dyDescent="0.25">
      <c r="A225" s="164"/>
      <c r="B225" s="165"/>
      <c r="C225" s="1434"/>
      <c r="D225" s="183"/>
      <c r="E225" s="183"/>
      <c r="F225" s="183"/>
      <c r="G225" s="173"/>
      <c r="H225" s="173"/>
      <c r="I225" s="173"/>
      <c r="J225" s="173"/>
      <c r="K225" s="173"/>
      <c r="L225" s="173"/>
      <c r="M225" s="173"/>
      <c r="N225" s="173"/>
      <c r="O225" s="173"/>
      <c r="P225" s="173"/>
      <c r="Q225" s="173"/>
      <c r="R225" s="173"/>
      <c r="S225" s="173"/>
      <c r="T225" s="173"/>
      <c r="U225" s="165"/>
      <c r="V225" s="165"/>
      <c r="W225" s="165"/>
      <c r="X225" s="165"/>
      <c r="Y225" s="165"/>
      <c r="Z225" s="165"/>
      <c r="AA225" s="165"/>
      <c r="AB225" s="2408"/>
      <c r="AC225" s="165"/>
      <c r="AD225" s="165"/>
    </row>
    <row r="226" spans="1:33" ht="21" customHeight="1" x14ac:dyDescent="0.25">
      <c r="A226" s="164"/>
      <c r="B226" s="165"/>
      <c r="C226" s="1434"/>
      <c r="D226" s="183"/>
      <c r="E226" s="183"/>
      <c r="F226" s="183"/>
      <c r="G226" s="173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3"/>
      <c r="S226" s="173"/>
      <c r="T226" s="173"/>
      <c r="U226" s="165"/>
      <c r="V226" s="165"/>
      <c r="W226" s="165"/>
      <c r="X226" s="165"/>
      <c r="Y226" s="165"/>
      <c r="Z226" s="165"/>
      <c r="AA226" s="165"/>
      <c r="AB226" s="2408"/>
      <c r="AC226" s="165"/>
      <c r="AD226" s="165"/>
    </row>
    <row r="227" spans="1:33" ht="21" customHeight="1" x14ac:dyDescent="0.25">
      <c r="A227" s="164"/>
      <c r="B227" s="165"/>
      <c r="C227" s="1434"/>
      <c r="D227" s="183"/>
      <c r="E227" s="183"/>
      <c r="F227" s="18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  <c r="R227" s="173"/>
      <c r="S227" s="173"/>
      <c r="T227" s="173"/>
      <c r="U227" s="165"/>
      <c r="V227" s="165"/>
      <c r="W227" s="165"/>
      <c r="X227" s="165"/>
      <c r="Y227" s="165"/>
      <c r="Z227" s="165"/>
      <c r="AA227" s="165"/>
      <c r="AB227" s="2408"/>
      <c r="AC227" s="165"/>
      <c r="AD227" s="165"/>
    </row>
    <row r="228" spans="1:33" ht="21" customHeight="1" x14ac:dyDescent="0.25">
      <c r="A228" s="164"/>
      <c r="B228" s="165"/>
      <c r="C228" s="1434"/>
      <c r="D228" s="183"/>
      <c r="E228" s="183"/>
      <c r="F228" s="183"/>
      <c r="G228" s="173"/>
      <c r="H228" s="173"/>
      <c r="I228" s="173"/>
      <c r="J228" s="173"/>
      <c r="K228" s="173"/>
      <c r="L228" s="173"/>
      <c r="M228" s="173"/>
      <c r="N228" s="173"/>
      <c r="O228" s="173"/>
      <c r="P228" s="173"/>
      <c r="Q228" s="173"/>
      <c r="R228" s="173"/>
      <c r="S228" s="173"/>
      <c r="T228" s="173"/>
      <c r="U228" s="165"/>
      <c r="V228" s="165"/>
      <c r="W228" s="165"/>
      <c r="X228" s="165"/>
      <c r="Y228" s="165"/>
      <c r="Z228" s="165"/>
      <c r="AA228" s="165"/>
      <c r="AB228" s="2408"/>
      <c r="AC228" s="165"/>
      <c r="AD228" s="165"/>
    </row>
    <row r="229" spans="1:33" ht="21" customHeight="1" thickBot="1" x14ac:dyDescent="0.3">
      <c r="A229" s="176"/>
      <c r="B229" s="177"/>
      <c r="C229" s="177"/>
      <c r="D229" s="177"/>
      <c r="E229" s="177"/>
      <c r="F229" s="1468"/>
      <c r="G229" s="179"/>
      <c r="H229" s="179"/>
      <c r="I229" s="179"/>
      <c r="J229" s="179"/>
      <c r="K229" s="179"/>
      <c r="L229" s="179"/>
      <c r="M229" s="179"/>
      <c r="N229" s="179"/>
      <c r="O229" s="179"/>
      <c r="P229" s="179"/>
      <c r="Q229" s="179"/>
      <c r="R229" s="179"/>
      <c r="S229" s="179"/>
      <c r="T229" s="180"/>
      <c r="U229" s="177"/>
      <c r="V229" s="177"/>
      <c r="W229" s="177"/>
      <c r="X229" s="177"/>
      <c r="Y229" s="177"/>
      <c r="Z229" s="177"/>
      <c r="AA229" s="177"/>
      <c r="AB229" s="2414"/>
      <c r="AC229" s="177"/>
      <c r="AD229" s="165"/>
    </row>
    <row r="230" spans="1:33" ht="21" customHeight="1" thickTop="1" thickBot="1" x14ac:dyDescent="0.3">
      <c r="A230" s="164"/>
      <c r="B230" s="165"/>
      <c r="C230" s="165"/>
      <c r="D230" s="165"/>
      <c r="E230" s="165"/>
      <c r="F230" s="2418" t="s">
        <v>5</v>
      </c>
      <c r="G230" s="2419" t="s">
        <v>6</v>
      </c>
      <c r="H230" s="2419" t="s">
        <v>7</v>
      </c>
      <c r="I230" s="2419" t="s">
        <v>8</v>
      </c>
      <c r="J230" s="2419" t="s">
        <v>9</v>
      </c>
      <c r="K230" s="2419" t="s">
        <v>10</v>
      </c>
      <c r="L230" s="2419" t="s">
        <v>11</v>
      </c>
      <c r="M230" s="2419" t="s">
        <v>12</v>
      </c>
      <c r="N230" s="2419" t="s">
        <v>13</v>
      </c>
      <c r="O230" s="2419" t="s">
        <v>14</v>
      </c>
      <c r="P230" s="2419" t="s">
        <v>15</v>
      </c>
      <c r="Q230" s="2420" t="s">
        <v>16</v>
      </c>
      <c r="R230" s="174"/>
      <c r="S230" s="165"/>
      <c r="T230" s="165"/>
      <c r="U230" s="165"/>
      <c r="V230" s="2418" t="s">
        <v>5</v>
      </c>
      <c r="W230" s="2419" t="s">
        <v>6</v>
      </c>
      <c r="X230" s="2419" t="s">
        <v>7</v>
      </c>
      <c r="Y230" s="2419" t="s">
        <v>8</v>
      </c>
      <c r="Z230" s="2419" t="s">
        <v>9</v>
      </c>
      <c r="AA230" s="2419" t="s">
        <v>10</v>
      </c>
      <c r="AB230" s="2419" t="s">
        <v>11</v>
      </c>
      <c r="AC230" s="2419" t="s">
        <v>12</v>
      </c>
      <c r="AD230" s="2419" t="s">
        <v>13</v>
      </c>
      <c r="AE230" s="2419" t="s">
        <v>14</v>
      </c>
      <c r="AF230" s="2419" t="s">
        <v>15</v>
      </c>
      <c r="AG230" s="2420" t="s">
        <v>16</v>
      </c>
    </row>
    <row r="231" spans="1:33" ht="21" customHeight="1" thickTop="1" x14ac:dyDescent="0.25">
      <c r="A231" s="188" t="s">
        <v>62</v>
      </c>
      <c r="B231" s="189"/>
      <c r="C231" s="4004" t="s">
        <v>63</v>
      </c>
      <c r="D231" s="4004"/>
      <c r="E231" s="4005"/>
      <c r="F231" s="2421">
        <f>(SUMIF($C$16:$C$49,"*ug 1010*",G$16:G$49)+(SUMIF($C$54:$C$74,"*ug 1010*",G$54:G$74)))</f>
        <v>0</v>
      </c>
      <c r="G231" s="2421">
        <f t="shared" ref="G231:Q231" si="20">(SUMIF($C$16:$C$49,"*ug 1010*",H$16:H$49)+(SUMIF($C$54:$C$74,"*ug 1010*",H$54:H$74)))</f>
        <v>0</v>
      </c>
      <c r="H231" s="2421">
        <f t="shared" si="20"/>
        <v>0</v>
      </c>
      <c r="I231" s="2421">
        <f t="shared" si="20"/>
        <v>0</v>
      </c>
      <c r="J231" s="2421">
        <f t="shared" si="20"/>
        <v>0</v>
      </c>
      <c r="K231" s="2421">
        <f t="shared" si="20"/>
        <v>0</v>
      </c>
      <c r="L231" s="2421">
        <f t="shared" si="20"/>
        <v>0</v>
      </c>
      <c r="M231" s="2421">
        <f t="shared" si="20"/>
        <v>0</v>
      </c>
      <c r="N231" s="2421">
        <f t="shared" si="20"/>
        <v>0</v>
      </c>
      <c r="O231" s="2421">
        <f t="shared" si="20"/>
        <v>0</v>
      </c>
      <c r="P231" s="2421">
        <f t="shared" si="20"/>
        <v>0</v>
      </c>
      <c r="Q231" s="2421">
        <f t="shared" si="20"/>
        <v>0</v>
      </c>
      <c r="S231" s="4004" t="s">
        <v>64</v>
      </c>
      <c r="T231" s="4004"/>
      <c r="U231" s="4005"/>
      <c r="V231" s="2422">
        <f t="shared" ref="V231:AG231" si="21">(SUMIF($C$16:$C$74,"*cdd 1010*",G16:G74))</f>
        <v>0</v>
      </c>
      <c r="W231" s="2422">
        <f t="shared" si="21"/>
        <v>0</v>
      </c>
      <c r="X231" s="2422">
        <f t="shared" si="21"/>
        <v>0</v>
      </c>
      <c r="Y231" s="2422">
        <f t="shared" si="21"/>
        <v>0</v>
      </c>
      <c r="Z231" s="2422">
        <f t="shared" si="21"/>
        <v>0</v>
      </c>
      <c r="AA231" s="2422">
        <f t="shared" si="21"/>
        <v>0</v>
      </c>
      <c r="AB231" s="2422">
        <f t="shared" si="21"/>
        <v>0</v>
      </c>
      <c r="AC231" s="2422">
        <f t="shared" si="21"/>
        <v>0</v>
      </c>
      <c r="AD231" s="2422">
        <f t="shared" si="21"/>
        <v>0</v>
      </c>
      <c r="AE231" s="2422">
        <f t="shared" si="21"/>
        <v>0</v>
      </c>
      <c r="AF231" s="2422">
        <f t="shared" si="21"/>
        <v>0</v>
      </c>
      <c r="AG231" s="2422">
        <f t="shared" si="21"/>
        <v>0</v>
      </c>
    </row>
    <row r="232" spans="1:33" ht="21" customHeight="1" x14ac:dyDescent="0.25">
      <c r="A232" s="2423" t="s">
        <v>164</v>
      </c>
      <c r="B232" s="2424"/>
      <c r="C232" s="4006" t="s">
        <v>66</v>
      </c>
      <c r="D232" s="4006"/>
      <c r="E232" s="4007"/>
      <c r="F232" s="2425">
        <f>(SUMIF($C$16:$C$49,"*ug 1100-4*",G$16:G$49)+(SUMIF($C$54:$C$74,"*ug 1100-4*",G$54:G$74)))</f>
        <v>0</v>
      </c>
      <c r="G232" s="2425">
        <f t="shared" ref="G232:Q232" si="22">(SUMIF($C$16:$C$49,"*ug 1100-4*",H$16:H$49)+(SUMIF($C$54:$C$74,"*ug 1100-4*",H$54:H$74)))</f>
        <v>0</v>
      </c>
      <c r="H232" s="2425">
        <f t="shared" si="22"/>
        <v>0</v>
      </c>
      <c r="I232" s="2425">
        <f t="shared" si="22"/>
        <v>0</v>
      </c>
      <c r="J232" s="2425">
        <f t="shared" si="22"/>
        <v>0</v>
      </c>
      <c r="K232" s="2425">
        <f t="shared" si="22"/>
        <v>0</v>
      </c>
      <c r="L232" s="2425">
        <f t="shared" si="22"/>
        <v>0</v>
      </c>
      <c r="M232" s="2425">
        <f t="shared" si="22"/>
        <v>0</v>
      </c>
      <c r="N232" s="2425">
        <f t="shared" si="22"/>
        <v>0</v>
      </c>
      <c r="O232" s="2425">
        <f t="shared" si="22"/>
        <v>0</v>
      </c>
      <c r="P232" s="2425">
        <f t="shared" si="22"/>
        <v>0</v>
      </c>
      <c r="Q232" s="2425">
        <f t="shared" si="22"/>
        <v>0</v>
      </c>
      <c r="S232" s="4006" t="s">
        <v>67</v>
      </c>
      <c r="T232" s="4006"/>
      <c r="U232" s="4007"/>
      <c r="V232" s="2426">
        <f t="shared" ref="V232:AG232" si="23">(SUMIF($C$16:$C$74,"*cdd 1100-4*",G16:G74))</f>
        <v>0</v>
      </c>
      <c r="W232" s="2426">
        <f t="shared" si="23"/>
        <v>0</v>
      </c>
      <c r="X232" s="2426">
        <f t="shared" si="23"/>
        <v>0</v>
      </c>
      <c r="Y232" s="2426">
        <f t="shared" si="23"/>
        <v>0</v>
      </c>
      <c r="Z232" s="2426">
        <f t="shared" si="23"/>
        <v>0</v>
      </c>
      <c r="AA232" s="2426">
        <f t="shared" si="23"/>
        <v>0</v>
      </c>
      <c r="AB232" s="2426">
        <f t="shared" si="23"/>
        <v>0</v>
      </c>
      <c r="AC232" s="2426">
        <f t="shared" si="23"/>
        <v>0</v>
      </c>
      <c r="AD232" s="2426">
        <f t="shared" si="23"/>
        <v>0</v>
      </c>
      <c r="AE232" s="2426">
        <f t="shared" si="23"/>
        <v>0</v>
      </c>
      <c r="AF232" s="2426">
        <f t="shared" si="23"/>
        <v>0</v>
      </c>
      <c r="AG232" s="2426">
        <f t="shared" si="23"/>
        <v>0</v>
      </c>
    </row>
    <row r="233" spans="1:33" ht="21" customHeight="1" x14ac:dyDescent="0.25">
      <c r="A233" s="2423"/>
      <c r="B233" s="2424"/>
      <c r="C233" s="4006" t="s">
        <v>68</v>
      </c>
      <c r="D233" s="4006"/>
      <c r="E233" s="4007"/>
      <c r="F233" s="2427">
        <f t="shared" ref="F233:Q234" si="24">(SUMIF($C$16:$C$49,"*ug 1100-5*",G$16:G$49)+(SUMIF($C$54:$C$74,"*ug 1100-5*",G$54:G$74)))</f>
        <v>0</v>
      </c>
      <c r="G233" s="2427">
        <f t="shared" si="24"/>
        <v>0</v>
      </c>
      <c r="H233" s="2427">
        <f t="shared" si="24"/>
        <v>0</v>
      </c>
      <c r="I233" s="2427">
        <f t="shared" si="24"/>
        <v>0</v>
      </c>
      <c r="J233" s="2427">
        <f t="shared" si="24"/>
        <v>0</v>
      </c>
      <c r="K233" s="2427">
        <f t="shared" si="24"/>
        <v>0</v>
      </c>
      <c r="L233" s="2427">
        <f t="shared" si="24"/>
        <v>0</v>
      </c>
      <c r="M233" s="2427">
        <f t="shared" si="24"/>
        <v>0</v>
      </c>
      <c r="N233" s="2427">
        <f t="shared" si="24"/>
        <v>0</v>
      </c>
      <c r="O233" s="2427">
        <f t="shared" si="24"/>
        <v>0</v>
      </c>
      <c r="P233" s="2427">
        <f t="shared" si="24"/>
        <v>0</v>
      </c>
      <c r="Q233" s="2427">
        <f t="shared" si="24"/>
        <v>0</v>
      </c>
      <c r="S233" s="4006" t="s">
        <v>69</v>
      </c>
      <c r="T233" s="4006"/>
      <c r="U233" s="4007"/>
      <c r="V233" s="2426">
        <f t="shared" ref="V233:AG233" si="25">(SUMIF($C$16:$C$74,"*cdd 1100-5*",G16:G74))</f>
        <v>0</v>
      </c>
      <c r="W233" s="2426">
        <f t="shared" si="25"/>
        <v>0</v>
      </c>
      <c r="X233" s="2426">
        <f t="shared" si="25"/>
        <v>0</v>
      </c>
      <c r="Y233" s="2426">
        <f t="shared" si="25"/>
        <v>0</v>
      </c>
      <c r="Z233" s="2426">
        <f t="shared" si="25"/>
        <v>0</v>
      </c>
      <c r="AA233" s="2426">
        <f t="shared" si="25"/>
        <v>0</v>
      </c>
      <c r="AB233" s="2426">
        <f t="shared" si="25"/>
        <v>0</v>
      </c>
      <c r="AC233" s="2426">
        <f t="shared" si="25"/>
        <v>0</v>
      </c>
      <c r="AD233" s="2426">
        <f t="shared" si="25"/>
        <v>0</v>
      </c>
      <c r="AE233" s="2426">
        <f t="shared" si="25"/>
        <v>0</v>
      </c>
      <c r="AF233" s="2426">
        <f t="shared" si="25"/>
        <v>0</v>
      </c>
      <c r="AG233" s="2426">
        <f t="shared" si="25"/>
        <v>0</v>
      </c>
    </row>
    <row r="234" spans="1:33" ht="21" customHeight="1" x14ac:dyDescent="0.25">
      <c r="A234" s="2423"/>
      <c r="B234" s="2424"/>
      <c r="C234" s="4006" t="s">
        <v>70</v>
      </c>
      <c r="D234" s="4006"/>
      <c r="E234" s="4007"/>
      <c r="F234" s="2427">
        <f t="shared" si="24"/>
        <v>0</v>
      </c>
      <c r="G234" s="2427">
        <f t="shared" si="24"/>
        <v>0</v>
      </c>
      <c r="H234" s="2427">
        <f t="shared" si="24"/>
        <v>0</v>
      </c>
      <c r="I234" s="2427">
        <f t="shared" si="24"/>
        <v>0</v>
      </c>
      <c r="J234" s="2427">
        <f t="shared" si="24"/>
        <v>0</v>
      </c>
      <c r="K234" s="2427">
        <f t="shared" si="24"/>
        <v>0</v>
      </c>
      <c r="L234" s="2427">
        <f t="shared" si="24"/>
        <v>0</v>
      </c>
      <c r="M234" s="2427">
        <f t="shared" si="24"/>
        <v>0</v>
      </c>
      <c r="N234" s="2427">
        <f t="shared" si="24"/>
        <v>0</v>
      </c>
      <c r="O234" s="2427">
        <f t="shared" si="24"/>
        <v>0</v>
      </c>
      <c r="P234" s="2427">
        <f t="shared" si="24"/>
        <v>0</v>
      </c>
      <c r="Q234" s="2427">
        <f t="shared" si="24"/>
        <v>0</v>
      </c>
      <c r="S234" s="4006" t="s">
        <v>71</v>
      </c>
      <c r="T234" s="4006"/>
      <c r="U234" s="4007"/>
      <c r="V234" s="2426">
        <f t="shared" ref="V234:AG234" si="26">(SUMIF($C$16:$C$74,"*cdd 1100-6*",G16:G74))</f>
        <v>0</v>
      </c>
      <c r="W234" s="2426">
        <f t="shared" si="26"/>
        <v>0</v>
      </c>
      <c r="X234" s="2426">
        <f t="shared" si="26"/>
        <v>0</v>
      </c>
      <c r="Y234" s="2426">
        <f t="shared" si="26"/>
        <v>0</v>
      </c>
      <c r="Z234" s="2426">
        <f t="shared" si="26"/>
        <v>0</v>
      </c>
      <c r="AA234" s="2426">
        <f t="shared" si="26"/>
        <v>0</v>
      </c>
      <c r="AB234" s="2426">
        <f t="shared" si="26"/>
        <v>0</v>
      </c>
      <c r="AC234" s="2426">
        <f t="shared" si="26"/>
        <v>0</v>
      </c>
      <c r="AD234" s="2426">
        <f t="shared" si="26"/>
        <v>0</v>
      </c>
      <c r="AE234" s="2426">
        <f t="shared" si="26"/>
        <v>0</v>
      </c>
      <c r="AF234" s="2426">
        <f t="shared" si="26"/>
        <v>0</v>
      </c>
      <c r="AG234" s="2426">
        <f t="shared" si="26"/>
        <v>0</v>
      </c>
    </row>
    <row r="235" spans="1:33" ht="21" customHeight="1" x14ac:dyDescent="0.25">
      <c r="A235" s="192"/>
      <c r="B235" s="193"/>
      <c r="C235" s="4006" t="s">
        <v>72</v>
      </c>
      <c r="D235" s="4006"/>
      <c r="E235" s="4007"/>
      <c r="F235" s="2427">
        <f>(SUMIF($C$16:$C$49,"*ug 1100-6*",G$16:G$49)+(SUMIF($C$54:$C$74,"*ug 1100-6*",G$54:G$74)))</f>
        <v>0</v>
      </c>
      <c r="G235" s="2427">
        <f t="shared" ref="G235:Q235" si="27">(SUMIF($C$16:$C$49,"*ug 1100-6*",H$16:H$49)+(SUMIF($C$54:$C$74,"*ug 1100-6*",H$54:H$74)))</f>
        <v>0</v>
      </c>
      <c r="H235" s="2427">
        <f t="shared" si="27"/>
        <v>0</v>
      </c>
      <c r="I235" s="2427">
        <f t="shared" si="27"/>
        <v>0</v>
      </c>
      <c r="J235" s="2427">
        <f t="shared" si="27"/>
        <v>0</v>
      </c>
      <c r="K235" s="2427">
        <f t="shared" si="27"/>
        <v>0</v>
      </c>
      <c r="L235" s="2427">
        <f t="shared" si="27"/>
        <v>0</v>
      </c>
      <c r="M235" s="2427">
        <f t="shared" si="27"/>
        <v>0</v>
      </c>
      <c r="N235" s="2427">
        <f t="shared" si="27"/>
        <v>0</v>
      </c>
      <c r="O235" s="2427">
        <f t="shared" si="27"/>
        <v>0</v>
      </c>
      <c r="P235" s="2427">
        <f t="shared" si="27"/>
        <v>0</v>
      </c>
      <c r="Q235" s="2427">
        <f t="shared" si="27"/>
        <v>0</v>
      </c>
      <c r="S235" s="4006" t="s">
        <v>73</v>
      </c>
      <c r="T235" s="4006"/>
      <c r="U235" s="4007"/>
      <c r="V235" s="2426">
        <f t="shared" ref="V235:AG235" si="28">(SUMIF($C$16:$C$74,"*cdd 1200*",G16:G74))</f>
        <v>0</v>
      </c>
      <c r="W235" s="2426">
        <f t="shared" si="28"/>
        <v>0</v>
      </c>
      <c r="X235" s="2426">
        <f t="shared" si="28"/>
        <v>0</v>
      </c>
      <c r="Y235" s="2426">
        <f t="shared" si="28"/>
        <v>0</v>
      </c>
      <c r="Z235" s="2426">
        <f t="shared" si="28"/>
        <v>0</v>
      </c>
      <c r="AA235" s="2426">
        <f t="shared" si="28"/>
        <v>0</v>
      </c>
      <c r="AB235" s="2426">
        <f t="shared" si="28"/>
        <v>0</v>
      </c>
      <c r="AC235" s="2426">
        <f t="shared" si="28"/>
        <v>0</v>
      </c>
      <c r="AD235" s="2426">
        <f t="shared" si="28"/>
        <v>0</v>
      </c>
      <c r="AE235" s="2426">
        <f t="shared" si="28"/>
        <v>0</v>
      </c>
      <c r="AF235" s="2426">
        <f t="shared" si="28"/>
        <v>0</v>
      </c>
      <c r="AG235" s="2426">
        <f t="shared" si="28"/>
        <v>0</v>
      </c>
    </row>
    <row r="236" spans="1:33" ht="21" customHeight="1" x14ac:dyDescent="0.25">
      <c r="A236" s="192"/>
      <c r="B236" s="193"/>
      <c r="C236" s="4006" t="s">
        <v>74</v>
      </c>
      <c r="D236" s="4006"/>
      <c r="E236" s="4007"/>
      <c r="F236" s="2428">
        <f t="shared" ref="F236:Q236" si="29">(SUMIF($C$16:$C$49,"*ug 1250*",G16:G49)+(SUMIF($C$54:$C$74,"*ug 1250*",G54:G74)))</f>
        <v>0</v>
      </c>
      <c r="G236" s="2428">
        <f t="shared" si="29"/>
        <v>0</v>
      </c>
      <c r="H236" s="2428">
        <f t="shared" si="29"/>
        <v>0</v>
      </c>
      <c r="I236" s="2428">
        <f t="shared" si="29"/>
        <v>0</v>
      </c>
      <c r="J236" s="2428">
        <f t="shared" si="29"/>
        <v>0</v>
      </c>
      <c r="K236" s="2428">
        <f t="shared" si="29"/>
        <v>0</v>
      </c>
      <c r="L236" s="2428">
        <f t="shared" si="29"/>
        <v>0</v>
      </c>
      <c r="M236" s="2428">
        <f t="shared" si="29"/>
        <v>0</v>
      </c>
      <c r="N236" s="2428">
        <f t="shared" si="29"/>
        <v>0</v>
      </c>
      <c r="O236" s="2428">
        <f t="shared" si="29"/>
        <v>0</v>
      </c>
      <c r="P236" s="2428">
        <f t="shared" si="29"/>
        <v>0</v>
      </c>
      <c r="Q236" s="2428">
        <f t="shared" si="29"/>
        <v>0</v>
      </c>
      <c r="S236" s="4006" t="s">
        <v>75</v>
      </c>
      <c r="T236" s="4006"/>
      <c r="U236" s="4007"/>
      <c r="V236" s="2426">
        <f t="shared" ref="V236:AG236" si="30">(SUMIF($C$16:$C$74,"*cdd 1250*",G16:G74))</f>
        <v>0</v>
      </c>
      <c r="W236" s="2426">
        <f t="shared" si="30"/>
        <v>0</v>
      </c>
      <c r="X236" s="2426">
        <f t="shared" si="30"/>
        <v>0</v>
      </c>
      <c r="Y236" s="2426">
        <f t="shared" si="30"/>
        <v>0</v>
      </c>
      <c r="Z236" s="2426">
        <f t="shared" si="30"/>
        <v>0</v>
      </c>
      <c r="AA236" s="2426">
        <f t="shared" si="30"/>
        <v>0</v>
      </c>
      <c r="AB236" s="2426">
        <f t="shared" si="30"/>
        <v>0</v>
      </c>
      <c r="AC236" s="2426">
        <f t="shared" si="30"/>
        <v>0</v>
      </c>
      <c r="AD236" s="2426">
        <f t="shared" si="30"/>
        <v>0</v>
      </c>
      <c r="AE236" s="2426">
        <f t="shared" si="30"/>
        <v>0</v>
      </c>
      <c r="AF236" s="2426">
        <f t="shared" si="30"/>
        <v>0</v>
      </c>
      <c r="AG236" s="2426">
        <f t="shared" si="30"/>
        <v>0</v>
      </c>
    </row>
    <row r="237" spans="1:33" ht="21" customHeight="1" x14ac:dyDescent="0.25">
      <c r="A237" s="192"/>
      <c r="B237" s="193"/>
      <c r="C237" s="4006" t="s">
        <v>116</v>
      </c>
      <c r="D237" s="4006"/>
      <c r="E237" s="4007"/>
      <c r="F237" s="2428">
        <f t="shared" ref="F237:Q237" si="31">(SUMIF($C$16:$C$49,"*ug 1300*",G16:G49)+(SUMIF($C$54:$C$74,"*ug 1300*",G54:G74)))</f>
        <v>0</v>
      </c>
      <c r="G237" s="2428">
        <f t="shared" si="31"/>
        <v>0</v>
      </c>
      <c r="H237" s="2428">
        <f t="shared" si="31"/>
        <v>0</v>
      </c>
      <c r="I237" s="2428">
        <f t="shared" si="31"/>
        <v>0</v>
      </c>
      <c r="J237" s="2428">
        <f t="shared" si="31"/>
        <v>0</v>
      </c>
      <c r="K237" s="2428">
        <f t="shared" si="31"/>
        <v>0</v>
      </c>
      <c r="L237" s="2428">
        <f t="shared" si="31"/>
        <v>0</v>
      </c>
      <c r="M237" s="2428">
        <f t="shared" si="31"/>
        <v>0</v>
      </c>
      <c r="N237" s="2428">
        <f t="shared" si="31"/>
        <v>0</v>
      </c>
      <c r="O237" s="2428">
        <f t="shared" si="31"/>
        <v>0</v>
      </c>
      <c r="P237" s="2428">
        <f t="shared" si="31"/>
        <v>0</v>
      </c>
      <c r="Q237" s="2428">
        <f t="shared" si="31"/>
        <v>0</v>
      </c>
      <c r="S237" s="4006" t="s">
        <v>117</v>
      </c>
      <c r="T237" s="4006"/>
      <c r="U237" s="4007"/>
      <c r="V237" s="2426">
        <f t="shared" ref="V237:AG237" si="32">(SUMIF($C$16:$C$74,"*cdd 1300*",G16:G74))</f>
        <v>0</v>
      </c>
      <c r="W237" s="2426">
        <f t="shared" si="32"/>
        <v>0</v>
      </c>
      <c r="X237" s="2426">
        <f t="shared" si="32"/>
        <v>0</v>
      </c>
      <c r="Y237" s="2426">
        <f t="shared" si="32"/>
        <v>0</v>
      </c>
      <c r="Z237" s="2426">
        <f t="shared" si="32"/>
        <v>0</v>
      </c>
      <c r="AA237" s="2426">
        <f t="shared" si="32"/>
        <v>0</v>
      </c>
      <c r="AB237" s="2426">
        <f t="shared" si="32"/>
        <v>0</v>
      </c>
      <c r="AC237" s="2426">
        <f t="shared" si="32"/>
        <v>0</v>
      </c>
      <c r="AD237" s="2426">
        <f t="shared" si="32"/>
        <v>0</v>
      </c>
      <c r="AE237" s="2426">
        <f t="shared" si="32"/>
        <v>0</v>
      </c>
      <c r="AF237" s="2426">
        <f t="shared" si="32"/>
        <v>0</v>
      </c>
      <c r="AG237" s="2426">
        <f t="shared" si="32"/>
        <v>0</v>
      </c>
    </row>
    <row r="238" spans="1:33" ht="21" customHeight="1" x14ac:dyDescent="0.25">
      <c r="A238" s="192"/>
      <c r="B238" s="193"/>
      <c r="C238" s="4006" t="s">
        <v>78</v>
      </c>
      <c r="D238" s="4006"/>
      <c r="E238" s="4007"/>
      <c r="F238" s="2428">
        <f t="shared" ref="F238:Q238" si="33">(SUMIF($C$16:$C$49,"*ug 1510*",G16:G49)+(SUMIF($C$54:$C$74,"*ug 1510*",G54:G74)))</f>
        <v>0</v>
      </c>
      <c r="G238" s="2428">
        <f t="shared" si="33"/>
        <v>0</v>
      </c>
      <c r="H238" s="2428">
        <f t="shared" si="33"/>
        <v>0</v>
      </c>
      <c r="I238" s="2428">
        <f t="shared" si="33"/>
        <v>0</v>
      </c>
      <c r="J238" s="2428">
        <f t="shared" si="33"/>
        <v>0</v>
      </c>
      <c r="K238" s="2428">
        <f t="shared" si="33"/>
        <v>0</v>
      </c>
      <c r="L238" s="2428">
        <f t="shared" si="33"/>
        <v>0</v>
      </c>
      <c r="M238" s="2428">
        <f t="shared" si="33"/>
        <v>0</v>
      </c>
      <c r="N238" s="2428">
        <f t="shared" si="33"/>
        <v>0</v>
      </c>
      <c r="O238" s="2428">
        <f t="shared" si="33"/>
        <v>0</v>
      </c>
      <c r="P238" s="2428">
        <f t="shared" si="33"/>
        <v>0</v>
      </c>
      <c r="Q238" s="2428">
        <f t="shared" si="33"/>
        <v>0</v>
      </c>
      <c r="S238" s="4006" t="s">
        <v>79</v>
      </c>
      <c r="T238" s="4006"/>
      <c r="U238" s="4007"/>
      <c r="V238" s="2426">
        <f t="shared" ref="V238:AG238" si="34">(SUMIF($C$16:$C$74,"*cdd 1510*",G16:G74))</f>
        <v>0</v>
      </c>
      <c r="W238" s="2426">
        <f t="shared" si="34"/>
        <v>0</v>
      </c>
      <c r="X238" s="2426">
        <f t="shared" si="34"/>
        <v>0</v>
      </c>
      <c r="Y238" s="2426">
        <f t="shared" si="34"/>
        <v>0</v>
      </c>
      <c r="Z238" s="2426">
        <f t="shared" si="34"/>
        <v>0</v>
      </c>
      <c r="AA238" s="2426">
        <f t="shared" si="34"/>
        <v>0</v>
      </c>
      <c r="AB238" s="2426">
        <f t="shared" si="34"/>
        <v>0</v>
      </c>
      <c r="AC238" s="2426">
        <f t="shared" si="34"/>
        <v>0</v>
      </c>
      <c r="AD238" s="2426">
        <f t="shared" si="34"/>
        <v>0</v>
      </c>
      <c r="AE238" s="2426">
        <f t="shared" si="34"/>
        <v>0</v>
      </c>
      <c r="AF238" s="2426">
        <f t="shared" si="34"/>
        <v>0</v>
      </c>
      <c r="AG238" s="2426">
        <f t="shared" si="34"/>
        <v>0</v>
      </c>
    </row>
    <row r="239" spans="1:33" ht="21" customHeight="1" x14ac:dyDescent="0.25">
      <c r="A239" s="192"/>
      <c r="B239" s="194"/>
      <c r="C239" s="4007" t="s">
        <v>80</v>
      </c>
      <c r="D239" s="4008"/>
      <c r="E239" s="4008"/>
      <c r="F239" s="2428">
        <f t="shared" ref="F239:Q239" si="35">(SUMIF($C$16:$C$49,"*ug 1610*",G16:G49)+(SUMIF($C$54:$C$74,"*ug 1610*",G54:G74)))</f>
        <v>0</v>
      </c>
      <c r="G239" s="2428">
        <f t="shared" si="35"/>
        <v>0</v>
      </c>
      <c r="H239" s="2428">
        <f t="shared" si="35"/>
        <v>0</v>
      </c>
      <c r="I239" s="2428">
        <f t="shared" si="35"/>
        <v>0</v>
      </c>
      <c r="J239" s="2428">
        <f t="shared" si="35"/>
        <v>0</v>
      </c>
      <c r="K239" s="2428">
        <f t="shared" si="35"/>
        <v>0</v>
      </c>
      <c r="L239" s="2428">
        <f t="shared" si="35"/>
        <v>0</v>
      </c>
      <c r="M239" s="2428">
        <f t="shared" si="35"/>
        <v>0</v>
      </c>
      <c r="N239" s="2428">
        <f t="shared" si="35"/>
        <v>0</v>
      </c>
      <c r="O239" s="2428">
        <f t="shared" si="35"/>
        <v>0</v>
      </c>
      <c r="P239" s="2428">
        <f t="shared" si="35"/>
        <v>0</v>
      </c>
      <c r="Q239" s="2428">
        <f t="shared" si="35"/>
        <v>0</v>
      </c>
      <c r="S239" s="4007" t="s">
        <v>81</v>
      </c>
      <c r="T239" s="4008"/>
      <c r="U239" s="4008"/>
      <c r="V239" s="2426">
        <f t="shared" ref="V239:AG239" si="36">(SUMIF($C$16:$C$74,"*cdd 1610*",G16:G74))</f>
        <v>0</v>
      </c>
      <c r="W239" s="2426">
        <f t="shared" si="36"/>
        <v>0</v>
      </c>
      <c r="X239" s="2426">
        <f t="shared" si="36"/>
        <v>0</v>
      </c>
      <c r="Y239" s="2426">
        <f t="shared" si="36"/>
        <v>0</v>
      </c>
      <c r="Z239" s="2426">
        <f t="shared" si="36"/>
        <v>0</v>
      </c>
      <c r="AA239" s="2426">
        <f t="shared" si="36"/>
        <v>0</v>
      </c>
      <c r="AB239" s="2426">
        <f t="shared" si="36"/>
        <v>0</v>
      </c>
      <c r="AC239" s="2426">
        <f t="shared" si="36"/>
        <v>0</v>
      </c>
      <c r="AD239" s="2426">
        <f t="shared" si="36"/>
        <v>0</v>
      </c>
      <c r="AE239" s="2426">
        <f t="shared" si="36"/>
        <v>0</v>
      </c>
      <c r="AF239" s="2426">
        <f t="shared" si="36"/>
        <v>0</v>
      </c>
      <c r="AG239" s="2426">
        <f t="shared" si="36"/>
        <v>0</v>
      </c>
    </row>
    <row r="240" spans="1:33" ht="21" customHeight="1" x14ac:dyDescent="0.25">
      <c r="A240" s="192"/>
      <c r="B240" s="194"/>
      <c r="C240" s="4007" t="s">
        <v>82</v>
      </c>
      <c r="D240" s="4008"/>
      <c r="E240" s="4008"/>
      <c r="F240" s="2428">
        <f t="shared" ref="F240:Q240" si="37">(SUMIF($C$16:$C$49,"*ug 1710*",G16:G49)+(SUMIF($C$54:$C$74,"*ug 1710*",G54:G74)))</f>
        <v>0</v>
      </c>
      <c r="G240" s="2428">
        <f t="shared" si="37"/>
        <v>0</v>
      </c>
      <c r="H240" s="2428">
        <f t="shared" si="37"/>
        <v>0</v>
      </c>
      <c r="I240" s="2428">
        <f t="shared" si="37"/>
        <v>0</v>
      </c>
      <c r="J240" s="2428">
        <f t="shared" si="37"/>
        <v>0</v>
      </c>
      <c r="K240" s="2428">
        <f t="shared" si="37"/>
        <v>0</v>
      </c>
      <c r="L240" s="2428">
        <f t="shared" si="37"/>
        <v>0</v>
      </c>
      <c r="M240" s="2428">
        <f t="shared" si="37"/>
        <v>0</v>
      </c>
      <c r="N240" s="2428">
        <f t="shared" si="37"/>
        <v>0</v>
      </c>
      <c r="O240" s="2428">
        <f t="shared" si="37"/>
        <v>0</v>
      </c>
      <c r="P240" s="2428">
        <f t="shared" si="37"/>
        <v>0</v>
      </c>
      <c r="Q240" s="2428">
        <f t="shared" si="37"/>
        <v>0</v>
      </c>
      <c r="S240" s="4007" t="s">
        <v>83</v>
      </c>
      <c r="T240" s="4008"/>
      <c r="U240" s="4008"/>
      <c r="V240" s="2426">
        <f t="shared" ref="V240:AG240" si="38">(SUMIF($C$16:$C$74,"*cdd 1710*",G16:G74))</f>
        <v>0</v>
      </c>
      <c r="W240" s="2426">
        <f t="shared" si="38"/>
        <v>0</v>
      </c>
      <c r="X240" s="2426">
        <f t="shared" si="38"/>
        <v>0</v>
      </c>
      <c r="Y240" s="2426">
        <f t="shared" si="38"/>
        <v>0</v>
      </c>
      <c r="Z240" s="2426">
        <f t="shared" si="38"/>
        <v>0</v>
      </c>
      <c r="AA240" s="2426">
        <f t="shared" si="38"/>
        <v>0</v>
      </c>
      <c r="AB240" s="2426">
        <f t="shared" si="38"/>
        <v>0</v>
      </c>
      <c r="AC240" s="2426">
        <f t="shared" si="38"/>
        <v>0</v>
      </c>
      <c r="AD240" s="2426">
        <f t="shared" si="38"/>
        <v>0</v>
      </c>
      <c r="AE240" s="2426">
        <f t="shared" si="38"/>
        <v>0</v>
      </c>
      <c r="AF240" s="2426">
        <f t="shared" si="38"/>
        <v>0</v>
      </c>
      <c r="AG240" s="2426">
        <f t="shared" si="38"/>
        <v>0</v>
      </c>
    </row>
    <row r="241" spans="1:33" ht="21" customHeight="1" x14ac:dyDescent="0.25">
      <c r="A241" s="192"/>
      <c r="B241" s="194"/>
      <c r="C241" s="4007" t="s">
        <v>84</v>
      </c>
      <c r="D241" s="4008"/>
      <c r="E241" s="4008"/>
      <c r="F241" s="2428">
        <f>(SUMIF($C$16:$C$49,"*ug 1720*",G$16:G$49)+(SUMIF($C$54:$C$74,"*ug 1720*",G$54:G$74)))</f>
        <v>0</v>
      </c>
      <c r="G241" s="2428">
        <f t="shared" ref="G241:Q241" si="39">(SUMIF($C$16:$C$49,"*ug 1720*",H$16:H$49)+(SUMIF($C$54:$C$74,"*ug 1720*",H$54:H$74)))</f>
        <v>0</v>
      </c>
      <c r="H241" s="2428">
        <f t="shared" si="39"/>
        <v>0</v>
      </c>
      <c r="I241" s="2428">
        <f t="shared" si="39"/>
        <v>0</v>
      </c>
      <c r="J241" s="2428">
        <f t="shared" si="39"/>
        <v>0</v>
      </c>
      <c r="K241" s="2428">
        <f t="shared" si="39"/>
        <v>0</v>
      </c>
      <c r="L241" s="2428">
        <f t="shared" si="39"/>
        <v>0</v>
      </c>
      <c r="M241" s="2428">
        <f t="shared" si="39"/>
        <v>0</v>
      </c>
      <c r="N241" s="2428">
        <f t="shared" si="39"/>
        <v>0</v>
      </c>
      <c r="O241" s="2428">
        <f t="shared" si="39"/>
        <v>0</v>
      </c>
      <c r="P241" s="2428">
        <f t="shared" si="39"/>
        <v>0</v>
      </c>
      <c r="Q241" s="2428">
        <f t="shared" si="39"/>
        <v>0</v>
      </c>
      <c r="S241" s="4007" t="s">
        <v>85</v>
      </c>
      <c r="T241" s="4008"/>
      <c r="U241" s="4008"/>
      <c r="V241" s="2426">
        <f t="shared" ref="V241:AG241" si="40">(SUMIF($C$16:$C$74,"*cdd 1720*",G16:G74))</f>
        <v>0</v>
      </c>
      <c r="W241" s="2426">
        <f t="shared" si="40"/>
        <v>0</v>
      </c>
      <c r="X241" s="2426">
        <f t="shared" si="40"/>
        <v>0</v>
      </c>
      <c r="Y241" s="2426">
        <f t="shared" si="40"/>
        <v>0</v>
      </c>
      <c r="Z241" s="2426">
        <f t="shared" si="40"/>
        <v>0</v>
      </c>
      <c r="AA241" s="2426">
        <f t="shared" si="40"/>
        <v>0</v>
      </c>
      <c r="AB241" s="2426">
        <f t="shared" si="40"/>
        <v>0</v>
      </c>
      <c r="AC241" s="2426">
        <f t="shared" si="40"/>
        <v>0</v>
      </c>
      <c r="AD241" s="2426">
        <f t="shared" si="40"/>
        <v>0</v>
      </c>
      <c r="AE241" s="2426">
        <f t="shared" si="40"/>
        <v>0</v>
      </c>
      <c r="AF241" s="2426">
        <f t="shared" si="40"/>
        <v>0</v>
      </c>
      <c r="AG241" s="2426">
        <f t="shared" si="40"/>
        <v>0</v>
      </c>
    </row>
    <row r="242" spans="1:33" ht="21" customHeight="1" x14ac:dyDescent="0.25">
      <c r="A242" s="192"/>
      <c r="B242" s="194"/>
      <c r="C242" s="4007" t="s">
        <v>86</v>
      </c>
      <c r="D242" s="4008"/>
      <c r="E242" s="4008"/>
      <c r="F242" s="2428">
        <f>(SUMIF($C$16:$C$49,"*ug 1740*",G$16:G$49)+(SUMIF($C$54:$C$74,"*ug 1740*",G$54:G$74)))</f>
        <v>0</v>
      </c>
      <c r="G242" s="2428">
        <f t="shared" ref="G242:Q242" si="41">(SUMIF($C$16:$C$49,"*ug 1740*",H$16:H$49)+(SUMIF($C$54:$C$74,"*ug 1740*",H$54:H$74)))</f>
        <v>0</v>
      </c>
      <c r="H242" s="2428">
        <f t="shared" si="41"/>
        <v>0</v>
      </c>
      <c r="I242" s="2428">
        <f t="shared" si="41"/>
        <v>0</v>
      </c>
      <c r="J242" s="2428">
        <f t="shared" si="41"/>
        <v>0</v>
      </c>
      <c r="K242" s="2428">
        <f t="shared" si="41"/>
        <v>0</v>
      </c>
      <c r="L242" s="2428">
        <f t="shared" si="41"/>
        <v>0</v>
      </c>
      <c r="M242" s="2428">
        <f t="shared" si="41"/>
        <v>0</v>
      </c>
      <c r="N242" s="2428">
        <f t="shared" si="41"/>
        <v>0</v>
      </c>
      <c r="O242" s="2428">
        <f t="shared" si="41"/>
        <v>0</v>
      </c>
      <c r="P242" s="2428">
        <f t="shared" si="41"/>
        <v>0</v>
      </c>
      <c r="Q242" s="2428">
        <f t="shared" si="41"/>
        <v>0</v>
      </c>
      <c r="S242" s="4007" t="s">
        <v>87</v>
      </c>
      <c r="T242" s="4008"/>
      <c r="U242" s="4008"/>
      <c r="V242" s="2426">
        <f t="shared" ref="V242:AG242" si="42">(SUMIF($C$16:$C$74,"*cdd 1740*",G16:G74))</f>
        <v>0</v>
      </c>
      <c r="W242" s="2426">
        <f t="shared" si="42"/>
        <v>0</v>
      </c>
      <c r="X242" s="2426">
        <f t="shared" si="42"/>
        <v>0</v>
      </c>
      <c r="Y242" s="2426">
        <f t="shared" si="42"/>
        <v>0</v>
      </c>
      <c r="Z242" s="2426">
        <f t="shared" si="42"/>
        <v>0</v>
      </c>
      <c r="AA242" s="2426">
        <f t="shared" si="42"/>
        <v>0</v>
      </c>
      <c r="AB242" s="2426">
        <f t="shared" si="42"/>
        <v>0</v>
      </c>
      <c r="AC242" s="2426">
        <f t="shared" si="42"/>
        <v>0</v>
      </c>
      <c r="AD242" s="2426">
        <f t="shared" si="42"/>
        <v>0</v>
      </c>
      <c r="AE242" s="2426">
        <f t="shared" si="42"/>
        <v>0</v>
      </c>
      <c r="AF242" s="2426">
        <f t="shared" si="42"/>
        <v>0</v>
      </c>
      <c r="AG242" s="2426">
        <f t="shared" si="42"/>
        <v>0</v>
      </c>
    </row>
    <row r="243" spans="1:33" ht="21" customHeight="1" x14ac:dyDescent="0.25">
      <c r="A243" s="192"/>
      <c r="B243" s="194"/>
      <c r="C243" s="4007" t="s">
        <v>118</v>
      </c>
      <c r="D243" s="4008"/>
      <c r="E243" s="4008"/>
      <c r="F243" s="2428">
        <f>(SUMIF($C$16:$C$49,"*ug 1770*",G$16:G$49)+(SUMIF($C$54:$C$74,"*ug 1770*",G$54:G$74)))</f>
        <v>0</v>
      </c>
      <c r="G243" s="2428">
        <f t="shared" ref="G243:Q243" si="43">(SUMIF($C$16:$C$49,"*ug 1770*",H$16:H$49)+(SUMIF($C$54:$C$74,"*ug 1770*",H$54:H$74)))</f>
        <v>0</v>
      </c>
      <c r="H243" s="2428">
        <f t="shared" si="43"/>
        <v>0</v>
      </c>
      <c r="I243" s="2428">
        <f t="shared" si="43"/>
        <v>0</v>
      </c>
      <c r="J243" s="2428">
        <f t="shared" si="43"/>
        <v>0</v>
      </c>
      <c r="K243" s="2428">
        <f t="shared" si="43"/>
        <v>0</v>
      </c>
      <c r="L243" s="2428">
        <f t="shared" si="43"/>
        <v>0</v>
      </c>
      <c r="M243" s="2428">
        <f t="shared" si="43"/>
        <v>0</v>
      </c>
      <c r="N243" s="2428">
        <f t="shared" si="43"/>
        <v>0</v>
      </c>
      <c r="O243" s="2428">
        <f t="shared" si="43"/>
        <v>0</v>
      </c>
      <c r="P243" s="2428">
        <f t="shared" si="43"/>
        <v>0</v>
      </c>
      <c r="Q243" s="2428">
        <f t="shared" si="43"/>
        <v>0</v>
      </c>
      <c r="S243" s="4007" t="s">
        <v>119</v>
      </c>
      <c r="T243" s="4008"/>
      <c r="U243" s="4008"/>
      <c r="V243" s="2426">
        <f t="shared" ref="V243:AG243" si="44">(SUMIF($C$16:$C$74,"*cdd 1770*",G16:G74))</f>
        <v>0</v>
      </c>
      <c r="W243" s="2426">
        <f t="shared" si="44"/>
        <v>0</v>
      </c>
      <c r="X243" s="2426">
        <f t="shared" si="44"/>
        <v>0</v>
      </c>
      <c r="Y243" s="2426">
        <f t="shared" si="44"/>
        <v>0</v>
      </c>
      <c r="Z243" s="2426">
        <f t="shared" si="44"/>
        <v>0</v>
      </c>
      <c r="AA243" s="2426">
        <f t="shared" si="44"/>
        <v>0</v>
      </c>
      <c r="AB243" s="2426">
        <f t="shared" si="44"/>
        <v>0</v>
      </c>
      <c r="AC243" s="2426">
        <f t="shared" si="44"/>
        <v>0</v>
      </c>
      <c r="AD243" s="2426">
        <f t="shared" si="44"/>
        <v>0</v>
      </c>
      <c r="AE243" s="2426">
        <f t="shared" si="44"/>
        <v>0</v>
      </c>
      <c r="AF243" s="2426">
        <f t="shared" si="44"/>
        <v>0</v>
      </c>
      <c r="AG243" s="2426">
        <f t="shared" si="44"/>
        <v>0</v>
      </c>
    </row>
    <row r="244" spans="1:33" ht="21" customHeight="1" x14ac:dyDescent="0.25">
      <c r="A244" s="192"/>
      <c r="B244" s="194"/>
      <c r="C244" s="4007" t="s">
        <v>90</v>
      </c>
      <c r="D244" s="4008"/>
      <c r="E244" s="4008"/>
      <c r="F244" s="2428">
        <f>(SUMIF($C$16:$C$49,"*ug1810*",G$16:G$49)+(SUMIF($C$54:$C$74,"*ug 1810*",G$54:G$74)))</f>
        <v>0</v>
      </c>
      <c r="G244" s="2428">
        <f t="shared" ref="G244:Q244" si="45">(SUMIF($C$16:$C$49,"*ug1810*",H$16:H$49)+(SUMIF($C$54:$C$74,"*ug 1810*",H$54:H$74)))</f>
        <v>0</v>
      </c>
      <c r="H244" s="2428">
        <f t="shared" si="45"/>
        <v>0</v>
      </c>
      <c r="I244" s="2428">
        <f t="shared" si="45"/>
        <v>0</v>
      </c>
      <c r="J244" s="2428">
        <f t="shared" si="45"/>
        <v>0</v>
      </c>
      <c r="K244" s="2428">
        <f t="shared" si="45"/>
        <v>0</v>
      </c>
      <c r="L244" s="2428">
        <f t="shared" si="45"/>
        <v>0</v>
      </c>
      <c r="M244" s="2428">
        <f t="shared" si="45"/>
        <v>0</v>
      </c>
      <c r="N244" s="2428">
        <f t="shared" si="45"/>
        <v>0</v>
      </c>
      <c r="O244" s="2428">
        <f t="shared" si="45"/>
        <v>0</v>
      </c>
      <c r="P244" s="2428">
        <f t="shared" si="45"/>
        <v>0</v>
      </c>
      <c r="Q244" s="2428">
        <f t="shared" si="45"/>
        <v>0</v>
      </c>
      <c r="S244" s="4007" t="s">
        <v>91</v>
      </c>
      <c r="T244" s="4008"/>
      <c r="U244" s="4008"/>
      <c r="V244" s="2426">
        <f t="shared" ref="V244:AG244" si="46">(SUMIF($C$16:$C$74,"*cdd 1810*",G16:G74))</f>
        <v>0</v>
      </c>
      <c r="W244" s="2426">
        <f t="shared" si="46"/>
        <v>0</v>
      </c>
      <c r="X244" s="2426">
        <f t="shared" si="46"/>
        <v>0</v>
      </c>
      <c r="Y244" s="2426">
        <f t="shared" si="46"/>
        <v>0</v>
      </c>
      <c r="Z244" s="2426">
        <f t="shared" si="46"/>
        <v>0</v>
      </c>
      <c r="AA244" s="2426">
        <f t="shared" si="46"/>
        <v>0</v>
      </c>
      <c r="AB244" s="2426">
        <f t="shared" si="46"/>
        <v>0</v>
      </c>
      <c r="AC244" s="2426">
        <f t="shared" si="46"/>
        <v>0</v>
      </c>
      <c r="AD244" s="2426">
        <f t="shared" si="46"/>
        <v>0</v>
      </c>
      <c r="AE244" s="2426">
        <f t="shared" si="46"/>
        <v>0</v>
      </c>
      <c r="AF244" s="2426">
        <f t="shared" si="46"/>
        <v>0</v>
      </c>
      <c r="AG244" s="2426">
        <f t="shared" si="46"/>
        <v>0</v>
      </c>
    </row>
    <row r="245" spans="1:33" ht="21" customHeight="1" x14ac:dyDescent="0.25">
      <c r="A245" s="195"/>
      <c r="B245" s="196"/>
      <c r="C245" s="4000" t="s">
        <v>92</v>
      </c>
      <c r="D245" s="4001"/>
      <c r="E245" s="4001"/>
      <c r="F245" s="2428">
        <f>(SUMIF($C$16:$C$49,"*ug1910-3*",G$16:G$49)+(SUMIF($C$54:$C$74,"*ug 1910-3*",G$54:G$74)))</f>
        <v>0</v>
      </c>
      <c r="G245" s="2428">
        <f t="shared" ref="G245:Q245" si="47">(SUMIF($C$16:$C$49,"*ug1910-3*",H$16:H$49)+(SUMIF($C$54:$C$74,"*ug 1910-3*",H$54:H$74)))</f>
        <v>0</v>
      </c>
      <c r="H245" s="2428">
        <f t="shared" si="47"/>
        <v>0</v>
      </c>
      <c r="I245" s="2428">
        <f t="shared" si="47"/>
        <v>0</v>
      </c>
      <c r="J245" s="2428">
        <f t="shared" si="47"/>
        <v>0</v>
      </c>
      <c r="K245" s="2428">
        <f t="shared" si="47"/>
        <v>0</v>
      </c>
      <c r="L245" s="2428">
        <f t="shared" si="47"/>
        <v>0</v>
      </c>
      <c r="M245" s="2428">
        <f t="shared" si="47"/>
        <v>0</v>
      </c>
      <c r="N245" s="2428">
        <f t="shared" si="47"/>
        <v>0</v>
      </c>
      <c r="O245" s="2428">
        <f t="shared" si="47"/>
        <v>0</v>
      </c>
      <c r="P245" s="2428">
        <f t="shared" si="47"/>
        <v>0</v>
      </c>
      <c r="Q245" s="2428">
        <f t="shared" si="47"/>
        <v>0</v>
      </c>
      <c r="S245" s="4000" t="s">
        <v>93</v>
      </c>
      <c r="T245" s="4001"/>
      <c r="U245" s="4001"/>
      <c r="V245" s="2426">
        <f t="shared" ref="V245:AG245" si="48">(SUMIF($C$16:$C$74,"*cdd 1910-3*",G16:G74))</f>
        <v>0</v>
      </c>
      <c r="W245" s="2426">
        <f t="shared" si="48"/>
        <v>0</v>
      </c>
      <c r="X245" s="2426">
        <f t="shared" si="48"/>
        <v>0</v>
      </c>
      <c r="Y245" s="2426">
        <f t="shared" si="48"/>
        <v>0</v>
      </c>
      <c r="Z245" s="2426">
        <f t="shared" si="48"/>
        <v>0</v>
      </c>
      <c r="AA245" s="2426">
        <f t="shared" si="48"/>
        <v>0</v>
      </c>
      <c r="AB245" s="2426">
        <f t="shared" si="48"/>
        <v>0</v>
      </c>
      <c r="AC245" s="2426">
        <f t="shared" si="48"/>
        <v>0</v>
      </c>
      <c r="AD245" s="2426">
        <f t="shared" si="48"/>
        <v>0</v>
      </c>
      <c r="AE245" s="2426">
        <f t="shared" si="48"/>
        <v>0</v>
      </c>
      <c r="AF245" s="2426">
        <f t="shared" si="48"/>
        <v>0</v>
      </c>
      <c r="AG245" s="2426">
        <f t="shared" si="48"/>
        <v>0</v>
      </c>
    </row>
    <row r="246" spans="1:33" ht="21" customHeight="1" x14ac:dyDescent="0.25">
      <c r="A246" s="195"/>
      <c r="B246" s="196"/>
      <c r="C246" s="4000" t="s">
        <v>94</v>
      </c>
      <c r="D246" s="4001"/>
      <c r="E246" s="4001"/>
      <c r="F246" s="2428">
        <f>(SUMIF($C$16:$C$49,"*ug1910-4*",G$16:G$49)+(SUMIF($C$54:$C$74,"*ug 1910-4*",G$54:G$74)))</f>
        <v>0</v>
      </c>
      <c r="G246" s="2428">
        <f t="shared" ref="G246:Q246" si="49">(SUMIF($C$16:$C$49,"*ug1910-4*",H$16:H$49)+(SUMIF($C$54:$C$74,"*ug 1910-4*",H$54:H$74)))</f>
        <v>0</v>
      </c>
      <c r="H246" s="2428">
        <f t="shared" si="49"/>
        <v>0</v>
      </c>
      <c r="I246" s="2428">
        <f t="shared" si="49"/>
        <v>0</v>
      </c>
      <c r="J246" s="2428">
        <f t="shared" si="49"/>
        <v>0</v>
      </c>
      <c r="K246" s="2428">
        <f t="shared" si="49"/>
        <v>0</v>
      </c>
      <c r="L246" s="2428">
        <f t="shared" si="49"/>
        <v>0</v>
      </c>
      <c r="M246" s="2428">
        <f t="shared" si="49"/>
        <v>0</v>
      </c>
      <c r="N246" s="2428">
        <f t="shared" si="49"/>
        <v>0</v>
      </c>
      <c r="O246" s="2428">
        <f t="shared" si="49"/>
        <v>0</v>
      </c>
      <c r="P246" s="2428">
        <f t="shared" si="49"/>
        <v>0</v>
      </c>
      <c r="Q246" s="2428">
        <f t="shared" si="49"/>
        <v>0</v>
      </c>
      <c r="S246" s="4000" t="s">
        <v>95</v>
      </c>
      <c r="T246" s="4001"/>
      <c r="U246" s="4001"/>
      <c r="V246" s="2426">
        <f t="shared" ref="V246:AG246" si="50">(SUMIF($C$16:$C$74,"*cdd 1910-4*",G16:G74))</f>
        <v>0</v>
      </c>
      <c r="W246" s="2426">
        <f t="shared" si="50"/>
        <v>0</v>
      </c>
      <c r="X246" s="2426">
        <f t="shared" si="50"/>
        <v>0</v>
      </c>
      <c r="Y246" s="2426">
        <f t="shared" si="50"/>
        <v>0</v>
      </c>
      <c r="Z246" s="2426">
        <f t="shared" si="50"/>
        <v>0</v>
      </c>
      <c r="AA246" s="2426">
        <f t="shared" si="50"/>
        <v>0</v>
      </c>
      <c r="AB246" s="2426">
        <f t="shared" si="50"/>
        <v>0</v>
      </c>
      <c r="AC246" s="2426">
        <f t="shared" si="50"/>
        <v>0</v>
      </c>
      <c r="AD246" s="2426">
        <f t="shared" si="50"/>
        <v>0</v>
      </c>
      <c r="AE246" s="2426">
        <f t="shared" si="50"/>
        <v>0</v>
      </c>
      <c r="AF246" s="2426">
        <f t="shared" si="50"/>
        <v>0</v>
      </c>
      <c r="AG246" s="2426">
        <f t="shared" si="50"/>
        <v>0</v>
      </c>
    </row>
    <row r="247" spans="1:33" ht="21" customHeight="1" x14ac:dyDescent="0.25">
      <c r="A247" s="195"/>
      <c r="B247" s="196"/>
      <c r="C247" s="4000" t="s">
        <v>96</v>
      </c>
      <c r="D247" s="4001"/>
      <c r="E247" s="4001"/>
      <c r="F247" s="2428">
        <f>(SUMIF($C$16:$C$49,"*ug1910-5*",G$16:G$49)+(SUMIF($C$54:$C$74,"*ug 1910-5*",G$54:G$74)))</f>
        <v>0</v>
      </c>
      <c r="G247" s="2428">
        <f t="shared" ref="G247:Q247" si="51">(SUMIF($C$16:$C$49,"*ug1910-5*",H$16:H$49)+(SUMIF($C$54:$C$74,"*ug 1910-5*",H$54:H$74)))</f>
        <v>0</v>
      </c>
      <c r="H247" s="2428">
        <f t="shared" si="51"/>
        <v>0</v>
      </c>
      <c r="I247" s="2428">
        <f t="shared" si="51"/>
        <v>0</v>
      </c>
      <c r="J247" s="2428">
        <f t="shared" si="51"/>
        <v>0</v>
      </c>
      <c r="K247" s="2428">
        <f t="shared" si="51"/>
        <v>0</v>
      </c>
      <c r="L247" s="2428">
        <f t="shared" si="51"/>
        <v>0</v>
      </c>
      <c r="M247" s="2428">
        <f t="shared" si="51"/>
        <v>0</v>
      </c>
      <c r="N247" s="2428">
        <f t="shared" si="51"/>
        <v>0</v>
      </c>
      <c r="O247" s="2428">
        <f t="shared" si="51"/>
        <v>0</v>
      </c>
      <c r="P247" s="2428">
        <f t="shared" si="51"/>
        <v>0</v>
      </c>
      <c r="Q247" s="2428">
        <f t="shared" si="51"/>
        <v>0</v>
      </c>
      <c r="S247" s="4000" t="s">
        <v>97</v>
      </c>
      <c r="T247" s="4001"/>
      <c r="U247" s="4001"/>
      <c r="V247" s="2426">
        <f t="shared" ref="V247:AG247" si="52">(SUMIF($C$16:$C$74,"*cdd 1910-5*",G16:G74))</f>
        <v>0</v>
      </c>
      <c r="W247" s="2426">
        <f t="shared" si="52"/>
        <v>0</v>
      </c>
      <c r="X247" s="2426">
        <f t="shared" si="52"/>
        <v>0</v>
      </c>
      <c r="Y247" s="2426">
        <f t="shared" si="52"/>
        <v>0</v>
      </c>
      <c r="Z247" s="2426">
        <f t="shared" si="52"/>
        <v>0</v>
      </c>
      <c r="AA247" s="2426">
        <f t="shared" si="52"/>
        <v>0</v>
      </c>
      <c r="AB247" s="2426">
        <f t="shared" si="52"/>
        <v>0</v>
      </c>
      <c r="AC247" s="2426">
        <f t="shared" si="52"/>
        <v>0</v>
      </c>
      <c r="AD247" s="2426">
        <f t="shared" si="52"/>
        <v>0</v>
      </c>
      <c r="AE247" s="2426">
        <f t="shared" si="52"/>
        <v>0</v>
      </c>
      <c r="AF247" s="2426">
        <f t="shared" si="52"/>
        <v>0</v>
      </c>
      <c r="AG247" s="2426">
        <f t="shared" si="52"/>
        <v>0</v>
      </c>
    </row>
    <row r="248" spans="1:33" ht="22.5" customHeight="1" thickBot="1" x14ac:dyDescent="0.3">
      <c r="A248" s="195"/>
      <c r="B248" s="196"/>
      <c r="C248" s="4000" t="s">
        <v>98</v>
      </c>
      <c r="D248" s="4001"/>
      <c r="E248" s="4001"/>
      <c r="F248" s="2428">
        <f>(SUMIF($C$16:$C$49,"*ug 1520*",G$16:G$49)+(SUMIF($C$54:$C$74,"*ug 1520*",G$54:G$74)))</f>
        <v>0</v>
      </c>
      <c r="G248" s="2428">
        <f t="shared" ref="G248:Q248" si="53">(SUMIF($C$16:$C$49,"*ug 1520*",H$16:H$49)+(SUMIF($C$54:$C$74,"*ug 1520*",H$54:H$74)))</f>
        <v>0</v>
      </c>
      <c r="H248" s="2428">
        <f t="shared" si="53"/>
        <v>0</v>
      </c>
      <c r="I248" s="2428">
        <f t="shared" si="53"/>
        <v>0</v>
      </c>
      <c r="J248" s="2428">
        <f t="shared" si="53"/>
        <v>0</v>
      </c>
      <c r="K248" s="2428">
        <f t="shared" si="53"/>
        <v>0</v>
      </c>
      <c r="L248" s="2428">
        <f t="shared" si="53"/>
        <v>0</v>
      </c>
      <c r="M248" s="2428">
        <f t="shared" si="53"/>
        <v>0</v>
      </c>
      <c r="N248" s="2428">
        <f t="shared" si="53"/>
        <v>0</v>
      </c>
      <c r="O248" s="2428">
        <f t="shared" si="53"/>
        <v>0</v>
      </c>
      <c r="P248" s="2428">
        <f t="shared" si="53"/>
        <v>0</v>
      </c>
      <c r="Q248" s="2428">
        <f t="shared" si="53"/>
        <v>0</v>
      </c>
      <c r="S248" s="4000" t="s">
        <v>99</v>
      </c>
      <c r="T248" s="4001"/>
      <c r="U248" s="4001"/>
      <c r="V248" s="2429">
        <f t="shared" ref="V248:AG248" si="54">(SUMIF($C$16:$C$74,"*cdd 1520*",G16:G74))</f>
        <v>0</v>
      </c>
      <c r="W248" s="2429">
        <f t="shared" si="54"/>
        <v>0</v>
      </c>
      <c r="X248" s="2429">
        <f t="shared" si="54"/>
        <v>0</v>
      </c>
      <c r="Y248" s="2429">
        <f t="shared" si="54"/>
        <v>0</v>
      </c>
      <c r="Z248" s="2429">
        <f t="shared" si="54"/>
        <v>0</v>
      </c>
      <c r="AA248" s="2429">
        <f t="shared" si="54"/>
        <v>0</v>
      </c>
      <c r="AB248" s="2429">
        <f t="shared" si="54"/>
        <v>0</v>
      </c>
      <c r="AC248" s="2429">
        <f t="shared" si="54"/>
        <v>0</v>
      </c>
      <c r="AD248" s="2429">
        <f t="shared" si="54"/>
        <v>0</v>
      </c>
      <c r="AE248" s="2429">
        <f t="shared" si="54"/>
        <v>0</v>
      </c>
      <c r="AF248" s="2429">
        <f t="shared" si="54"/>
        <v>0</v>
      </c>
      <c r="AG248" s="2429">
        <f t="shared" si="54"/>
        <v>0</v>
      </c>
    </row>
    <row r="249" spans="1:33" ht="21" customHeight="1" thickTop="1" thickBot="1" x14ac:dyDescent="0.3">
      <c r="A249" s="197"/>
      <c r="B249" s="198"/>
      <c r="C249" s="198"/>
      <c r="D249" s="198"/>
      <c r="E249" s="198"/>
      <c r="F249" s="1455">
        <f t="shared" ref="F249:Q249" si="55">SUM(F231:F248)</f>
        <v>0</v>
      </c>
      <c r="G249" s="1455">
        <f t="shared" si="55"/>
        <v>0</v>
      </c>
      <c r="H249" s="1455">
        <f t="shared" si="55"/>
        <v>0</v>
      </c>
      <c r="I249" s="1455">
        <f t="shared" si="55"/>
        <v>0</v>
      </c>
      <c r="J249" s="1455">
        <f t="shared" si="55"/>
        <v>0</v>
      </c>
      <c r="K249" s="1455">
        <f t="shared" si="55"/>
        <v>0</v>
      </c>
      <c r="L249" s="1455">
        <f t="shared" si="55"/>
        <v>0</v>
      </c>
      <c r="M249" s="1455">
        <f t="shared" si="55"/>
        <v>0</v>
      </c>
      <c r="N249" s="1455">
        <f t="shared" si="55"/>
        <v>0</v>
      </c>
      <c r="O249" s="1455">
        <f t="shared" si="55"/>
        <v>0</v>
      </c>
      <c r="P249" s="1455">
        <f t="shared" si="55"/>
        <v>0</v>
      </c>
      <c r="Q249" s="1455">
        <f t="shared" si="55"/>
        <v>0</v>
      </c>
      <c r="S249" s="198"/>
      <c r="T249" s="198"/>
      <c r="U249" s="198"/>
      <c r="V249" s="1455">
        <f t="shared" ref="V249:AG249" si="56">SUM(V231:V248)</f>
        <v>0</v>
      </c>
      <c r="W249" s="1455">
        <f t="shared" si="56"/>
        <v>0</v>
      </c>
      <c r="X249" s="1455">
        <f t="shared" si="56"/>
        <v>0</v>
      </c>
      <c r="Y249" s="1455">
        <f t="shared" si="56"/>
        <v>0</v>
      </c>
      <c r="Z249" s="1455">
        <f t="shared" si="56"/>
        <v>0</v>
      </c>
      <c r="AA249" s="1455">
        <f t="shared" si="56"/>
        <v>0</v>
      </c>
      <c r="AB249" s="1455">
        <f t="shared" si="56"/>
        <v>0</v>
      </c>
      <c r="AC249" s="1455">
        <f t="shared" si="56"/>
        <v>0</v>
      </c>
      <c r="AD249" s="1455">
        <f t="shared" si="56"/>
        <v>0</v>
      </c>
      <c r="AE249" s="1455">
        <f t="shared" si="56"/>
        <v>0</v>
      </c>
      <c r="AF249" s="1455">
        <f t="shared" si="56"/>
        <v>0</v>
      </c>
      <c r="AG249" s="1455">
        <f t="shared" si="56"/>
        <v>0</v>
      </c>
    </row>
    <row r="250" spans="1:33" ht="21" customHeight="1" thickTop="1" thickBot="1" x14ac:dyDescent="0.3">
      <c r="A250" s="186"/>
      <c r="B250" s="165"/>
      <c r="C250" s="165"/>
      <c r="D250" s="165"/>
      <c r="E250" s="165"/>
      <c r="F250" s="2430" t="s">
        <v>5</v>
      </c>
      <c r="G250" s="2431" t="s">
        <v>6</v>
      </c>
      <c r="H250" s="2431" t="s">
        <v>7</v>
      </c>
      <c r="I250" s="2431" t="s">
        <v>8</v>
      </c>
      <c r="J250" s="2431" t="s">
        <v>9</v>
      </c>
      <c r="K250" s="2431" t="s">
        <v>10</v>
      </c>
      <c r="L250" s="2431" t="s">
        <v>11</v>
      </c>
      <c r="M250" s="2431" t="s">
        <v>12</v>
      </c>
      <c r="N250" s="2431" t="s">
        <v>13</v>
      </c>
      <c r="O250" s="2431" t="s">
        <v>14</v>
      </c>
      <c r="P250" s="2431" t="s">
        <v>15</v>
      </c>
      <c r="Q250" s="2432" t="s">
        <v>16</v>
      </c>
      <c r="R250" s="174"/>
      <c r="S250" s="165"/>
      <c r="T250" s="165"/>
      <c r="U250" s="165"/>
      <c r="V250" s="2433" t="s">
        <v>5</v>
      </c>
      <c r="W250" s="2431" t="s">
        <v>6</v>
      </c>
      <c r="X250" s="2431" t="s">
        <v>7</v>
      </c>
      <c r="Y250" s="2431" t="s">
        <v>8</v>
      </c>
      <c r="Z250" s="2431" t="s">
        <v>9</v>
      </c>
      <c r="AA250" s="2431" t="s">
        <v>10</v>
      </c>
      <c r="AB250" s="2431" t="s">
        <v>11</v>
      </c>
      <c r="AC250" s="2431" t="s">
        <v>12</v>
      </c>
      <c r="AD250" s="2431" t="s">
        <v>13</v>
      </c>
      <c r="AE250" s="2431" t="s">
        <v>14</v>
      </c>
      <c r="AF250" s="2431" t="s">
        <v>15</v>
      </c>
      <c r="AG250" s="2432" t="s">
        <v>16</v>
      </c>
    </row>
    <row r="251" spans="1:33" ht="21" customHeight="1" thickTop="1" x14ac:dyDescent="0.25">
      <c r="A251" s="188" t="s">
        <v>101</v>
      </c>
      <c r="B251" s="189"/>
      <c r="C251" s="4004" t="s">
        <v>63</v>
      </c>
      <c r="D251" s="4004"/>
      <c r="E251" s="4005"/>
      <c r="F251" s="2422">
        <f>(SUMIF($C$138:$C$196,"*ug 1010*",G138:G196)+(SUMIF($C$84:$C134,"*ug 1010*",G84:G134)))</f>
        <v>0</v>
      </c>
      <c r="G251" s="2422">
        <f>(SUMIF($C$138:$C$196,"*ug 1010*",H138:H196)+(SUMIF($C$84:$C134,"*ug 1010*",H84:H134)))</f>
        <v>0</v>
      </c>
      <c r="H251" s="2422">
        <f>(SUMIF($C$138:$C$196,"*ug 1010*",I138:I196)+(SUMIF($C$84:$C134,"*ug 1010*",I84:I134)))</f>
        <v>0</v>
      </c>
      <c r="I251" s="2422">
        <f>(SUMIF($C$138:$C$196,"*ug 1010*",J138:J196)+(SUMIF($C$84:$C134,"*ug 1010*",J84:J134)))</f>
        <v>0</v>
      </c>
      <c r="J251" s="2422">
        <f>(SUMIF($C$138:$C$196,"*ug 1010*",K138:K196)+(SUMIF($C$84:$C134,"*ug 1010*",K84:K134)))</f>
        <v>0</v>
      </c>
      <c r="K251" s="2422">
        <f>(SUMIF($C$138:$C$196,"*ug 1010*",L138:L196)+(SUMIF($C$84:$C134,"*ug 1010*",L84:L134)))</f>
        <v>0</v>
      </c>
      <c r="L251" s="2422">
        <f>(SUMIF($C$138:$C$196,"*ug 1010*",M138:M196)+(SUMIF($C$84:$C134,"*ug 1010*",M84:M134)))</f>
        <v>0</v>
      </c>
      <c r="M251" s="2422">
        <f>(SUMIF($C$138:$C$196,"*ug 1010*",N138:N196)+(SUMIF($C$84:$C134,"*ug 1010*",N84:N134)))</f>
        <v>0</v>
      </c>
      <c r="N251" s="2422">
        <f>(SUMIF($C$138:$C$196,"*ug 1010*",O138:O196)+(SUMIF($C$84:$C134,"*ug 1010*",O84:O134)))</f>
        <v>0</v>
      </c>
      <c r="O251" s="2422">
        <f>(SUMIF($C$138:$C$196,"*ug 1010*",P138:P196)+(SUMIF($C$84:$C134,"*ug 1010*",P84:P134)))</f>
        <v>0</v>
      </c>
      <c r="P251" s="2422">
        <f>(SUMIF($C$138:$C$196,"*ug 1010*",Q138:Q196)+(SUMIF($C$84:$C134,"*ug 1010*",Q84:Q134)))</f>
        <v>0</v>
      </c>
      <c r="Q251" s="2422">
        <f>(SUMIF($C$138:$C$196,"*ug 1010*",R138:R196)+(SUMIF($C$84:$C134,"*ug 1010*",R84:R134)))</f>
        <v>0</v>
      </c>
      <c r="S251" s="4004" t="s">
        <v>64</v>
      </c>
      <c r="T251" s="4004"/>
      <c r="U251" s="4005"/>
      <c r="V251" s="2425">
        <f t="shared" ref="V251:AG251" si="57">(SUMIF($C$84:$C$134,"*cdd 1010*",G84:G134)+(SUMIF($C$138:$C$196,"*cdd 1010*",G138:G196)))</f>
        <v>0</v>
      </c>
      <c r="W251" s="2425">
        <f t="shared" si="57"/>
        <v>0</v>
      </c>
      <c r="X251" s="2425">
        <f t="shared" si="57"/>
        <v>0</v>
      </c>
      <c r="Y251" s="2425">
        <f t="shared" si="57"/>
        <v>0</v>
      </c>
      <c r="Z251" s="2425">
        <f t="shared" si="57"/>
        <v>0</v>
      </c>
      <c r="AA251" s="2425">
        <f t="shared" si="57"/>
        <v>0</v>
      </c>
      <c r="AB251" s="2425">
        <f t="shared" si="57"/>
        <v>0</v>
      </c>
      <c r="AC251" s="2425">
        <f t="shared" si="57"/>
        <v>0</v>
      </c>
      <c r="AD251" s="2425">
        <f t="shared" si="57"/>
        <v>0</v>
      </c>
      <c r="AE251" s="2425">
        <f t="shared" si="57"/>
        <v>0</v>
      </c>
      <c r="AF251" s="2425">
        <f t="shared" si="57"/>
        <v>0</v>
      </c>
      <c r="AG251" s="2425">
        <f t="shared" si="57"/>
        <v>0</v>
      </c>
    </row>
    <row r="252" spans="1:33" ht="21" customHeight="1" x14ac:dyDescent="0.25">
      <c r="A252" s="2423" t="s">
        <v>164</v>
      </c>
      <c r="B252" s="2424"/>
      <c r="C252" s="4006" t="s">
        <v>66</v>
      </c>
      <c r="D252" s="4006"/>
      <c r="E252" s="4007"/>
      <c r="F252" s="2426">
        <f>(SUMIF($C$138:$C$196,"*ug 1100-4*",G138:G196)+(SUMIF($C$84:$C134,"*ug 1100-4*",G84:G134)))</f>
        <v>0</v>
      </c>
      <c r="G252" s="2426">
        <f>(SUMIF($C$138:$C$196,"*ug 1100-4*",H138:H196)+(SUMIF($C$84:$C134,"*ug 1100-4*",H84:H134)))</f>
        <v>0</v>
      </c>
      <c r="H252" s="2426">
        <f>(SUMIF($C$138:$C$196,"*ug 1100-4*",I138:I196)+(SUMIF($C$84:$C134,"*ug 1100-4*",I84:I134)))</f>
        <v>0</v>
      </c>
      <c r="I252" s="2426">
        <f>(SUMIF($C$138:$C$196,"*ug 1100-4*",J138:J196)+(SUMIF($C$84:$C134,"*ug 1100-4*",J84:J134)))</f>
        <v>0</v>
      </c>
      <c r="J252" s="2426">
        <f>(SUMIF($C$138:$C$196,"*ug 1100-4*",K138:K196)+(SUMIF($C$84:$C134,"*ug 1100-4*",K84:K134)))</f>
        <v>0</v>
      </c>
      <c r="K252" s="2426">
        <f>(SUMIF($C$138:$C$196,"*ug 1100-4*",L138:L196)+(SUMIF($C$84:$C134,"*ug 1100-4*",L84:L134)))</f>
        <v>0</v>
      </c>
      <c r="L252" s="2426">
        <f>(SUMIF($C$138:$C$196,"*ug 1100-4*",M138:M196)+(SUMIF($C$84:$C134,"*ug 1100-4*",M84:M134)))</f>
        <v>0</v>
      </c>
      <c r="M252" s="2426">
        <f>(SUMIF($C$138:$C$196,"*ug 1100-4*",N138:N196)+(SUMIF($C$84:$C134,"*ug 1100-4*",N84:N134)))</f>
        <v>0</v>
      </c>
      <c r="N252" s="2426">
        <f>(SUMIF($C$138:$C$196,"*ug 1100-4*",O138:O196)+(SUMIF($C$84:$C134,"*ug 1100-4*",O84:O134)))</f>
        <v>0</v>
      </c>
      <c r="O252" s="2426">
        <f>(SUMIF($C$138:$C$196,"*ug 1100-4*",P138:P196)+(SUMIF($C$84:$C134,"*ug 1100-4*",P84:P134)))</f>
        <v>0</v>
      </c>
      <c r="P252" s="2426">
        <f>(SUMIF($C$138:$C$196,"*ug 1100-4*",Q138:Q196)+(SUMIF($C$84:$C134,"*ug 1100-4*",Q84:Q134)))</f>
        <v>0</v>
      </c>
      <c r="Q252" s="2426">
        <f>(SUMIF($C$138:$C$196,"*ug 1100-4*",R138:R196)+(SUMIF($C$84:$C134,"*ug 1100-4*",R84:R134)))</f>
        <v>0</v>
      </c>
      <c r="S252" s="4006" t="s">
        <v>67</v>
      </c>
      <c r="T252" s="4006"/>
      <c r="U252" s="4007"/>
      <c r="V252" s="2425">
        <f t="shared" ref="V252:AG252" si="58">(SUMIF($C$84:$C$134,"*cdd 1100-4*",G84:G134)+(SUMIF($C$138:$C$196,"*cdd 1100-4*",G138:G196)))</f>
        <v>0</v>
      </c>
      <c r="W252" s="2425">
        <f t="shared" si="58"/>
        <v>0</v>
      </c>
      <c r="X252" s="2425">
        <f t="shared" si="58"/>
        <v>0</v>
      </c>
      <c r="Y252" s="2425">
        <f t="shared" si="58"/>
        <v>0</v>
      </c>
      <c r="Z252" s="2425">
        <f t="shared" si="58"/>
        <v>0</v>
      </c>
      <c r="AA252" s="2425">
        <f t="shared" si="58"/>
        <v>0</v>
      </c>
      <c r="AB252" s="2425">
        <f t="shared" si="58"/>
        <v>0</v>
      </c>
      <c r="AC252" s="2425">
        <f t="shared" si="58"/>
        <v>0</v>
      </c>
      <c r="AD252" s="2425">
        <f t="shared" si="58"/>
        <v>0</v>
      </c>
      <c r="AE252" s="2425">
        <f t="shared" si="58"/>
        <v>0</v>
      </c>
      <c r="AF252" s="2425">
        <f t="shared" si="58"/>
        <v>0</v>
      </c>
      <c r="AG252" s="2425">
        <f t="shared" si="58"/>
        <v>0</v>
      </c>
    </row>
    <row r="253" spans="1:33" ht="21" customHeight="1" x14ac:dyDescent="0.25">
      <c r="A253" s="2423"/>
      <c r="B253" s="2424"/>
      <c r="C253" s="4006" t="s">
        <v>68</v>
      </c>
      <c r="D253" s="4006"/>
      <c r="E253" s="4007"/>
      <c r="F253" s="2426">
        <f>(SUMIF($C$138:$C$196,"*ug 1100-5*",G138:G196)+(SUMIF($C$84:$C134,"*ug 1100-5*",G84:G134)))</f>
        <v>0</v>
      </c>
      <c r="G253" s="2426">
        <f>(SUMIF($C$138:$C$196,"*ug 1100-5*",H138:H196)+(SUMIF($C$84:$C134,"*ug 1100-5*",H84:H134)))</f>
        <v>0</v>
      </c>
      <c r="H253" s="2426">
        <f>(SUMIF($C$138:$C$196,"*ug 1100-5*",I138:I196)+(SUMIF($C$84:$C134,"*ug 1100-5*",I84:I134)))</f>
        <v>0</v>
      </c>
      <c r="I253" s="2426">
        <f>(SUMIF($C$138:$C$196,"*ug 1100-5*",J138:J196)+(SUMIF($C$84:$C134,"*ug 1100-5*",J84:J134)))</f>
        <v>0</v>
      </c>
      <c r="J253" s="2426">
        <f>(SUMIF($C$138:$C$196,"*ug 1100-5*",K138:K196)+(SUMIF($C$84:$C134,"*ug 1100-5*",K84:K134)))</f>
        <v>0</v>
      </c>
      <c r="K253" s="2426">
        <f>(SUMIF($C$138:$C$196,"*ug 1100-5*",L138:L196)+(SUMIF($C$84:$C134,"*ug 1100-5*",L84:L134)))</f>
        <v>0</v>
      </c>
      <c r="L253" s="2426">
        <f>(SUMIF($C$138:$C$196,"*ug 1100-5*",M138:M196)+(SUMIF($C$84:$C134,"*ug 1100-5*",M84:M134)))</f>
        <v>0</v>
      </c>
      <c r="M253" s="2426">
        <f>(SUMIF($C$138:$C$196,"*ug 1100-5*",N138:N196)+(SUMIF($C$84:$C134,"*ug 1100-5*",N84:N134)))</f>
        <v>0</v>
      </c>
      <c r="N253" s="2426">
        <f>(SUMIF($C$138:$C$196,"*ug 1100-5*",O138:O196)+(SUMIF($C$84:$C134,"*ug 1100-5*",O84:O134)))</f>
        <v>0</v>
      </c>
      <c r="O253" s="2426">
        <f>(SUMIF($C$138:$C$196,"*ug 1100-5*",P138:P196)+(SUMIF($C$84:$C134,"*ug 1100-5*",P84:P134)))</f>
        <v>0</v>
      </c>
      <c r="P253" s="2426">
        <f>(SUMIF($C$138:$C$196,"*ug 1100-5*",Q138:Q196)+(SUMIF($C$84:$C134,"*ug 1100-5*",Q84:Q134)))</f>
        <v>0</v>
      </c>
      <c r="Q253" s="2426">
        <f>(SUMIF($C$138:$C$196,"*ug 1100-5*",R138:R196)+(SUMIF($C$84:$C134,"*ug 1100-5*",R84:R134)))</f>
        <v>0</v>
      </c>
      <c r="S253" s="4006" t="s">
        <v>69</v>
      </c>
      <c r="T253" s="4006"/>
      <c r="U253" s="4007"/>
      <c r="V253" s="2425">
        <f t="shared" ref="V253:AG253" si="59">(SUMIF($C$84:$C$134,"*cdd 1100-5*",G84:G134)+(SUMIF($C$138:$C$196,"*cdd 1100-5*",G138:G196)))</f>
        <v>0</v>
      </c>
      <c r="W253" s="2425">
        <f t="shared" si="59"/>
        <v>0</v>
      </c>
      <c r="X253" s="2425">
        <f t="shared" si="59"/>
        <v>0</v>
      </c>
      <c r="Y253" s="2425">
        <f t="shared" si="59"/>
        <v>0</v>
      </c>
      <c r="Z253" s="2425">
        <f t="shared" si="59"/>
        <v>0</v>
      </c>
      <c r="AA253" s="2425">
        <f t="shared" si="59"/>
        <v>0</v>
      </c>
      <c r="AB253" s="2425">
        <f t="shared" si="59"/>
        <v>0</v>
      </c>
      <c r="AC253" s="2425">
        <f t="shared" si="59"/>
        <v>0</v>
      </c>
      <c r="AD253" s="2425">
        <f t="shared" si="59"/>
        <v>0</v>
      </c>
      <c r="AE253" s="2425">
        <f t="shared" si="59"/>
        <v>0</v>
      </c>
      <c r="AF253" s="2425">
        <f t="shared" si="59"/>
        <v>0</v>
      </c>
      <c r="AG253" s="2425">
        <f t="shared" si="59"/>
        <v>0</v>
      </c>
    </row>
    <row r="254" spans="1:33" ht="21" customHeight="1" x14ac:dyDescent="0.25">
      <c r="A254" s="2423"/>
      <c r="B254" s="2424"/>
      <c r="C254" s="4006" t="s">
        <v>70</v>
      </c>
      <c r="D254" s="4006"/>
      <c r="E254" s="4007"/>
      <c r="F254" s="2426">
        <f>(SUMIF($C$138:$C$196,"*ug 1100-6*",G138:G196)+(SUMIF($C$84:$C134,"*ug 1100-6*",G84:G134)))</f>
        <v>0</v>
      </c>
      <c r="G254" s="2426">
        <f>(SUMIF($C$138:$C$196,"*ug 1100-6*",H138:H196)+(SUMIF($C$84:$C134,"*ug 1100-6*",H84:H134)))</f>
        <v>0</v>
      </c>
      <c r="H254" s="2426">
        <f>(SUMIF($C$138:$C$196,"*ug 1100-6*",I138:I196)+(SUMIF($C$84:$C134,"*ug 1100-6*",I84:I134)))</f>
        <v>0</v>
      </c>
      <c r="I254" s="2426">
        <f>(SUMIF($C$138:$C$196,"*ug 1100-6*",J138:J196)+(SUMIF($C$84:$C134,"*ug 1100-6*",J84:J134)))</f>
        <v>0</v>
      </c>
      <c r="J254" s="2426">
        <f>(SUMIF($C$138:$C$196,"*ug 1100-6*",K138:K196)+(SUMIF($C$84:$C134,"*ug 1100-6*",K84:K134)))</f>
        <v>0</v>
      </c>
      <c r="K254" s="2426">
        <f>(SUMIF($C$138:$C$196,"*ug 1100-6*",L138:L196)+(SUMIF($C$84:$C134,"*ug 1100-6*",L84:L134)))</f>
        <v>0</v>
      </c>
      <c r="L254" s="2426">
        <f>(SUMIF($C$138:$C$196,"*ug 1100-6*",M138:M196)+(SUMIF($C$84:$C134,"*ug 1100-6*",M84:M134)))</f>
        <v>0</v>
      </c>
      <c r="M254" s="2426">
        <f>(SUMIF($C$138:$C$196,"*ug 1100-6*",N138:N196)+(SUMIF($C$84:$C134,"*ug 1100-6*",N84:N134)))</f>
        <v>0</v>
      </c>
      <c r="N254" s="2426">
        <f>(SUMIF($C$138:$C$196,"*ug 1100-6*",O138:O196)+(SUMIF($C$84:$C134,"*ug 1100-6*",O84:O134)))</f>
        <v>0</v>
      </c>
      <c r="O254" s="2426">
        <f>(SUMIF($C$138:$C$196,"*ug 1100-6*",P138:P196)+(SUMIF($C$84:$C134,"*ug 1100-6*",P84:P134)))</f>
        <v>0</v>
      </c>
      <c r="P254" s="2426">
        <f>(SUMIF($C$138:$C$196,"*ug 1100-6*",Q138:Q196)+(SUMIF($C$84:$C134,"*ug 1100-6*",Q84:Q134)))</f>
        <v>0</v>
      </c>
      <c r="Q254" s="2426">
        <f>(SUMIF($C$138:$C$196,"*ug 1100-6*",R138:R196)+(SUMIF($C$84:$C134,"*ug 1100-6*",R84:R134)))</f>
        <v>0</v>
      </c>
      <c r="S254" s="4006" t="s">
        <v>71</v>
      </c>
      <c r="T254" s="4006"/>
      <c r="U254" s="4007"/>
      <c r="V254" s="2425">
        <f t="shared" ref="V254:AG254" si="60">(SUMIF($C$84:$C$134,"*cdd 1100-6*",G84:G134)+(SUMIF($C$138:$C$196,"*cdd 1100-6*",G138:G196)))</f>
        <v>0</v>
      </c>
      <c r="W254" s="2425">
        <f t="shared" si="60"/>
        <v>0</v>
      </c>
      <c r="X254" s="2425">
        <f t="shared" si="60"/>
        <v>0</v>
      </c>
      <c r="Y254" s="2425">
        <f t="shared" si="60"/>
        <v>0</v>
      </c>
      <c r="Z254" s="2425">
        <f t="shared" si="60"/>
        <v>0</v>
      </c>
      <c r="AA254" s="2425">
        <f t="shared" si="60"/>
        <v>0</v>
      </c>
      <c r="AB254" s="2425">
        <f t="shared" si="60"/>
        <v>0</v>
      </c>
      <c r="AC254" s="2425">
        <f t="shared" si="60"/>
        <v>0</v>
      </c>
      <c r="AD254" s="2425">
        <f t="shared" si="60"/>
        <v>0</v>
      </c>
      <c r="AE254" s="2425">
        <f t="shared" si="60"/>
        <v>0</v>
      </c>
      <c r="AF254" s="2425">
        <f t="shared" si="60"/>
        <v>0</v>
      </c>
      <c r="AG254" s="2425">
        <f t="shared" si="60"/>
        <v>0</v>
      </c>
    </row>
    <row r="255" spans="1:33" ht="21" customHeight="1" x14ac:dyDescent="0.25">
      <c r="A255" s="192"/>
      <c r="B255" s="193"/>
      <c r="C255" s="4006" t="s">
        <v>72</v>
      </c>
      <c r="D255" s="4006"/>
      <c r="E255" s="4007"/>
      <c r="F255" s="2426">
        <f>(SUMIF($C$138:$C$196,"*ug 1200*",G138:G196)+(SUMIF($C$84:$C134,"*ug 1200*",G84:G134)))</f>
        <v>0</v>
      </c>
      <c r="G255" s="2426">
        <f>(SUMIF($C$138:$C$196,"*ug 1200*",H138:H196)+(SUMIF($C$84:$C134,"*ug 1200*",H84:H134)))</f>
        <v>0</v>
      </c>
      <c r="H255" s="2426">
        <f>(SUMIF($C$138:$C$196,"*ug 1200*",I138:I196)+(SUMIF($C$84:$C134,"*ug 1200*",I84:I134)))</f>
        <v>0</v>
      </c>
      <c r="I255" s="2426">
        <f>(SUMIF($C$138:$C$196,"*ug 1200*",J138:J196)+(SUMIF($C$84:$C134,"*ug 1200*",J84:J134)))</f>
        <v>0</v>
      </c>
      <c r="J255" s="2426">
        <f>(SUMIF($C$138:$C$196,"*ug 1200*",K138:K196)+(SUMIF($C$84:$C134,"*ug 1200*",K84:K134)))</f>
        <v>0</v>
      </c>
      <c r="K255" s="2426">
        <f>(SUMIF($C$138:$C$196,"*ug 1200*",L138:L196)+(SUMIF($C$84:$C134,"*ug 1200*",L84:L134)))</f>
        <v>0</v>
      </c>
      <c r="L255" s="2426">
        <f>(SUMIF($C$138:$C$196,"*ug 1200*",M138:M196)+(SUMIF($C$84:$C134,"*ug 1200*",M84:M134)))</f>
        <v>0</v>
      </c>
      <c r="M255" s="2426">
        <f>(SUMIF($C$138:$C$196,"*ug 1200*",N138:N196)+(SUMIF($C$84:$C134,"*ug 1200*",N84:N134)))</f>
        <v>0</v>
      </c>
      <c r="N255" s="2426">
        <f>(SUMIF($C$138:$C$196,"*ug 1200*",O138:O196)+(SUMIF($C$84:$C134,"*ug 1200*",O84:O134)))</f>
        <v>0</v>
      </c>
      <c r="O255" s="2426">
        <f>(SUMIF($C$138:$C$196,"*ug 1200*",P138:P196)+(SUMIF($C$84:$C134,"*ug 1200*",P84:P134)))</f>
        <v>0</v>
      </c>
      <c r="P255" s="2426">
        <f>(SUMIF($C$138:$C$196,"*ug 1200*",Q138:Q196)+(SUMIF($C$84:$C134,"*ug 1200*",Q84:Q134)))</f>
        <v>0</v>
      </c>
      <c r="Q255" s="2426">
        <f>(SUMIF($C$138:$C$196,"*ug 1200*",R138:R196)+(SUMIF($C$84:$C134,"*ug 1200*",R84:R134)))</f>
        <v>0</v>
      </c>
      <c r="S255" s="4006" t="s">
        <v>73</v>
      </c>
      <c r="T255" s="4006"/>
      <c r="U255" s="4007"/>
      <c r="V255" s="2425">
        <f t="shared" ref="V255:AG255" si="61">(SUMIF($C$84:$C$134,"*cdd 1200*",G84:G134)+(SUMIF($C$138:$C$196,"*cdd 1200*",G138:G196)))</f>
        <v>0</v>
      </c>
      <c r="W255" s="2425">
        <f t="shared" si="61"/>
        <v>0</v>
      </c>
      <c r="X255" s="2425">
        <f t="shared" si="61"/>
        <v>0</v>
      </c>
      <c r="Y255" s="2425">
        <f t="shared" si="61"/>
        <v>0</v>
      </c>
      <c r="Z255" s="2425">
        <f t="shared" si="61"/>
        <v>0</v>
      </c>
      <c r="AA255" s="2425">
        <f t="shared" si="61"/>
        <v>0</v>
      </c>
      <c r="AB255" s="2425">
        <f t="shared" si="61"/>
        <v>0</v>
      </c>
      <c r="AC255" s="2425">
        <f t="shared" si="61"/>
        <v>0</v>
      </c>
      <c r="AD255" s="2425">
        <f t="shared" si="61"/>
        <v>0</v>
      </c>
      <c r="AE255" s="2425">
        <f t="shared" si="61"/>
        <v>0</v>
      </c>
      <c r="AF255" s="2425">
        <f t="shared" si="61"/>
        <v>0</v>
      </c>
      <c r="AG255" s="2425">
        <f t="shared" si="61"/>
        <v>0</v>
      </c>
    </row>
    <row r="256" spans="1:33" ht="21" customHeight="1" x14ac:dyDescent="0.25">
      <c r="A256" s="192"/>
      <c r="B256" s="193"/>
      <c r="C256" s="4006" t="s">
        <v>74</v>
      </c>
      <c r="D256" s="4006"/>
      <c r="E256" s="4007"/>
      <c r="F256" s="2426">
        <f>(SUMIF($C$138:$C$196,"*ug 1250*",G138:G196)+(SUMIF($C$84:$C134,"*ug 1250*",G84:G134)))</f>
        <v>0</v>
      </c>
      <c r="G256" s="2426">
        <f>(SUMIF($C$138:$C$196,"*ug 1250*",H138:H196)+(SUMIF($C$84:$C134,"*ug 1250*",H84:H134)))</f>
        <v>0</v>
      </c>
      <c r="H256" s="2426">
        <f>(SUMIF($C$138:$C$196,"*ug 1250*",I138:I196)+(SUMIF($C$84:$C134,"*ug 1250*",I84:I134)))</f>
        <v>0</v>
      </c>
      <c r="I256" s="2426">
        <f>(SUMIF($C$138:$C$196,"*ug 1250*",J138:J196)+(SUMIF($C$84:$C134,"*ug 1250*",J84:J134)))</f>
        <v>0</v>
      </c>
      <c r="J256" s="2426">
        <f>(SUMIF($C$138:$C$196,"*ug 1250*",K138:K196)+(SUMIF($C$84:$C134,"*ug 1250*",K84:K134)))</f>
        <v>0</v>
      </c>
      <c r="K256" s="2426">
        <f>(SUMIF($C$138:$C$196,"*ug 1250*",L138:L196)+(SUMIF($C$84:$C134,"*ug 1250*",L84:L134)))</f>
        <v>0</v>
      </c>
      <c r="L256" s="2426">
        <f>(SUMIF($C$138:$C$196,"*ug 1250*",M138:M196)+(SUMIF($C$84:$C134,"*ug 1250*",M84:M134)))</f>
        <v>0</v>
      </c>
      <c r="M256" s="2426">
        <f>(SUMIF($C$138:$C$196,"*ug 1250*",N138:N196)+(SUMIF($C$84:$C134,"*ug 1250*",N84:N134)))</f>
        <v>0</v>
      </c>
      <c r="N256" s="2426">
        <f>(SUMIF($C$138:$C$196,"*ug 1250*",O138:O196)+(SUMIF($C$84:$C134,"*ug 1250*",O84:O134)))</f>
        <v>0</v>
      </c>
      <c r="O256" s="2426">
        <f>(SUMIF($C$138:$C$196,"*ug 1250*",P138:P196)+(SUMIF($C$84:$C134,"*ug 1250*",P84:P134)))</f>
        <v>0</v>
      </c>
      <c r="P256" s="2426">
        <f>(SUMIF($C$138:$C$196,"*ug 1250*",Q138:Q196)+(SUMIF($C$84:$C134,"*ug 1250*",Q84:Q134)))</f>
        <v>0</v>
      </c>
      <c r="Q256" s="2426">
        <f>(SUMIF($C$138:$C$196,"*ug 1250*",R138:R196)+(SUMIF($C$84:$C134,"*ug 1250*",R84:R134)))</f>
        <v>0</v>
      </c>
      <c r="S256" s="4006" t="s">
        <v>75</v>
      </c>
      <c r="T256" s="4006"/>
      <c r="U256" s="4007"/>
      <c r="V256" s="2425">
        <f t="shared" ref="V256:AG256" si="62">(SUMIF($C$84:$C$134,"*cdd 1250*",G84:G134)+(SUMIF($C$138:$C$196,"*cdd 1250*",G138:G196)))</f>
        <v>0</v>
      </c>
      <c r="W256" s="2425">
        <f t="shared" si="62"/>
        <v>0</v>
      </c>
      <c r="X256" s="2425">
        <f t="shared" si="62"/>
        <v>0</v>
      </c>
      <c r="Y256" s="2425">
        <f t="shared" si="62"/>
        <v>0</v>
      </c>
      <c r="Z256" s="2425">
        <f t="shared" si="62"/>
        <v>0</v>
      </c>
      <c r="AA256" s="2425">
        <f t="shared" si="62"/>
        <v>0</v>
      </c>
      <c r="AB256" s="2425">
        <f t="shared" si="62"/>
        <v>0</v>
      </c>
      <c r="AC256" s="2425">
        <f t="shared" si="62"/>
        <v>0</v>
      </c>
      <c r="AD256" s="2425">
        <f t="shared" si="62"/>
        <v>0</v>
      </c>
      <c r="AE256" s="2425">
        <f t="shared" si="62"/>
        <v>0</v>
      </c>
      <c r="AF256" s="2425">
        <f t="shared" si="62"/>
        <v>0</v>
      </c>
      <c r="AG256" s="2425">
        <f t="shared" si="62"/>
        <v>0</v>
      </c>
    </row>
    <row r="257" spans="1:33" ht="21" customHeight="1" x14ac:dyDescent="0.25">
      <c r="A257" s="192"/>
      <c r="B257" s="193"/>
      <c r="C257" s="4006" t="s">
        <v>116</v>
      </c>
      <c r="D257" s="4006"/>
      <c r="E257" s="4007"/>
      <c r="F257" s="2426">
        <f>(SUMIF($C$138:$C$196,"*ug 1300*",G138:G196)+(SUMIF($C$84:$C134,"*ug 1300*",G84:G134)))</f>
        <v>0</v>
      </c>
      <c r="G257" s="2426">
        <f>(SUMIF($C$138:$C$196,"*ug 1300*",H138:H196)+(SUMIF($C$84:$C134,"*ug 1300*",H84:H134)))</f>
        <v>0</v>
      </c>
      <c r="H257" s="2426">
        <f>(SUMIF($C$138:$C$196,"*ug 1300*",I138:I196)+(SUMIF($C$84:$C134,"*ug 1300*",I84:I134)))</f>
        <v>0</v>
      </c>
      <c r="I257" s="2426">
        <f>(SUMIF($C$138:$C$196,"*ug 1300*",J138:J196)+(SUMIF($C$84:$C134,"*ug 1300*",J84:J134)))</f>
        <v>0</v>
      </c>
      <c r="J257" s="2426">
        <f>(SUMIF($C$138:$C$196,"*ug 1300*",K138:K196)+(SUMIF($C$84:$C134,"*ug 1300*",K84:K134)))</f>
        <v>0</v>
      </c>
      <c r="K257" s="2426">
        <f>(SUMIF($C$138:$C$196,"*ug 1300*",L138:L196)+(SUMIF($C$84:$C134,"*ug 1300*",L84:L134)))</f>
        <v>0</v>
      </c>
      <c r="L257" s="2426">
        <f>(SUMIF($C$138:$C$196,"*ug 1300*",M138:M196)+(SUMIF($C$84:$C134,"*ug 1300*",M84:M134)))</f>
        <v>0</v>
      </c>
      <c r="M257" s="2426">
        <f>(SUMIF($C$138:$C$196,"*ug 1300*",N138:N196)+(SUMIF($C$84:$C134,"*ug 1300*",N84:N134)))</f>
        <v>0</v>
      </c>
      <c r="N257" s="2426">
        <f>(SUMIF($C$138:$C$196,"*ug 1300*",O138:O196)+(SUMIF($C$84:$C134,"*ug 1300*",O84:O134)))</f>
        <v>0</v>
      </c>
      <c r="O257" s="2426">
        <f>(SUMIF($C$138:$C$196,"*ug 1300*",P138:P196)+(SUMIF($C$84:$C134,"*ug 1300*",P84:P134)))</f>
        <v>0</v>
      </c>
      <c r="P257" s="2426">
        <f>(SUMIF($C$138:$C$196,"*ug 1300*",Q138:Q196)+(SUMIF($C$84:$C134,"*ug 1300*",Q84:Q134)))</f>
        <v>0</v>
      </c>
      <c r="Q257" s="2426">
        <f>(SUMIF($C$138:$C$196,"*ug 1300*",R138:R196)+(SUMIF($C$84:$C134,"*ug 1300*",R84:R134)))</f>
        <v>0</v>
      </c>
      <c r="S257" s="4006" t="s">
        <v>117</v>
      </c>
      <c r="T257" s="4006"/>
      <c r="U257" s="4007"/>
      <c r="V257" s="2425">
        <f t="shared" ref="V257:AG257" si="63">(SUMIF($C$84:$C$134,"*cdd 1300*",G84:G134)+(SUMIF($C$138:$C$196,"*cdd 1300*",G138:G196)))</f>
        <v>0</v>
      </c>
      <c r="W257" s="2425">
        <f t="shared" si="63"/>
        <v>0</v>
      </c>
      <c r="X257" s="2425">
        <f t="shared" si="63"/>
        <v>0</v>
      </c>
      <c r="Y257" s="2425">
        <f t="shared" si="63"/>
        <v>0</v>
      </c>
      <c r="Z257" s="2425">
        <f t="shared" si="63"/>
        <v>0</v>
      </c>
      <c r="AA257" s="2425">
        <f t="shared" si="63"/>
        <v>0</v>
      </c>
      <c r="AB257" s="2425">
        <f t="shared" si="63"/>
        <v>0</v>
      </c>
      <c r="AC257" s="2425">
        <f t="shared" si="63"/>
        <v>0</v>
      </c>
      <c r="AD257" s="2425">
        <f t="shared" si="63"/>
        <v>0</v>
      </c>
      <c r="AE257" s="2425">
        <f t="shared" si="63"/>
        <v>0</v>
      </c>
      <c r="AF257" s="2425">
        <f t="shared" si="63"/>
        <v>0</v>
      </c>
      <c r="AG257" s="2425">
        <f t="shared" si="63"/>
        <v>0</v>
      </c>
    </row>
    <row r="258" spans="1:33" ht="21" customHeight="1" x14ac:dyDescent="0.25">
      <c r="A258" s="192"/>
      <c r="B258" s="193"/>
      <c r="C258" s="4006" t="s">
        <v>78</v>
      </c>
      <c r="D258" s="4006"/>
      <c r="E258" s="4007"/>
      <c r="F258" s="2426">
        <f>(SUMIF($C$138:$C$196,"*ug 1510*",G138:G196)+(SUMIF($C$84:$C134,"*ug 1510*",G84:G134)))</f>
        <v>0</v>
      </c>
      <c r="G258" s="2426">
        <f>(SUMIF($C$138:$C$196,"*ug 1510*",H138:H196)+(SUMIF($C$84:$C134,"*ug 1510*",H84:H134)))</f>
        <v>0</v>
      </c>
      <c r="H258" s="2426">
        <f>(SUMIF($C$138:$C$196,"*ug 1510*",I138:I196)+(SUMIF($C$84:$C134,"*ug 1510*",I84:I134)))</f>
        <v>0</v>
      </c>
      <c r="I258" s="2426">
        <f>(SUMIF($C$138:$C$196,"*ug 1510*",J138:J196)+(SUMIF($C$84:$C134,"*ug 1510*",J84:J134)))</f>
        <v>0</v>
      </c>
      <c r="J258" s="2426">
        <f>(SUMIF($C$138:$C$196,"*ug 1510*",K138:K196)+(SUMIF($C$84:$C134,"*ug 1510*",K84:K134)))</f>
        <v>0</v>
      </c>
      <c r="K258" s="2426">
        <f>(SUMIF($C$138:$C$196,"*ug 1510*",L138:L196)+(SUMIF($C$84:$C134,"*ug 1510*",L84:L134)))</f>
        <v>0</v>
      </c>
      <c r="L258" s="2426">
        <f>(SUMIF($C$138:$C$196,"*ug 1510*",M138:M196)+(SUMIF($C$84:$C134,"*ug 1510*",M84:M134)))</f>
        <v>0</v>
      </c>
      <c r="M258" s="2426">
        <f>(SUMIF($C$138:$C$196,"*ug 1510*",N138:N196)+(SUMIF($C$84:$C134,"*ug 1510*",N84:N134)))</f>
        <v>0</v>
      </c>
      <c r="N258" s="2426">
        <f>(SUMIF($C$138:$C$196,"*ug 1510*",O138:O196)+(SUMIF($C$84:$C134,"*ug 1510*",O84:O134)))</f>
        <v>0</v>
      </c>
      <c r="O258" s="2426">
        <f>(SUMIF($C$138:$C$196,"*ug 1510*",P138:P196)+(SUMIF($C$84:$C134,"*ug 1510*",P84:P134)))</f>
        <v>0</v>
      </c>
      <c r="P258" s="2426">
        <f>(SUMIF($C$138:$C$196,"*ug 1510*",Q138:Q196)+(SUMIF($C$84:$C134,"*ug 1510*",Q84:Q134)))</f>
        <v>0</v>
      </c>
      <c r="Q258" s="2426">
        <f>(SUMIF($C$138:$C$196,"*ug 1510*",R138:R196)+(SUMIF($C$84:$C134,"*ug 1510*",R84:R134)))</f>
        <v>0</v>
      </c>
      <c r="S258" s="4006" t="s">
        <v>79</v>
      </c>
      <c r="T258" s="4006"/>
      <c r="U258" s="4007"/>
      <c r="V258" s="2425">
        <f t="shared" ref="V258:AG258" si="64">(SUMIF($C$84:$C$134,"*cdd 1510*",G84:G134)+(SUMIF($C$138:$C$196,"*cdd 1510*",G138:G196)))</f>
        <v>0</v>
      </c>
      <c r="W258" s="2425">
        <f t="shared" si="64"/>
        <v>0</v>
      </c>
      <c r="X258" s="2425">
        <f t="shared" si="64"/>
        <v>0</v>
      </c>
      <c r="Y258" s="2425">
        <f t="shared" si="64"/>
        <v>0</v>
      </c>
      <c r="Z258" s="2425">
        <f t="shared" si="64"/>
        <v>0</v>
      </c>
      <c r="AA258" s="2425">
        <f t="shared" si="64"/>
        <v>0</v>
      </c>
      <c r="AB258" s="2425">
        <f t="shared" si="64"/>
        <v>0</v>
      </c>
      <c r="AC258" s="2425">
        <f t="shared" si="64"/>
        <v>0</v>
      </c>
      <c r="AD258" s="2425">
        <f t="shared" si="64"/>
        <v>0</v>
      </c>
      <c r="AE258" s="2425">
        <f t="shared" si="64"/>
        <v>0</v>
      </c>
      <c r="AF258" s="2425">
        <f t="shared" si="64"/>
        <v>0</v>
      </c>
      <c r="AG258" s="2425">
        <f t="shared" si="64"/>
        <v>0</v>
      </c>
    </row>
    <row r="259" spans="1:33" ht="21" customHeight="1" x14ac:dyDescent="0.25">
      <c r="A259" s="192"/>
      <c r="B259" s="194"/>
      <c r="C259" s="4007" t="s">
        <v>80</v>
      </c>
      <c r="D259" s="4008"/>
      <c r="E259" s="4008"/>
      <c r="F259" s="2426">
        <f>(SUMIF($C$138:$C$196,"*ug 1610*",G138:G196)+(SUMIF($C$84:$C134,"*ug 1610*",G84:G134)))</f>
        <v>0</v>
      </c>
      <c r="G259" s="2426">
        <f>(SUMIF($C$138:$C$196,"*ug 1610*",H138:H196)+(SUMIF($C$84:$C134,"*ug 1610*",H84:H134)))</f>
        <v>0</v>
      </c>
      <c r="H259" s="2426">
        <f>(SUMIF($C$138:$C$196,"*ug 1610*",I138:I196)+(SUMIF($C$84:$C134,"*ug 1610*",I84:I134)))</f>
        <v>0</v>
      </c>
      <c r="I259" s="2426">
        <f>(SUMIF($C$138:$C$196,"*ug 1610*",J138:J196)+(SUMIF($C$84:$C134,"*ug 1610*",J84:J134)))</f>
        <v>0</v>
      </c>
      <c r="J259" s="2426">
        <f>(SUMIF($C$138:$C$196,"*ug 1610*",K138:K196)+(SUMIF($C$84:$C134,"*ug 1610*",K84:K134)))</f>
        <v>0</v>
      </c>
      <c r="K259" s="2426">
        <f>(SUMIF($C$138:$C$196,"*ug 1610*",L138:L196)+(SUMIF($C$84:$C134,"*ug 1610*",L84:L134)))</f>
        <v>0</v>
      </c>
      <c r="L259" s="2426">
        <f>(SUMIF($C$138:$C$196,"*ug 1610*",M138:M196)+(SUMIF($C$84:$C134,"*ug 1610*",M84:M134)))</f>
        <v>0</v>
      </c>
      <c r="M259" s="2426">
        <f>(SUMIF($C$138:$C$196,"*ug 1610*",N138:N196)+(SUMIF($C$84:$C134,"*ug 1610*",N84:N134)))</f>
        <v>0</v>
      </c>
      <c r="N259" s="2426">
        <f>(SUMIF($C$138:$C$196,"*ug 1610*",O138:O196)+(SUMIF($C$84:$C134,"*ug 1610*",O84:O134)))</f>
        <v>0</v>
      </c>
      <c r="O259" s="2426">
        <f>(SUMIF($C$138:$C$196,"*ug 1610*",P138:P196)+(SUMIF($C$84:$C134,"*ug 1610*",P84:P134)))</f>
        <v>0</v>
      </c>
      <c r="P259" s="2426">
        <f>(SUMIF($C$138:$C$196,"*ug 1610*",Q138:Q196)+(SUMIF($C$84:$C134,"*ug 1610*",Q84:Q134)))</f>
        <v>0</v>
      </c>
      <c r="Q259" s="2426">
        <f>(SUMIF($C$138:$C$196,"*ug 1610*",R138:R196)+(SUMIF($C$84:$C134,"*ug 1610*",R84:R134)))</f>
        <v>0</v>
      </c>
      <c r="S259" s="4007" t="s">
        <v>81</v>
      </c>
      <c r="T259" s="4008"/>
      <c r="U259" s="4008"/>
      <c r="V259" s="2425">
        <f t="shared" ref="V259:AG259" si="65">(SUMIF($C$84:$C$134,"*cdd 1610*",G84:G134)+(SUMIF($C$138:$C$196,"*cdd 1610*",G138:G196)))</f>
        <v>0</v>
      </c>
      <c r="W259" s="2425">
        <f t="shared" si="65"/>
        <v>0</v>
      </c>
      <c r="X259" s="2425">
        <f t="shared" si="65"/>
        <v>0</v>
      </c>
      <c r="Y259" s="2425">
        <f t="shared" si="65"/>
        <v>0</v>
      </c>
      <c r="Z259" s="2425">
        <f t="shared" si="65"/>
        <v>0</v>
      </c>
      <c r="AA259" s="2425">
        <f t="shared" si="65"/>
        <v>0</v>
      </c>
      <c r="AB259" s="2425">
        <f t="shared" si="65"/>
        <v>0</v>
      </c>
      <c r="AC259" s="2425">
        <f t="shared" si="65"/>
        <v>0</v>
      </c>
      <c r="AD259" s="2425">
        <f t="shared" si="65"/>
        <v>0</v>
      </c>
      <c r="AE259" s="2425">
        <f t="shared" si="65"/>
        <v>0</v>
      </c>
      <c r="AF259" s="2425">
        <f t="shared" si="65"/>
        <v>0</v>
      </c>
      <c r="AG259" s="2425">
        <f t="shared" si="65"/>
        <v>0</v>
      </c>
    </row>
    <row r="260" spans="1:33" ht="21" customHeight="1" x14ac:dyDescent="0.25">
      <c r="A260" s="192"/>
      <c r="B260" s="194"/>
      <c r="C260" s="4007" t="s">
        <v>82</v>
      </c>
      <c r="D260" s="4008"/>
      <c r="E260" s="4008"/>
      <c r="F260" s="2426">
        <f>(SUMIF($C$138:$C$196,"*ug 1710*",G138:G196)+(SUMIF($C$84:$C134,"*ug 1710*",G84:G134)))</f>
        <v>0</v>
      </c>
      <c r="G260" s="2426">
        <f>(SUMIF($C$138:$C$196,"*ug 1710*",H138:H196)+(SUMIF($C$84:$C134,"*ug 1710*",H84:H134)))</f>
        <v>0</v>
      </c>
      <c r="H260" s="2426">
        <f>(SUMIF($C$138:$C$196,"*ug 1710*",I138:I196)+(SUMIF($C$84:$C134,"*ug 1710*",I84:I134)))</f>
        <v>0</v>
      </c>
      <c r="I260" s="2426">
        <f>(SUMIF($C$138:$C$196,"*ug 1710*",J138:J196)+(SUMIF($C$84:$C134,"*ug 1710*",J84:J134)))</f>
        <v>0</v>
      </c>
      <c r="J260" s="2426">
        <f>(SUMIF($C$138:$C$196,"*ug 1710*",K138:K196)+(SUMIF($C$84:$C134,"*ug 1710*",K84:K134)))</f>
        <v>0</v>
      </c>
      <c r="K260" s="2426">
        <f>(SUMIF($C$138:$C$196,"*ug 1710*",L138:L196)+(SUMIF($C$84:$C134,"*ug 1710*",L84:L134)))</f>
        <v>0</v>
      </c>
      <c r="L260" s="2426">
        <f>(SUMIF($C$138:$C$196,"*ug 1710*",M138:M196)+(SUMIF($C$84:$C134,"*ug 1710*",M84:M134)))</f>
        <v>0</v>
      </c>
      <c r="M260" s="2426">
        <f>(SUMIF($C$138:$C$196,"*ug 1710*",N138:N196)+(SUMIF($C$84:$C134,"*ug 1710*",N84:N134)))</f>
        <v>0</v>
      </c>
      <c r="N260" s="2426">
        <f>(SUMIF($C$138:$C$196,"*ug 1710*",O138:O196)+(SUMIF($C$84:$C134,"*ug 1710*",O84:O134)))</f>
        <v>0</v>
      </c>
      <c r="O260" s="2426">
        <f>(SUMIF($C$138:$C$196,"*ug 1710*",P138:P196)+(SUMIF($C$84:$C134,"*ug 1710*",P84:P134)))</f>
        <v>0</v>
      </c>
      <c r="P260" s="2426">
        <f>(SUMIF($C$138:$C$196,"*ug 1710*",Q138:Q196)+(SUMIF($C$84:$C134,"*ug 1710*",Q84:Q134)))</f>
        <v>0</v>
      </c>
      <c r="Q260" s="2426">
        <f>(SUMIF($C$138:$C$196,"*ug 1710*",R138:R196)+(SUMIF($C$84:$C134,"*ug 1710*",R84:R134)))</f>
        <v>0</v>
      </c>
      <c r="S260" s="4007" t="s">
        <v>83</v>
      </c>
      <c r="T260" s="4008"/>
      <c r="U260" s="4008"/>
      <c r="V260" s="2425">
        <f t="shared" ref="V260:AG260" si="66">(SUMIF($C$84:$C$134,"*cdd 1710*",G84:G134)+(SUMIF($C$138:$C$196,"*cdd 1710*",G138:G196)))</f>
        <v>0</v>
      </c>
      <c r="W260" s="2425">
        <f t="shared" si="66"/>
        <v>0</v>
      </c>
      <c r="X260" s="2425">
        <f t="shared" si="66"/>
        <v>0</v>
      </c>
      <c r="Y260" s="2425">
        <f t="shared" si="66"/>
        <v>0</v>
      </c>
      <c r="Z260" s="2425">
        <f t="shared" si="66"/>
        <v>0</v>
      </c>
      <c r="AA260" s="2425">
        <f t="shared" si="66"/>
        <v>0</v>
      </c>
      <c r="AB260" s="2425">
        <f t="shared" si="66"/>
        <v>0</v>
      </c>
      <c r="AC260" s="2425">
        <f t="shared" si="66"/>
        <v>0</v>
      </c>
      <c r="AD260" s="2425">
        <f t="shared" si="66"/>
        <v>0</v>
      </c>
      <c r="AE260" s="2425">
        <f t="shared" si="66"/>
        <v>0</v>
      </c>
      <c r="AF260" s="2425">
        <f t="shared" si="66"/>
        <v>0</v>
      </c>
      <c r="AG260" s="2425">
        <f t="shared" si="66"/>
        <v>0</v>
      </c>
    </row>
    <row r="261" spans="1:33" ht="21" customHeight="1" x14ac:dyDescent="0.25">
      <c r="A261" s="192"/>
      <c r="B261" s="194"/>
      <c r="C261" s="4007" t="s">
        <v>84</v>
      </c>
      <c r="D261" s="4008"/>
      <c r="E261" s="4008"/>
      <c r="F261" s="2426">
        <f>(SUMIF($C$138:$C$196,"*ug 1720*",G138:G196)+(SUMIF($C$84:$C134,"*ug 1720*",G84:G134)))</f>
        <v>0</v>
      </c>
      <c r="G261" s="2426">
        <f>(SUMIF($C$138:$C$196,"*ug 1720*",H138:H196)+(SUMIF($C$84:$C134,"*ug 1720*",H84:H134)))</f>
        <v>0</v>
      </c>
      <c r="H261" s="2426">
        <f>(SUMIF($C$138:$C$196,"*ug 1720*",I138:I196)+(SUMIF($C$84:$C134,"*ug 1720*",I84:I134)))</f>
        <v>0</v>
      </c>
      <c r="I261" s="2426">
        <f>(SUMIF($C$138:$C$196,"*ug 1720*",J138:J196)+(SUMIF($C$84:$C134,"*ug 1720*",J84:J134)))</f>
        <v>0</v>
      </c>
      <c r="J261" s="2426">
        <f>(SUMIF($C$138:$C$196,"*ug 1720*",K138:K196)+(SUMIF($C$84:$C134,"*ug 1720*",K84:K134)))</f>
        <v>0</v>
      </c>
      <c r="K261" s="2426">
        <f>(SUMIF($C$138:$C$196,"*ug 1720*",L138:L196)+(SUMIF($C$84:$C134,"*ug 1720*",L84:L134)))</f>
        <v>0</v>
      </c>
      <c r="L261" s="2426">
        <f>(SUMIF($C$138:$C$196,"*ug 1720*",M138:M196)+(SUMIF($C$84:$C134,"*ug 1720*",M84:M134)))</f>
        <v>0</v>
      </c>
      <c r="M261" s="2426">
        <f>(SUMIF($C$138:$C$196,"*ug 1720*",N138:N196)+(SUMIF($C$84:$C134,"*ug 1720*",N84:N134)))</f>
        <v>0</v>
      </c>
      <c r="N261" s="2426">
        <f>(SUMIF($C$138:$C$196,"*ug 1720*",O138:O196)+(SUMIF($C$84:$C134,"*ug 1720*",O84:O134)))</f>
        <v>0</v>
      </c>
      <c r="O261" s="2426">
        <f>(SUMIF($C$138:$C$196,"*ug 1720*",P138:P196)+(SUMIF($C$84:$C134,"*ug 1720*",P84:P134)))</f>
        <v>0</v>
      </c>
      <c r="P261" s="2426">
        <f>(SUMIF($C$138:$C$196,"*ug 1720*",Q138:Q196)+(SUMIF($C$84:$C134,"*ug 1720*",Q84:Q134)))</f>
        <v>0</v>
      </c>
      <c r="Q261" s="2426">
        <f>(SUMIF($C$138:$C$196,"*ug 1720*",R138:R196)+(SUMIF($C$84:$C134,"*ug 1720*",R84:R134)))</f>
        <v>0</v>
      </c>
      <c r="S261" s="4007" t="s">
        <v>85</v>
      </c>
      <c r="T261" s="4008"/>
      <c r="U261" s="4008"/>
      <c r="V261" s="2425">
        <f t="shared" ref="V261:AG261" si="67">(SUMIF($C$84:$C$134,"*cdd 1720*",G84:G134)+(SUMIF($C$138:$C$196,"*cdd 1720*",G138:G196)))</f>
        <v>0</v>
      </c>
      <c r="W261" s="2425">
        <f t="shared" si="67"/>
        <v>0</v>
      </c>
      <c r="X261" s="2425">
        <f t="shared" si="67"/>
        <v>0</v>
      </c>
      <c r="Y261" s="2425">
        <f t="shared" si="67"/>
        <v>0</v>
      </c>
      <c r="Z261" s="2425">
        <f t="shared" si="67"/>
        <v>0</v>
      </c>
      <c r="AA261" s="2425">
        <f t="shared" si="67"/>
        <v>0</v>
      </c>
      <c r="AB261" s="2425">
        <f t="shared" si="67"/>
        <v>0</v>
      </c>
      <c r="AC261" s="2425">
        <f t="shared" si="67"/>
        <v>0</v>
      </c>
      <c r="AD261" s="2425">
        <f t="shared" si="67"/>
        <v>0</v>
      </c>
      <c r="AE261" s="2425">
        <f t="shared" si="67"/>
        <v>0</v>
      </c>
      <c r="AF261" s="2425">
        <f t="shared" si="67"/>
        <v>0</v>
      </c>
      <c r="AG261" s="2425">
        <f t="shared" si="67"/>
        <v>0</v>
      </c>
    </row>
    <row r="262" spans="1:33" ht="21" customHeight="1" x14ac:dyDescent="0.25">
      <c r="A262" s="192"/>
      <c r="B262" s="194"/>
      <c r="C262" s="4007" t="s">
        <v>86</v>
      </c>
      <c r="D262" s="4008"/>
      <c r="E262" s="4008"/>
      <c r="F262" s="2426">
        <f>(SUMIF($C$138:$C$196,"*ug 1740*",G138:G196)+(SUMIF($C$84:$C134,"*ug 1740*",G84:G134)))</f>
        <v>0</v>
      </c>
      <c r="G262" s="2426">
        <f>(SUMIF($C$138:$C$196,"*ug 1740*",H138:H196)+(SUMIF($C$84:$C134,"*ug 1740*",H84:H134)))</f>
        <v>0</v>
      </c>
      <c r="H262" s="2426">
        <f>(SUMIF($C$138:$C$196,"*ug 1740*",I138:I196)+(SUMIF($C$84:$C134,"*ug 1740*",I84:I134)))</f>
        <v>0</v>
      </c>
      <c r="I262" s="2426">
        <f>(SUMIF($C$138:$C$196,"*ug 1740*",J138:J196)+(SUMIF($C$84:$C134,"*ug 1740*",J84:J134)))</f>
        <v>0</v>
      </c>
      <c r="J262" s="2426">
        <f>(SUMIF($C$138:$C$196,"*ug 1740*",K138:K196)+(SUMIF($C$84:$C134,"*ug 1740*",K84:K134)))</f>
        <v>0</v>
      </c>
      <c r="K262" s="2426">
        <f>(SUMIF($C$138:$C$196,"*ug 1740*",L138:L196)+(SUMIF($C$84:$C134,"*ug 1740*",L84:L134)))</f>
        <v>0</v>
      </c>
      <c r="L262" s="2426">
        <f>(SUMIF($C$138:$C$196,"*ug 1740*",M138:M196)+(SUMIF($C$84:$C134,"*ug 1740*",M84:M134)))</f>
        <v>0</v>
      </c>
      <c r="M262" s="2426">
        <f>(SUMIF($C$138:$C$196,"*ug 1740*",N138:N196)+(SUMIF($C$84:$C134,"*ug 1740*",N84:N134)))</f>
        <v>0</v>
      </c>
      <c r="N262" s="2426">
        <f>(SUMIF($C$138:$C$196,"*ug 1740*",O138:O196)+(SUMIF($C$84:$C134,"*ug 1740*",O84:O134)))</f>
        <v>0</v>
      </c>
      <c r="O262" s="2426">
        <f>(SUMIF($C$138:$C$196,"*ug 1740*",P138:P196)+(SUMIF($C$84:$C134,"*ug 1740*",P84:P134)))</f>
        <v>0</v>
      </c>
      <c r="P262" s="2426">
        <f>(SUMIF($C$138:$C$196,"*ug 1740*",Q138:Q196)+(SUMIF($C$84:$C134,"*ug 1740*",Q84:Q134)))</f>
        <v>0</v>
      </c>
      <c r="Q262" s="2426">
        <f>(SUMIF($C$138:$C$196,"*ug 1740*",R138:R196)+(SUMIF($C$84:$C134,"*ug 1740*",R84:R134)))</f>
        <v>0</v>
      </c>
      <c r="S262" s="4007" t="s">
        <v>102</v>
      </c>
      <c r="T262" s="4008"/>
      <c r="U262" s="4008"/>
      <c r="V262" s="2425">
        <f t="shared" ref="V262:AG262" si="68">(SUMIF($C$84:$C$134,"*cdd 1740*",G84:G134)+(SUMIF($C$138:$C$196,"*cdd 1740*",G138:G196)))</f>
        <v>0</v>
      </c>
      <c r="W262" s="2425">
        <f t="shared" si="68"/>
        <v>0</v>
      </c>
      <c r="X262" s="2425">
        <f t="shared" si="68"/>
        <v>0</v>
      </c>
      <c r="Y262" s="2425">
        <f t="shared" si="68"/>
        <v>0</v>
      </c>
      <c r="Z262" s="2425">
        <f t="shared" si="68"/>
        <v>0</v>
      </c>
      <c r="AA262" s="2425">
        <f t="shared" si="68"/>
        <v>0</v>
      </c>
      <c r="AB262" s="2425">
        <f t="shared" si="68"/>
        <v>0</v>
      </c>
      <c r="AC262" s="2425">
        <f t="shared" si="68"/>
        <v>0</v>
      </c>
      <c r="AD262" s="2425">
        <f t="shared" si="68"/>
        <v>0</v>
      </c>
      <c r="AE262" s="2425">
        <f t="shared" si="68"/>
        <v>0</v>
      </c>
      <c r="AF262" s="2425">
        <f t="shared" si="68"/>
        <v>0</v>
      </c>
      <c r="AG262" s="2425">
        <f t="shared" si="68"/>
        <v>0</v>
      </c>
    </row>
    <row r="263" spans="1:33" ht="21" customHeight="1" x14ac:dyDescent="0.25">
      <c r="A263" s="192"/>
      <c r="B263" s="194"/>
      <c r="C263" s="4007" t="s">
        <v>118</v>
      </c>
      <c r="D263" s="4008"/>
      <c r="E263" s="4008"/>
      <c r="F263" s="2426">
        <f>(SUMIF($C$138:$C$196,"*ug 1770*",G138:G196)+(SUMIF($C$84:$C134,"*ug 1770*",G84:G134)))</f>
        <v>0</v>
      </c>
      <c r="G263" s="2426">
        <f>(SUMIF($C$138:$C$196,"*ug 1770*",H138:H196)+(SUMIF($C$84:$C134,"*ug 1770*",H84:H134)))</f>
        <v>0</v>
      </c>
      <c r="H263" s="2426">
        <f>(SUMIF($C$138:$C$196,"*ug 1770*",I138:I196)+(SUMIF($C$84:$C134,"*ug 1770*",I84:I134)))</f>
        <v>0</v>
      </c>
      <c r="I263" s="2426">
        <f>(SUMIF($C$138:$C$196,"*ug 1770*",J138:J196)+(SUMIF($C$84:$C134,"*ug 1770*",J84:J134)))</f>
        <v>0</v>
      </c>
      <c r="J263" s="2426">
        <f>(SUMIF($C$138:$C$196,"*ug 1770*",K138:K196)+(SUMIF($C$84:$C134,"*ug 1770*",K84:K134)))</f>
        <v>0</v>
      </c>
      <c r="K263" s="2426">
        <f>(SUMIF($C$138:$C$196,"*ug 1770*",L138:L196)+(SUMIF($C$84:$C134,"*ug 1770*",L84:L134)))</f>
        <v>0</v>
      </c>
      <c r="L263" s="2426">
        <f>(SUMIF($C$138:$C$196,"*ug 1770*",M138:M196)+(SUMIF($C$84:$C134,"*ug 1770*",M84:M134)))</f>
        <v>0</v>
      </c>
      <c r="M263" s="2426">
        <f>(SUMIF($C$138:$C$196,"*ug 1770*",N138:N196)+(SUMIF($C$84:$C134,"*ug 1770*",N84:N134)))</f>
        <v>0</v>
      </c>
      <c r="N263" s="2426">
        <f>(SUMIF($C$138:$C$196,"*ug 1770*",O138:O196)+(SUMIF($C$84:$C134,"*ug 1770*",O84:O134)))</f>
        <v>0</v>
      </c>
      <c r="O263" s="2426">
        <f>(SUMIF($C$138:$C$196,"*ug 1770*",P138:P196)+(SUMIF($C$84:$C134,"*ug 1770*",P84:P134)))</f>
        <v>0</v>
      </c>
      <c r="P263" s="2426">
        <f>(SUMIF($C$138:$C$196,"*ug 1770*",Q138:Q196)+(SUMIF($C$84:$C134,"*ug 1770*",Q84:Q134)))</f>
        <v>0</v>
      </c>
      <c r="Q263" s="2426">
        <f>(SUMIF($C$138:$C$196,"*ug 1770*",R138:R196)+(SUMIF($C$84:$C134,"*ug 1770*",R84:R134)))</f>
        <v>0</v>
      </c>
      <c r="S263" s="4007" t="s">
        <v>119</v>
      </c>
      <c r="T263" s="4008"/>
      <c r="U263" s="4008"/>
      <c r="V263" s="2425">
        <f t="shared" ref="V263:AG263" si="69">(SUMIF($C$84:$C$134,"*cdd 1770*",G84:G134)+(SUMIF($C$138:$C$196,"*cdd 1770*",G138:G196)))</f>
        <v>0</v>
      </c>
      <c r="W263" s="2425">
        <f t="shared" si="69"/>
        <v>0</v>
      </c>
      <c r="X263" s="2425">
        <f t="shared" si="69"/>
        <v>0</v>
      </c>
      <c r="Y263" s="2425">
        <f t="shared" si="69"/>
        <v>0</v>
      </c>
      <c r="Z263" s="2425">
        <f t="shared" si="69"/>
        <v>0</v>
      </c>
      <c r="AA263" s="2425">
        <f t="shared" si="69"/>
        <v>0</v>
      </c>
      <c r="AB263" s="2425">
        <f t="shared" si="69"/>
        <v>0</v>
      </c>
      <c r="AC263" s="2425">
        <f t="shared" si="69"/>
        <v>0</v>
      </c>
      <c r="AD263" s="2425">
        <f t="shared" si="69"/>
        <v>0</v>
      </c>
      <c r="AE263" s="2425">
        <f t="shared" si="69"/>
        <v>0</v>
      </c>
      <c r="AF263" s="2425">
        <f t="shared" si="69"/>
        <v>0</v>
      </c>
      <c r="AG263" s="2425">
        <f t="shared" si="69"/>
        <v>0</v>
      </c>
    </row>
    <row r="264" spans="1:33" ht="21" customHeight="1" x14ac:dyDescent="0.25">
      <c r="A264" s="192"/>
      <c r="B264" s="194"/>
      <c r="C264" s="4007" t="s">
        <v>90</v>
      </c>
      <c r="D264" s="4008"/>
      <c r="E264" s="4008"/>
      <c r="F264" s="2426">
        <f>(SUMIF($C$138:$C$196,"*ug 1810*",G138:G196)+(SUMIF($C$84:$C134,"*ug 1810*",G84:G134)))</f>
        <v>0</v>
      </c>
      <c r="G264" s="2426">
        <f>(SUMIF($C$138:$C$196,"*ug 1810*",H138:H196)+(SUMIF($C$84:$C134,"*ug 1810*",H84:H134)))</f>
        <v>0</v>
      </c>
      <c r="H264" s="2426">
        <f>(SUMIF($C$138:$C$196,"*ug 1810*",I138:I196)+(SUMIF($C$84:$C134,"*ug 1810*",I84:I134)))</f>
        <v>0</v>
      </c>
      <c r="I264" s="2426">
        <f>(SUMIF($C$138:$C$196,"*ug 1810*",J138:J196)+(SUMIF($C$84:$C134,"*ug 1810*",J84:J134)))</f>
        <v>0</v>
      </c>
      <c r="J264" s="2426">
        <f>(SUMIF($C$138:$C$196,"*ug 1810*",K138:K196)+(SUMIF($C$84:$C134,"*ug 1810*",K84:K134)))</f>
        <v>0</v>
      </c>
      <c r="K264" s="2426">
        <f>(SUMIF($C$138:$C$196,"*ug 1810*",L138:L196)+(SUMIF($C$84:$C134,"*ug 1810*",L84:L134)))</f>
        <v>0</v>
      </c>
      <c r="L264" s="2426">
        <f>(SUMIF($C$138:$C$196,"*ug 1810*",M138:M196)+(SUMIF($C$84:$C134,"*ug 1810*",M84:M134)))</f>
        <v>0</v>
      </c>
      <c r="M264" s="2426">
        <f>(SUMIF($C$138:$C$196,"*ug 1810*",N138:N196)+(SUMIF($C$84:$C134,"*ug 1810*",N84:N134)))</f>
        <v>0</v>
      </c>
      <c r="N264" s="2426">
        <f>(SUMIF($C$138:$C$196,"*ug 1810*",O138:O196)+(SUMIF($C$84:$C134,"*ug 1810*",O84:O134)))</f>
        <v>0</v>
      </c>
      <c r="O264" s="2426">
        <f>(SUMIF($C$138:$C$196,"*ug 1810*",P138:P196)+(SUMIF($C$84:$C134,"*ug 1810*",P84:P134)))</f>
        <v>0</v>
      </c>
      <c r="P264" s="2426">
        <f>(SUMIF($C$138:$C$196,"*ug 1810*",Q138:Q196)+(SUMIF($C$84:$C134,"*ug 1810*",Q84:Q134)))</f>
        <v>0</v>
      </c>
      <c r="Q264" s="2426">
        <f>(SUMIF($C$138:$C$196,"*ug 1810*",R138:R196)+(SUMIF($C$84:$C134,"*ug 1810*",R84:R134)))</f>
        <v>0</v>
      </c>
      <c r="S264" s="4007" t="s">
        <v>91</v>
      </c>
      <c r="T264" s="4008"/>
      <c r="U264" s="4008"/>
      <c r="V264" s="2425">
        <f t="shared" ref="V264:AG264" si="70">(SUMIF($C$84:$C$134,"*cdd 1810*",G84:G134)+(SUMIF($C$138:$C$196,"*cdd 1810*",G138:G196)))</f>
        <v>0</v>
      </c>
      <c r="W264" s="2425">
        <f t="shared" si="70"/>
        <v>0</v>
      </c>
      <c r="X264" s="2425">
        <f t="shared" si="70"/>
        <v>0</v>
      </c>
      <c r="Y264" s="2425">
        <f t="shared" si="70"/>
        <v>0</v>
      </c>
      <c r="Z264" s="2425">
        <f t="shared" si="70"/>
        <v>0</v>
      </c>
      <c r="AA264" s="2425">
        <f t="shared" si="70"/>
        <v>0</v>
      </c>
      <c r="AB264" s="2425">
        <f t="shared" si="70"/>
        <v>0</v>
      </c>
      <c r="AC264" s="2425">
        <f t="shared" si="70"/>
        <v>0</v>
      </c>
      <c r="AD264" s="2425">
        <f t="shared" si="70"/>
        <v>0</v>
      </c>
      <c r="AE264" s="2425">
        <f t="shared" si="70"/>
        <v>0</v>
      </c>
      <c r="AF264" s="2425">
        <f t="shared" si="70"/>
        <v>0</v>
      </c>
      <c r="AG264" s="2425">
        <f t="shared" si="70"/>
        <v>0</v>
      </c>
    </row>
    <row r="265" spans="1:33" ht="21" customHeight="1" x14ac:dyDescent="0.25">
      <c r="A265" s="192"/>
      <c r="B265" s="194"/>
      <c r="C265" s="4000" t="s">
        <v>92</v>
      </c>
      <c r="D265" s="4001"/>
      <c r="E265" s="4001"/>
      <c r="F265" s="2426">
        <f>(SUMIF($C$138:$C$196,"*ug 1910-3*",G138:G196)+(SUMIF($C$84:$C134,"*ug 1910-3*",G84:G134)))</f>
        <v>0</v>
      </c>
      <c r="G265" s="2426">
        <f>(SUMIF($C$138:$C$196,"*ug 1910-3*",H138:H196)+(SUMIF($C$84:$C134,"*ug 1910-3*",H84:H134)))</f>
        <v>0</v>
      </c>
      <c r="H265" s="2426">
        <f>(SUMIF($C$138:$C$196,"*ug 1910-3*",I138:I196)+(SUMIF($C$84:$C134,"*ug 1910-3*",I84:I134)))</f>
        <v>0</v>
      </c>
      <c r="I265" s="2426">
        <f>(SUMIF($C$138:$C$196,"*ug 1910-3*",J138:J196)+(SUMIF($C$84:$C134,"*ug 1910-3*",J84:J134)))</f>
        <v>0</v>
      </c>
      <c r="J265" s="2426">
        <f>(SUMIF($C$138:$C$196,"*ug 1910-3*",K138:K196)+(SUMIF($C$84:$C134,"*ug 1910-3*",K84:K134)))</f>
        <v>0</v>
      </c>
      <c r="K265" s="2426">
        <f>(SUMIF($C$138:$C$196,"*ug 1910-3*",L138:L196)+(SUMIF($C$84:$C134,"*ug 1910-3*",L84:L134)))</f>
        <v>0</v>
      </c>
      <c r="L265" s="2426">
        <f>(SUMIF($C$138:$C$196,"*ug 1910-3*",M138:M196)+(SUMIF($C$84:$C134,"*ug 1910-3*",M84:M134)))</f>
        <v>0</v>
      </c>
      <c r="M265" s="2426">
        <f>(SUMIF($C$138:$C$196,"*ug 1910-3*",N138:N196)+(SUMIF($C$84:$C134,"*ug 1910-3*",N84:N134)))</f>
        <v>0</v>
      </c>
      <c r="N265" s="2426">
        <f>(SUMIF($C$138:$C$196,"*ug 1910-3*",O138:O196)+(SUMIF($C$84:$C134,"*ug 1910-3*",O84:O134)))</f>
        <v>0</v>
      </c>
      <c r="O265" s="2426">
        <f>(SUMIF($C$138:$C$196,"*ug 1910-3*",P138:P196)+(SUMIF($C$84:$C134,"*ug 1910-3*",P84:P134)))</f>
        <v>0</v>
      </c>
      <c r="P265" s="2426">
        <f>(SUMIF($C$138:$C$196,"*ug 1910-3*",Q138:Q196)+(SUMIF($C$84:$C134,"*ug 1910-3*",Q84:Q134)))</f>
        <v>0</v>
      </c>
      <c r="Q265" s="2426">
        <f>(SUMIF($C$138:$C$196,"*ug 1910-3*",R138:R196)+(SUMIF($C$84:$C134,"*ug 1910-3*",R84:R134)))</f>
        <v>0</v>
      </c>
      <c r="S265" s="4000" t="s">
        <v>93</v>
      </c>
      <c r="T265" s="4001"/>
      <c r="U265" s="4001"/>
      <c r="V265" s="2425">
        <f t="shared" ref="V265:AG265" si="71">(SUMIF($C$84:$C$134,"*cdd 1910-3*",G84:G134)+(SUMIF($C$138:$C$196,"*cdd 1910-3*",G138:G196)))</f>
        <v>0</v>
      </c>
      <c r="W265" s="2425">
        <f t="shared" si="71"/>
        <v>0</v>
      </c>
      <c r="X265" s="2425">
        <f t="shared" si="71"/>
        <v>0</v>
      </c>
      <c r="Y265" s="2425">
        <f t="shared" si="71"/>
        <v>0</v>
      </c>
      <c r="Z265" s="2425">
        <f t="shared" si="71"/>
        <v>0</v>
      </c>
      <c r="AA265" s="2425">
        <f t="shared" si="71"/>
        <v>0</v>
      </c>
      <c r="AB265" s="2425">
        <f t="shared" si="71"/>
        <v>0</v>
      </c>
      <c r="AC265" s="2425">
        <f t="shared" si="71"/>
        <v>0</v>
      </c>
      <c r="AD265" s="2425">
        <f t="shared" si="71"/>
        <v>0</v>
      </c>
      <c r="AE265" s="2425">
        <f t="shared" si="71"/>
        <v>0</v>
      </c>
      <c r="AF265" s="2425">
        <f t="shared" si="71"/>
        <v>0</v>
      </c>
      <c r="AG265" s="2425">
        <f t="shared" si="71"/>
        <v>0</v>
      </c>
    </row>
    <row r="266" spans="1:33" ht="21" customHeight="1" x14ac:dyDescent="0.25">
      <c r="A266" s="192"/>
      <c r="B266" s="194"/>
      <c r="C266" s="4000" t="s">
        <v>94</v>
      </c>
      <c r="D266" s="4001"/>
      <c r="E266" s="4001"/>
      <c r="F266" s="2426">
        <f>(SUMIF($C$138:$C$196,"*ug 1910-4*",G138:G196)+(SUMIF($C$84:$C134,"*ug 1910-4*",G84:G134)))</f>
        <v>0</v>
      </c>
      <c r="G266" s="2426">
        <f>(SUMIF($C$138:$C$196,"*ug 1910-4*",H138:H196)+(SUMIF($C$84:$C134,"*ug 1910-4*",H84:H134)))</f>
        <v>0</v>
      </c>
      <c r="H266" s="2426">
        <f>(SUMIF($C$138:$C$196,"*ug 1910-4*",I138:I196)+(SUMIF($C$84:$C134,"*ug 1910-4*",I84:I134)))</f>
        <v>0</v>
      </c>
      <c r="I266" s="2426">
        <f>(SUMIF($C$138:$C$196,"*ug 1910-4*",J138:J196)+(SUMIF($C$84:$C134,"*ug 1910-4*",J84:J134)))</f>
        <v>0</v>
      </c>
      <c r="J266" s="2426">
        <f>(SUMIF($C$138:$C$196,"*ug 1910-4*",K138:K196)+(SUMIF($C$84:$C134,"*ug 1910-4*",K84:K134)))</f>
        <v>0</v>
      </c>
      <c r="K266" s="2426">
        <f>(SUMIF($C$138:$C$196,"*ug 1910-4*",L138:L196)+(SUMIF($C$84:$C134,"*ug 1910-4*",L84:L134)))</f>
        <v>0</v>
      </c>
      <c r="L266" s="2426">
        <f>(SUMIF($C$138:$C$196,"*ug 1910-4*",M138:M196)+(SUMIF($C$84:$C134,"*ug 1910-4*",M84:M134)))</f>
        <v>0</v>
      </c>
      <c r="M266" s="2426">
        <f>(SUMIF($C$138:$C$196,"*ug 1910-4*",N138:N196)+(SUMIF($C$84:$C134,"*ug 1910-4*",N84:N134)))</f>
        <v>0</v>
      </c>
      <c r="N266" s="2426">
        <f>(SUMIF($C$138:$C$196,"*ug 1910-4*",O138:O196)+(SUMIF($C$84:$C134,"*ug 1910-4*",O84:O134)))</f>
        <v>0</v>
      </c>
      <c r="O266" s="2426">
        <f>(SUMIF($C$138:$C$196,"*ug 1910-4*",P138:P196)+(SUMIF($C$84:$C134,"*ug 1910-4*",P84:P134)))</f>
        <v>0</v>
      </c>
      <c r="P266" s="2426">
        <f>(SUMIF($C$138:$C$196,"*ug 1910-4*",Q138:Q196)+(SUMIF($C$84:$C134,"*ug 1910-4*",Q84:Q134)))</f>
        <v>0</v>
      </c>
      <c r="Q266" s="2426">
        <f>(SUMIF($C$138:$C$196,"*ug 1910-4*",R138:R196)+(SUMIF($C$84:$C134,"*ug 1910-4*",R84:R134)))</f>
        <v>0</v>
      </c>
      <c r="S266" s="4000" t="s">
        <v>95</v>
      </c>
      <c r="T266" s="4001"/>
      <c r="U266" s="4001"/>
      <c r="V266" s="2425">
        <f t="shared" ref="V266:AG266" si="72">(SUMIF($C$84:$C$134,"*cdd 1910-4*",G84:G134)+(SUMIF($C$138:$C$196,"*cdd 1910-4*",G138:G196)))</f>
        <v>0</v>
      </c>
      <c r="W266" s="2425">
        <f t="shared" si="72"/>
        <v>0</v>
      </c>
      <c r="X266" s="2425">
        <f t="shared" si="72"/>
        <v>0</v>
      </c>
      <c r="Y266" s="2425">
        <f t="shared" si="72"/>
        <v>0</v>
      </c>
      <c r="Z266" s="2425">
        <f t="shared" si="72"/>
        <v>0</v>
      </c>
      <c r="AA266" s="2425">
        <f t="shared" si="72"/>
        <v>0</v>
      </c>
      <c r="AB266" s="2425">
        <f t="shared" si="72"/>
        <v>0</v>
      </c>
      <c r="AC266" s="2425">
        <f t="shared" si="72"/>
        <v>0</v>
      </c>
      <c r="AD266" s="2425">
        <f t="shared" si="72"/>
        <v>0</v>
      </c>
      <c r="AE266" s="2425">
        <f t="shared" si="72"/>
        <v>0</v>
      </c>
      <c r="AF266" s="2425">
        <f t="shared" si="72"/>
        <v>0</v>
      </c>
      <c r="AG266" s="2425">
        <f t="shared" si="72"/>
        <v>0</v>
      </c>
    </row>
    <row r="267" spans="1:33" ht="21.75" customHeight="1" x14ac:dyDescent="0.25">
      <c r="A267" s="192"/>
      <c r="B267" s="194"/>
      <c r="C267" s="4000" t="s">
        <v>96</v>
      </c>
      <c r="D267" s="4001"/>
      <c r="E267" s="4001"/>
      <c r="F267" s="2426">
        <f>(SUMIF($C$138:$C$196,"*ug 1910-5*",G138:G196)+(SUMIF($C$84:$C134,"*ug 1910-5*",G84:G134)))</f>
        <v>0</v>
      </c>
      <c r="G267" s="2426">
        <f>(SUMIF($C$138:$C$196,"*ug 1910-5*",H138:H196)+(SUMIF($C$84:$C134,"*ug 1910-5*",H84:H134)))</f>
        <v>0</v>
      </c>
      <c r="H267" s="2426">
        <f>(SUMIF($C$138:$C$196,"*ug 1910-5*",I138:I196)+(SUMIF($C$84:$C134,"*ug 1910-5*",I84:I134)))</f>
        <v>0</v>
      </c>
      <c r="I267" s="2426">
        <f>(SUMIF($C$138:$C$196,"*ug 1910-5*",J138:J196)+(SUMIF($C$84:$C134,"*ug 1910-5*",J84:J134)))</f>
        <v>0</v>
      </c>
      <c r="J267" s="2426">
        <f>(SUMIF($C$138:$C$196,"*ug 1910-5*",K138:K196)+(SUMIF($C$84:$C134,"*ug 1910-5*",K84:K134)))</f>
        <v>0</v>
      </c>
      <c r="K267" s="2426">
        <f>(SUMIF($C$138:$C$196,"*ug 1910-5*",L138:L196)+(SUMIF($C$84:$C134,"*ug 1910-5*",L84:L134)))</f>
        <v>0</v>
      </c>
      <c r="L267" s="2426">
        <f>(SUMIF($C$138:$C$196,"*ug 1910-5*",M138:M196)+(SUMIF($C$84:$C134,"*ug 1910-5*",M84:M134)))</f>
        <v>0</v>
      </c>
      <c r="M267" s="2426">
        <f>(SUMIF($C$138:$C$196,"*ug 1910-5*",N138:N196)+(SUMIF($C$84:$C134,"*ug 1910-5*",N84:N134)))</f>
        <v>0</v>
      </c>
      <c r="N267" s="2426">
        <f>(SUMIF($C$138:$C$196,"*ug 1910-5*",O138:O196)+(SUMIF($C$84:$C134,"*ug 1910-5*",O84:O134)))</f>
        <v>0</v>
      </c>
      <c r="O267" s="2426">
        <f>(SUMIF($C$138:$C$196,"*ug 1910-5*",P138:P196)+(SUMIF($C$84:$C134,"*ug 1910-5*",P84:P134)))</f>
        <v>0</v>
      </c>
      <c r="P267" s="2426">
        <f>(SUMIF($C$138:$C$196,"*ug 1910-5*",Q138:Q196)+(SUMIF($C$84:$C134,"*ug 1910-5*",Q84:Q134)))</f>
        <v>0</v>
      </c>
      <c r="Q267" s="2426">
        <f>(SUMIF($C$138:$C$196,"*ug 1910-5*",R138:R196)+(SUMIF($C$84:$C134,"*ug 1910-5*",R84:R134)))</f>
        <v>0</v>
      </c>
      <c r="S267" s="4000" t="s">
        <v>97</v>
      </c>
      <c r="T267" s="4001"/>
      <c r="U267" s="4001"/>
      <c r="V267" s="2425">
        <f t="shared" ref="V267:AG267" si="73">(SUMIF($C$84:$C$134,"*cdd 1910-5*",G84:G134)+(SUMIF($C$138:$C$196,"*cdd 1910-5*",G138:G196)))</f>
        <v>0</v>
      </c>
      <c r="W267" s="2425">
        <f t="shared" si="73"/>
        <v>0</v>
      </c>
      <c r="X267" s="2425">
        <f t="shared" si="73"/>
        <v>0</v>
      </c>
      <c r="Y267" s="2425">
        <f t="shared" si="73"/>
        <v>0</v>
      </c>
      <c r="Z267" s="2425">
        <f t="shared" si="73"/>
        <v>0</v>
      </c>
      <c r="AA267" s="2425">
        <f t="shared" si="73"/>
        <v>0</v>
      </c>
      <c r="AB267" s="2425">
        <f t="shared" si="73"/>
        <v>0</v>
      </c>
      <c r="AC267" s="2425">
        <f t="shared" si="73"/>
        <v>0</v>
      </c>
      <c r="AD267" s="2425">
        <f t="shared" si="73"/>
        <v>0</v>
      </c>
      <c r="AE267" s="2425">
        <f t="shared" si="73"/>
        <v>0</v>
      </c>
      <c r="AF267" s="2425">
        <f t="shared" si="73"/>
        <v>0</v>
      </c>
      <c r="AG267" s="2425">
        <f t="shared" si="73"/>
        <v>0</v>
      </c>
    </row>
    <row r="268" spans="1:33" ht="21.75" customHeight="1" x14ac:dyDescent="0.25">
      <c r="A268" s="2434"/>
      <c r="B268" s="165"/>
      <c r="C268" s="4000" t="s">
        <v>98</v>
      </c>
      <c r="D268" s="4001"/>
      <c r="E268" s="4001"/>
      <c r="F268" s="2426">
        <f>(SUMIF($C$138:$C$196,"*ug 1520*",G138:G196)+(SUMIF($C$84:$C134,"*ug 1520*",G84:G134)))</f>
        <v>0</v>
      </c>
      <c r="G268" s="2426">
        <f>(SUMIF($C$138:$C$196,"*ug 1520*",H138:H196)+(SUMIF($C$84:$C134,"*ug 1520*",H84:H134)))</f>
        <v>0</v>
      </c>
      <c r="H268" s="2426">
        <f>(SUMIF($C$138:$C$196,"*ug 1520*",I138:I196)+(SUMIF($C$84:$C134,"*ug 1520*",I84:I134)))</f>
        <v>0</v>
      </c>
      <c r="I268" s="2426">
        <f>(SUMIF($C$138:$C$196,"*ug 1520*",J138:J196)+(SUMIF($C$84:$C134,"*ug 1520*",J84:J134)))</f>
        <v>0</v>
      </c>
      <c r="J268" s="2426">
        <f>(SUMIF($C$138:$C$196,"*ug 1520*",K138:K196)+(SUMIF($C$84:$C134,"*ug 1520*",K84:K134)))</f>
        <v>0</v>
      </c>
      <c r="K268" s="2426">
        <f>(SUMIF($C$138:$C$196,"*ug 1520*",L138:L196)+(SUMIF($C$84:$C134,"*ug 1520*",L84:L134)))</f>
        <v>0</v>
      </c>
      <c r="L268" s="2426">
        <f>(SUMIF($C$138:$C$196,"*ug 1520*",M138:M196)+(SUMIF($C$84:$C134,"*ug 1520*",M84:M134)))</f>
        <v>0</v>
      </c>
      <c r="M268" s="2426">
        <f>(SUMIF($C$138:$C$196,"*ug 1520*",N138:N196)+(SUMIF($C$84:$C134,"*ug 1520*",N84:N134)))</f>
        <v>0</v>
      </c>
      <c r="N268" s="2426">
        <f>(SUMIF($C$138:$C$196,"*ug 1520*",O138:O196)+(SUMIF($C$84:$C134,"*ug 1520*",O84:O134)))</f>
        <v>0</v>
      </c>
      <c r="O268" s="2426">
        <f>(SUMIF($C$138:$C$196,"*ug 1520*",P138:P196)+(SUMIF($C$84:$C134,"*ug 1520*",P84:P134)))</f>
        <v>0</v>
      </c>
      <c r="P268" s="2426">
        <f>(SUMIF($C$138:$C$196,"*ug 1520*",Q138:Q196)+(SUMIF($C$84:$C134,"*ug 1520*",Q84:Q134)))</f>
        <v>0</v>
      </c>
      <c r="Q268" s="2426">
        <f>(SUMIF($C$138:$C$196,"*ug 1520*",R138:R196)+(SUMIF($C$84:$C134,"*ug 1520*",R84:R134)))</f>
        <v>0</v>
      </c>
      <c r="S268" s="4000" t="s">
        <v>99</v>
      </c>
      <c r="T268" s="4001"/>
      <c r="U268" s="4001"/>
      <c r="V268" s="2425">
        <f t="shared" ref="V268:AG268" si="74">(SUMIF($C$84:$C$134,"*cdd 1520*",G84:G134)+(SUMIF($C$138:$C$196,"*cdd 1520*",G138:G196)))</f>
        <v>0</v>
      </c>
      <c r="W268" s="2425">
        <f t="shared" si="74"/>
        <v>0</v>
      </c>
      <c r="X268" s="2425">
        <f t="shared" si="74"/>
        <v>0</v>
      </c>
      <c r="Y268" s="2425">
        <f t="shared" si="74"/>
        <v>0</v>
      </c>
      <c r="Z268" s="2425">
        <f t="shared" si="74"/>
        <v>0</v>
      </c>
      <c r="AA268" s="2425">
        <f t="shared" si="74"/>
        <v>0</v>
      </c>
      <c r="AB268" s="2425">
        <f t="shared" si="74"/>
        <v>0</v>
      </c>
      <c r="AC268" s="2425">
        <f t="shared" si="74"/>
        <v>0</v>
      </c>
      <c r="AD268" s="2425">
        <f t="shared" si="74"/>
        <v>0</v>
      </c>
      <c r="AE268" s="2425">
        <f t="shared" si="74"/>
        <v>0</v>
      </c>
      <c r="AF268" s="2425">
        <f t="shared" si="74"/>
        <v>0</v>
      </c>
      <c r="AG268" s="2425">
        <f t="shared" si="74"/>
        <v>0</v>
      </c>
    </row>
    <row r="269" spans="1:33" ht="16" thickBot="1" x14ac:dyDescent="0.3">
      <c r="A269" s="2435"/>
      <c r="B269" s="2436"/>
      <c r="C269" s="4080" t="s">
        <v>104</v>
      </c>
      <c r="D269" s="4081"/>
      <c r="E269" s="4081"/>
      <c r="F269" s="2429">
        <f>(SUMIF($C$138:$C$196,"*ug 7810*",G138:G196)+(SUMIF($C$84:$C134,"*ug 7810*",G84:G134)))</f>
        <v>0</v>
      </c>
      <c r="G269" s="2429">
        <f>(SUMIF($C$138:$C$196,"*ug 7810*",H138:H196)+(SUMIF($C$84:$C134,"*ug 7810*",H84:H134)))</f>
        <v>0</v>
      </c>
      <c r="H269" s="2429">
        <f>(SUMIF($C$138:$C$196,"*ug 7810*",I138:I196)+(SUMIF($C$84:$C134,"*ug 7810*",I84:I134)))</f>
        <v>0</v>
      </c>
      <c r="I269" s="2429">
        <f>(SUMIF($C$138:$C$196,"*ug 7810*",J138:J196)+(SUMIF($C$84:$C134,"*ug 7810*",J84:J134)))</f>
        <v>0</v>
      </c>
      <c r="J269" s="2429">
        <f>(SUMIF($C$138:$C$196,"*ug 7810*",K138:K196)+(SUMIF($C$84:$C134,"*ug 7810*",K84:K134)))</f>
        <v>0</v>
      </c>
      <c r="K269" s="2429">
        <f>(SUMIF($C$138:$C$196,"*ug 7810*",L138:L196)+(SUMIF($C$84:$C134,"*ug 7810*",L84:L134)))</f>
        <v>0</v>
      </c>
      <c r="L269" s="2429">
        <f>(SUMIF($C$138:$C$196,"*ug 7810*",M138:M196)+(SUMIF($C$84:$C134,"*ug 7810*",M84:M134)))</f>
        <v>0</v>
      </c>
      <c r="M269" s="2429">
        <f>(SUMIF($C$138:$C$196,"*ug 7810*",N138:N196)+(SUMIF($C$84:$C134,"*ug 7810*",N84:N134)))</f>
        <v>0</v>
      </c>
      <c r="N269" s="2429">
        <f>(SUMIF($C$138:$C$196,"*ug 7810*",O138:O196)+(SUMIF($C$84:$C134,"*ug 7810*",O84:O134)))</f>
        <v>0</v>
      </c>
      <c r="O269" s="2429">
        <f>(SUMIF($C$138:$C$196,"*ug 7810*",P138:P196)+(SUMIF($C$84:$C134,"*ug 7810*",P84:P134)))</f>
        <v>0</v>
      </c>
      <c r="P269" s="2429">
        <f>(SUMIF($C$138:$C$196,"*ug 7810*",Q138:Q196)+(SUMIF($C$84:$C134,"*ug 7810*",Q84:Q134)))</f>
        <v>0</v>
      </c>
      <c r="Q269" s="2429">
        <f>(SUMIF($C$138:$C$196,"*ug 7810*",R138:R196)+(SUMIF($C$84:$C134,"*ug 7810*",R84:R134)))</f>
        <v>0</v>
      </c>
      <c r="S269" s="4080" t="s">
        <v>165</v>
      </c>
      <c r="T269" s="4081"/>
      <c r="U269" s="4081"/>
      <c r="V269" s="2425">
        <f t="shared" ref="V269:AG269" si="75">(SUMIF($C$84:$C$134,"*cdd 7810*",G84:G134)+(SUMIF($C$138:$C$196,"*cdd 7810*",G138:G196)))</f>
        <v>0</v>
      </c>
      <c r="W269" s="2425">
        <f t="shared" si="75"/>
        <v>0</v>
      </c>
      <c r="X269" s="2425">
        <f t="shared" si="75"/>
        <v>0</v>
      </c>
      <c r="Y269" s="2425">
        <f t="shared" si="75"/>
        <v>0</v>
      </c>
      <c r="Z269" s="2425">
        <f t="shared" si="75"/>
        <v>0</v>
      </c>
      <c r="AA269" s="2425">
        <f t="shared" si="75"/>
        <v>0</v>
      </c>
      <c r="AB269" s="2425">
        <f t="shared" si="75"/>
        <v>0</v>
      </c>
      <c r="AC269" s="2425">
        <f t="shared" si="75"/>
        <v>0</v>
      </c>
      <c r="AD269" s="2425">
        <f t="shared" si="75"/>
        <v>0</v>
      </c>
      <c r="AE269" s="2425">
        <f t="shared" si="75"/>
        <v>0</v>
      </c>
      <c r="AF269" s="2425">
        <f t="shared" si="75"/>
        <v>0</v>
      </c>
      <c r="AG269" s="2425">
        <f t="shared" si="75"/>
        <v>0</v>
      </c>
    </row>
    <row r="270" spans="1:33" ht="13.5" thickTop="1" thickBot="1" x14ac:dyDescent="0.3">
      <c r="A270" s="197"/>
      <c r="B270" s="198"/>
      <c r="C270" s="198"/>
      <c r="D270" s="198"/>
      <c r="E270" s="198"/>
      <c r="F270" s="1455">
        <f>SUM(F251:F269)</f>
        <v>0</v>
      </c>
      <c r="G270" s="1455">
        <f>SUM(G251:G269)</f>
        <v>0</v>
      </c>
      <c r="H270" s="1455">
        <f t="shared" ref="H270:Q270" si="76">SUM(H251:H269)</f>
        <v>0</v>
      </c>
      <c r="I270" s="1455">
        <f t="shared" si="76"/>
        <v>0</v>
      </c>
      <c r="J270" s="1455">
        <f t="shared" si="76"/>
        <v>0</v>
      </c>
      <c r="K270" s="1455">
        <f t="shared" si="76"/>
        <v>0</v>
      </c>
      <c r="L270" s="1455">
        <f t="shared" si="76"/>
        <v>0</v>
      </c>
      <c r="M270" s="1455">
        <f t="shared" si="76"/>
        <v>0</v>
      </c>
      <c r="N270" s="1455">
        <f t="shared" si="76"/>
        <v>0</v>
      </c>
      <c r="O270" s="1455">
        <f t="shared" si="76"/>
        <v>0</v>
      </c>
      <c r="P270" s="1455">
        <f t="shared" si="76"/>
        <v>0</v>
      </c>
      <c r="Q270" s="1455">
        <f t="shared" si="76"/>
        <v>0</v>
      </c>
      <c r="S270" s="198"/>
      <c r="T270" s="198"/>
      <c r="U270" s="198"/>
      <c r="V270" s="2437">
        <f>SUM(V251:V269)</f>
        <v>0</v>
      </c>
      <c r="W270" s="1455">
        <f>SUM(W251:W269)</f>
        <v>0</v>
      </c>
      <c r="X270" s="1455">
        <f t="shared" ref="X270:AG270" si="77">SUM(X251:X269)</f>
        <v>0</v>
      </c>
      <c r="Y270" s="1455">
        <f t="shared" si="77"/>
        <v>0</v>
      </c>
      <c r="Z270" s="1455">
        <f t="shared" si="77"/>
        <v>0</v>
      </c>
      <c r="AA270" s="1455">
        <f t="shared" si="77"/>
        <v>0</v>
      </c>
      <c r="AB270" s="1455">
        <f t="shared" si="77"/>
        <v>0</v>
      </c>
      <c r="AC270" s="1455">
        <f t="shared" si="77"/>
        <v>0</v>
      </c>
      <c r="AD270" s="1455">
        <f t="shared" si="77"/>
        <v>0</v>
      </c>
      <c r="AE270" s="1455">
        <f t="shared" si="77"/>
        <v>0</v>
      </c>
      <c r="AF270" s="1455">
        <f t="shared" si="77"/>
        <v>0</v>
      </c>
      <c r="AG270" s="1455">
        <f t="shared" si="77"/>
        <v>0</v>
      </c>
    </row>
    <row r="271" spans="1:33" ht="13.5" thickTop="1" thickBot="1" x14ac:dyDescent="0.3">
      <c r="A271" s="152"/>
      <c r="B271" s="154"/>
      <c r="C271" s="154"/>
      <c r="G271" s="163"/>
    </row>
    <row r="272" spans="1:33" ht="13.5" thickBot="1" x14ac:dyDescent="0.3">
      <c r="A272" s="186"/>
      <c r="B272" s="165"/>
      <c r="C272" s="165"/>
      <c r="D272" s="165"/>
      <c r="E272" s="165"/>
      <c r="F272" s="2439" t="s">
        <v>5</v>
      </c>
      <c r="G272" s="2440" t="s">
        <v>6</v>
      </c>
      <c r="H272" s="2441" t="s">
        <v>7</v>
      </c>
      <c r="I272" s="2441" t="s">
        <v>8</v>
      </c>
      <c r="J272" s="2441" t="s">
        <v>9</v>
      </c>
      <c r="K272" s="2441" t="s">
        <v>10</v>
      </c>
      <c r="L272" s="2441" t="s">
        <v>11</v>
      </c>
      <c r="M272" s="2441" t="s">
        <v>12</v>
      </c>
      <c r="N272" s="2441" t="s">
        <v>13</v>
      </c>
      <c r="O272" s="2441" t="s">
        <v>14</v>
      </c>
      <c r="P272" s="2441" t="s">
        <v>15</v>
      </c>
      <c r="Q272" s="2442" t="s">
        <v>16</v>
      </c>
    </row>
    <row r="273" spans="1:17" ht="23.5" thickTop="1" x14ac:dyDescent="0.25">
      <c r="A273" s="188" t="s">
        <v>166</v>
      </c>
      <c r="B273" s="189"/>
      <c r="C273" s="4004" t="s">
        <v>104</v>
      </c>
      <c r="D273" s="4004"/>
      <c r="E273" s="4005"/>
      <c r="F273" s="2428">
        <f t="shared" ref="F273:Q273" si="78">(SUMIF($C$6:$C$11,"*ug 7810*",G6:G11))</f>
        <v>0</v>
      </c>
      <c r="G273" s="2428">
        <f t="shared" si="78"/>
        <v>0</v>
      </c>
      <c r="H273" s="2428">
        <f t="shared" si="78"/>
        <v>0</v>
      </c>
      <c r="I273" s="2428">
        <f t="shared" si="78"/>
        <v>0</v>
      </c>
      <c r="J273" s="2428">
        <f t="shared" si="78"/>
        <v>0</v>
      </c>
      <c r="K273" s="2428">
        <f t="shared" si="78"/>
        <v>0</v>
      </c>
      <c r="L273" s="2428">
        <f t="shared" si="78"/>
        <v>0</v>
      </c>
      <c r="M273" s="2428">
        <f t="shared" si="78"/>
        <v>0</v>
      </c>
      <c r="N273" s="2428">
        <f t="shared" si="78"/>
        <v>0</v>
      </c>
      <c r="O273" s="2428">
        <f t="shared" si="78"/>
        <v>0</v>
      </c>
      <c r="P273" s="2428">
        <f t="shared" si="78"/>
        <v>0</v>
      </c>
      <c r="Q273" s="2428">
        <f t="shared" si="78"/>
        <v>0</v>
      </c>
    </row>
    <row r="274" spans="1:17" ht="20" x14ac:dyDescent="0.25">
      <c r="A274" s="190" t="s">
        <v>167</v>
      </c>
      <c r="B274" s="191"/>
      <c r="C274" s="4006"/>
      <c r="D274" s="4006"/>
      <c r="E274" s="4007"/>
      <c r="F274" s="2428"/>
      <c r="G274" s="2426"/>
      <c r="H274" s="2426"/>
      <c r="I274" s="2426"/>
      <c r="J274" s="2426"/>
      <c r="K274" s="2426"/>
      <c r="L274" s="2426"/>
      <c r="M274" s="2426"/>
      <c r="N274" s="2426"/>
      <c r="O274" s="2426"/>
      <c r="P274" s="2443"/>
      <c r="Q274" s="2444"/>
    </row>
    <row r="275" spans="1:17" x14ac:dyDescent="0.25">
      <c r="A275" s="152"/>
      <c r="B275" s="154"/>
      <c r="C275" s="154"/>
    </row>
    <row r="276" spans="1:17" x14ac:dyDescent="0.25">
      <c r="A276" s="152"/>
      <c r="B276" s="154"/>
      <c r="C276" s="154"/>
    </row>
    <row r="277" spans="1:17" x14ac:dyDescent="0.25">
      <c r="A277" s="2445">
        <v>43166</v>
      </c>
      <c r="B277" s="152" t="s">
        <v>168</v>
      </c>
      <c r="C277" s="154"/>
    </row>
    <row r="278" spans="1:17" x14ac:dyDescent="0.25">
      <c r="A278" s="152"/>
      <c r="B278" s="154"/>
      <c r="C278" s="154"/>
    </row>
    <row r="279" spans="1:17" x14ac:dyDescent="0.25">
      <c r="A279" s="152"/>
      <c r="B279" s="154"/>
      <c r="C279" s="154"/>
    </row>
    <row r="280" spans="1:17" x14ac:dyDescent="0.25">
      <c r="A280" s="152"/>
      <c r="B280" s="154"/>
      <c r="C280" s="154"/>
    </row>
    <row r="281" spans="1:17" x14ac:dyDescent="0.25">
      <c r="A281" s="152"/>
      <c r="B281" s="154"/>
      <c r="C281" s="154"/>
    </row>
    <row r="282" spans="1:17" x14ac:dyDescent="0.25">
      <c r="A282" s="152"/>
      <c r="B282" s="154"/>
      <c r="C282" s="154"/>
    </row>
    <row r="283" spans="1:17" x14ac:dyDescent="0.25">
      <c r="A283" s="152"/>
      <c r="B283" s="154"/>
      <c r="C283" s="154"/>
    </row>
    <row r="284" spans="1:17" x14ac:dyDescent="0.25">
      <c r="A284" s="152"/>
      <c r="B284" s="154"/>
      <c r="C284" s="154"/>
    </row>
    <row r="285" spans="1:17" x14ac:dyDescent="0.25">
      <c r="A285" s="152"/>
      <c r="B285" s="154"/>
      <c r="C285" s="154"/>
    </row>
    <row r="286" spans="1:17" x14ac:dyDescent="0.25">
      <c r="A286" s="152"/>
      <c r="B286" s="154"/>
      <c r="C286" s="154"/>
    </row>
    <row r="287" spans="1:17" x14ac:dyDescent="0.25">
      <c r="A287" s="152"/>
      <c r="B287" s="154"/>
      <c r="C287" s="154"/>
    </row>
    <row r="288" spans="1:17" x14ac:dyDescent="0.25">
      <c r="A288" s="152"/>
      <c r="B288" s="154"/>
      <c r="C288" s="154"/>
    </row>
    <row r="289" spans="1:3" x14ac:dyDescent="0.25">
      <c r="A289" s="152"/>
      <c r="B289" s="154"/>
      <c r="C289" s="154"/>
    </row>
    <row r="290" spans="1:3" x14ac:dyDescent="0.25">
      <c r="A290" s="152"/>
      <c r="B290" s="154"/>
      <c r="C290" s="154"/>
    </row>
    <row r="291" spans="1:3" x14ac:dyDescent="0.25">
      <c r="A291" s="152"/>
      <c r="B291" s="154"/>
      <c r="C291" s="154"/>
    </row>
    <row r="292" spans="1:3" x14ac:dyDescent="0.25">
      <c r="A292" s="152"/>
      <c r="B292" s="154"/>
      <c r="C292" s="154"/>
    </row>
    <row r="293" spans="1:3" x14ac:dyDescent="0.25">
      <c r="A293" s="152"/>
      <c r="B293" s="154"/>
      <c r="C293" s="154"/>
    </row>
    <row r="294" spans="1:3" x14ac:dyDescent="0.25">
      <c r="A294" s="152"/>
      <c r="B294" s="154"/>
      <c r="C294" s="154"/>
    </row>
    <row r="295" spans="1:3" x14ac:dyDescent="0.25">
      <c r="A295" s="152"/>
      <c r="B295" s="154"/>
      <c r="C295" s="154"/>
    </row>
    <row r="296" spans="1:3" x14ac:dyDescent="0.25">
      <c r="A296" s="152"/>
      <c r="B296" s="154"/>
      <c r="C296" s="154"/>
    </row>
    <row r="297" spans="1:3" x14ac:dyDescent="0.25">
      <c r="A297" s="152"/>
      <c r="B297" s="154"/>
      <c r="C297" s="154"/>
    </row>
    <row r="298" spans="1:3" x14ac:dyDescent="0.25">
      <c r="A298" s="152"/>
      <c r="B298" s="154"/>
      <c r="C298" s="154"/>
    </row>
    <row r="299" spans="1:3" x14ac:dyDescent="0.25">
      <c r="A299" s="152"/>
      <c r="B299" s="154"/>
      <c r="C299" s="154"/>
    </row>
    <row r="300" spans="1:3" x14ac:dyDescent="0.25">
      <c r="A300" s="152"/>
      <c r="B300" s="154"/>
      <c r="C300" s="154"/>
    </row>
    <row r="301" spans="1:3" x14ac:dyDescent="0.25">
      <c r="A301" s="152"/>
      <c r="B301" s="154"/>
      <c r="C301" s="154"/>
    </row>
    <row r="302" spans="1:3" x14ac:dyDescent="0.25">
      <c r="A302" s="152"/>
      <c r="B302" s="154"/>
      <c r="C302" s="154"/>
    </row>
    <row r="303" spans="1:3" x14ac:dyDescent="0.25">
      <c r="A303" s="152"/>
      <c r="B303" s="154"/>
      <c r="C303" s="154"/>
    </row>
    <row r="419" spans="1:1" hidden="1" x14ac:dyDescent="0.25">
      <c r="A419" s="160" t="s">
        <v>106</v>
      </c>
    </row>
  </sheetData>
  <sheetProtection selectLockedCells="1"/>
  <mergeCells count="147">
    <mergeCell ref="A1:AE2"/>
    <mergeCell ref="A3:A4"/>
    <mergeCell ref="C3:C4"/>
    <mergeCell ref="D3:D4"/>
    <mergeCell ref="E3:E4"/>
    <mergeCell ref="F3:F4"/>
    <mergeCell ref="G3:G4"/>
    <mergeCell ref="H3:H4"/>
    <mergeCell ref="I3:I4"/>
    <mergeCell ref="J3:J4"/>
    <mergeCell ref="AC3:AC4"/>
    <mergeCell ref="AD3:AD4"/>
    <mergeCell ref="AE3:AE4"/>
    <mergeCell ref="AF3:AH3"/>
    <mergeCell ref="AI3:AL3"/>
    <mergeCell ref="B79:C79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203:B203"/>
    <mergeCell ref="B204:C204"/>
    <mergeCell ref="B205:C205"/>
    <mergeCell ref="A208:AC208"/>
    <mergeCell ref="G209:G210"/>
    <mergeCell ref="H209:H210"/>
    <mergeCell ref="I209:I210"/>
    <mergeCell ref="J209:J210"/>
    <mergeCell ref="K209:K210"/>
    <mergeCell ref="L209:L210"/>
    <mergeCell ref="S209:S210"/>
    <mergeCell ref="M209:M210"/>
    <mergeCell ref="N209:N210"/>
    <mergeCell ref="O209:O210"/>
    <mergeCell ref="P209:P210"/>
    <mergeCell ref="Q209:Q210"/>
    <mergeCell ref="R209:R210"/>
    <mergeCell ref="C211:F211"/>
    <mergeCell ref="C212:F212"/>
    <mergeCell ref="C214:F214"/>
    <mergeCell ref="C215:E215"/>
    <mergeCell ref="G216:G217"/>
    <mergeCell ref="H216:H217"/>
    <mergeCell ref="I216:I217"/>
    <mergeCell ref="J216:J217"/>
    <mergeCell ref="K216:K217"/>
    <mergeCell ref="R216:R217"/>
    <mergeCell ref="S216:S217"/>
    <mergeCell ref="C218:F218"/>
    <mergeCell ref="C219:F219"/>
    <mergeCell ref="C221:F221"/>
    <mergeCell ref="C231:E231"/>
    <mergeCell ref="S231:U231"/>
    <mergeCell ref="L216:L217"/>
    <mergeCell ref="M216:M217"/>
    <mergeCell ref="N216:N217"/>
    <mergeCell ref="O216:O217"/>
    <mergeCell ref="P216:P217"/>
    <mergeCell ref="Q216:Q217"/>
    <mergeCell ref="C235:E235"/>
    <mergeCell ref="S235:U235"/>
    <mergeCell ref="C236:E236"/>
    <mergeCell ref="S236:U236"/>
    <mergeCell ref="C237:E237"/>
    <mergeCell ref="S237:U237"/>
    <mergeCell ref="C232:E232"/>
    <mergeCell ref="S232:U232"/>
    <mergeCell ref="C233:E233"/>
    <mergeCell ref="S233:U233"/>
    <mergeCell ref="C234:E234"/>
    <mergeCell ref="S234:U234"/>
    <mergeCell ref="C241:E241"/>
    <mergeCell ref="S241:U241"/>
    <mergeCell ref="C242:E242"/>
    <mergeCell ref="S242:U242"/>
    <mergeCell ref="C243:E243"/>
    <mergeCell ref="S243:U243"/>
    <mergeCell ref="C238:E238"/>
    <mergeCell ref="S238:U238"/>
    <mergeCell ref="C239:E239"/>
    <mergeCell ref="S239:U239"/>
    <mergeCell ref="C240:E240"/>
    <mergeCell ref="S240:U240"/>
    <mergeCell ref="C247:E247"/>
    <mergeCell ref="S247:U247"/>
    <mergeCell ref="C248:E248"/>
    <mergeCell ref="S248:U248"/>
    <mergeCell ref="C251:E251"/>
    <mergeCell ref="S251:U251"/>
    <mergeCell ref="C244:E244"/>
    <mergeCell ref="S244:U244"/>
    <mergeCell ref="C245:E245"/>
    <mergeCell ref="S245:U245"/>
    <mergeCell ref="C246:E246"/>
    <mergeCell ref="S246:U246"/>
    <mergeCell ref="C255:E255"/>
    <mergeCell ref="S255:U255"/>
    <mergeCell ref="C256:E256"/>
    <mergeCell ref="S256:U256"/>
    <mergeCell ref="C257:E257"/>
    <mergeCell ref="S257:U257"/>
    <mergeCell ref="C252:E252"/>
    <mergeCell ref="S252:U252"/>
    <mergeCell ref="C253:E253"/>
    <mergeCell ref="S253:U253"/>
    <mergeCell ref="C254:E254"/>
    <mergeCell ref="S254:U254"/>
    <mergeCell ref="C261:E261"/>
    <mergeCell ref="S261:U261"/>
    <mergeCell ref="C262:E262"/>
    <mergeCell ref="S262:U262"/>
    <mergeCell ref="C263:E263"/>
    <mergeCell ref="S263:U263"/>
    <mergeCell ref="C258:E258"/>
    <mergeCell ref="S258:U258"/>
    <mergeCell ref="C259:E259"/>
    <mergeCell ref="S259:U259"/>
    <mergeCell ref="C260:E260"/>
    <mergeCell ref="S260:U260"/>
    <mergeCell ref="C273:E273"/>
    <mergeCell ref="C274:E274"/>
    <mergeCell ref="C267:E267"/>
    <mergeCell ref="S267:U267"/>
    <mergeCell ref="C268:E268"/>
    <mergeCell ref="S268:U268"/>
    <mergeCell ref="C269:E269"/>
    <mergeCell ref="S269:U269"/>
    <mergeCell ref="C264:E264"/>
    <mergeCell ref="S264:U264"/>
    <mergeCell ref="C265:E265"/>
    <mergeCell ref="S265:U265"/>
    <mergeCell ref="C266:E266"/>
    <mergeCell ref="S266:U266"/>
  </mergeCells>
  <conditionalFormatting sqref="G81:R81">
    <cfRule type="cellIs" dxfId="900" priority="920" operator="lessThan">
      <formula>0</formula>
    </cfRule>
  </conditionalFormatting>
  <conditionalFormatting sqref="H249:Q249">
    <cfRule type="cellIs" dxfId="899" priority="919" operator="notEqual">
      <formula>I79</formula>
    </cfRule>
  </conditionalFormatting>
  <conditionalFormatting sqref="H270:Q270">
    <cfRule type="cellIs" dxfId="898" priority="918" operator="notEqual">
      <formula>I203</formula>
    </cfRule>
  </conditionalFormatting>
  <conditionalFormatting sqref="F251:Q269 F231:Q248">
    <cfRule type="cellIs" dxfId="897" priority="917" operator="greaterThan">
      <formula>0</formula>
    </cfRule>
  </conditionalFormatting>
  <conditionalFormatting sqref="G212:R212">
    <cfRule type="cellIs" dxfId="896" priority="916" operator="lessThan">
      <formula>0</formula>
    </cfRule>
  </conditionalFormatting>
  <conditionalFormatting sqref="G212:R212">
    <cfRule type="cellIs" dxfId="895" priority="915" operator="lessThan">
      <formula>0</formula>
    </cfRule>
  </conditionalFormatting>
  <conditionalFormatting sqref="G219:R219">
    <cfRule type="cellIs" dxfId="894" priority="914" operator="lessThan">
      <formula>0</formula>
    </cfRule>
  </conditionalFormatting>
  <conditionalFormatting sqref="G212:R212">
    <cfRule type="cellIs" priority="910" operator="lessThan">
      <formula>0</formula>
    </cfRule>
    <cfRule type="cellIs" dxfId="893" priority="911" operator="lessThan">
      <formula>0</formula>
    </cfRule>
    <cfRule type="cellIs" dxfId="892" priority="912" operator="lessThan">
      <formula>0</formula>
    </cfRule>
    <cfRule type="cellIs" dxfId="891" priority="913" operator="lessThan">
      <formula>0</formula>
    </cfRule>
  </conditionalFormatting>
  <conditionalFormatting sqref="F273:F274 H273:Q274 G273">
    <cfRule type="cellIs" dxfId="890" priority="909" operator="greaterThan">
      <formula>0</formula>
    </cfRule>
  </conditionalFormatting>
  <conditionalFormatting sqref="S81">
    <cfRule type="cellIs" dxfId="889" priority="908" operator="lessThan">
      <formula>0</formula>
    </cfRule>
  </conditionalFormatting>
  <conditionalFormatting sqref="S212">
    <cfRule type="cellIs" dxfId="888" priority="907" operator="lessThan">
      <formula>0</formula>
    </cfRule>
  </conditionalFormatting>
  <conditionalFormatting sqref="S212">
    <cfRule type="cellIs" dxfId="887" priority="906" operator="lessThan">
      <formula>0</formula>
    </cfRule>
  </conditionalFormatting>
  <conditionalFormatting sqref="S219">
    <cfRule type="cellIs" dxfId="886" priority="905" operator="lessThan">
      <formula>0</formula>
    </cfRule>
  </conditionalFormatting>
  <conditionalFormatting sqref="S212">
    <cfRule type="cellIs" priority="901" operator="lessThan">
      <formula>0</formula>
    </cfRule>
    <cfRule type="cellIs" dxfId="885" priority="902" operator="lessThan">
      <formula>0</formula>
    </cfRule>
    <cfRule type="cellIs" dxfId="884" priority="903" operator="lessThan">
      <formula>0</formula>
    </cfRule>
    <cfRule type="cellIs" dxfId="883" priority="904" operator="lessThan">
      <formula>0</formula>
    </cfRule>
  </conditionalFormatting>
  <conditionalFormatting sqref="U145:AA147 A147:B147 A124:B124 A117:B117 V124:AA125 A107:B108 A193:B195 A34:B34 A18:B18 A40:C40 A42:C42 A44:C44 A46:C46 A48:C48 U48:XFD49 D124:F125 D147:S147 D193:S195 D117:S117 U193:XFD195 U189:U192 U185:AB187 V155:AA155 U149:U152 U139 AM34:XFD34 AM18:XFD18 U39:AA47 AM39:XFD47 AB39:AL40 AB43:AL44 AB47:AL47 T56:XFD57 U60:XFD60 AC145:XFD147 AF100:XFD100 AC124:XFD125 U117:XFD117 D107:XFD108 D34:AB34 D18:AA18 T22:XFD22 D39:T49 T37 AF144:XFD144 U154:U155 U156:AA156 A155:B156 D155:S156 AB155:XFD156 T154:T156 C154:C156 T166:XFD166 A166:F166 G165:S166 A175:XFD176">
    <cfRule type="expression" dxfId="882" priority="900">
      <formula>MOD(ROW(),2)=1</formula>
    </cfRule>
  </conditionalFormatting>
  <conditionalFormatting sqref="C5 C40 C42 C44 C46 C48 C7:C11 C154:C156 C166 C175:C176">
    <cfRule type="containsText" dxfId="881" priority="899" operator="containsText" text="UG">
      <formula>NOT(ISERROR(SEARCH("UG",C5)))</formula>
    </cfRule>
  </conditionalFormatting>
  <conditionalFormatting sqref="F5 F34 F203:F205 F193:F195 F39:F49 F79:F81 F18 F7:F15 F155:F156 F166 F175:F176">
    <cfRule type="notContainsBlanks" dxfId="880" priority="897">
      <formula>LEN(TRIM(F5))&gt;0</formula>
    </cfRule>
    <cfRule type="containsBlanks" dxfId="879" priority="898">
      <formula>LEN(TRIM(F5))=0</formula>
    </cfRule>
  </conditionalFormatting>
  <conditionalFormatting sqref="F83 F124:F125 F107:F108 F117 F147">
    <cfRule type="notContainsBlanks" dxfId="878" priority="895">
      <formula>LEN(TRIM(F83))&gt;0</formula>
    </cfRule>
    <cfRule type="containsBlanks" dxfId="877" priority="896">
      <formula>LEN(TRIM(F83))=0</formula>
    </cfRule>
  </conditionalFormatting>
  <conditionalFormatting sqref="G18:P18 G193:S195 G39:S49 G34:T34 T37 G155:S156 G165:S166 G175:S176">
    <cfRule type="endsWith" dxfId="876" priority="894" operator="endsWith" text="0">
      <formula>RIGHT(G18,LEN("0"))="0"</formula>
    </cfRule>
  </conditionalFormatting>
  <conditionalFormatting sqref="AC117 G107:AC108 G147:S147 G117:S117">
    <cfRule type="endsWith" dxfId="875" priority="893" operator="endsWith" text="0">
      <formula>RIGHT(G107,LEN("0"))="0"</formula>
    </cfRule>
  </conditionalFormatting>
  <conditionalFormatting sqref="G249">
    <cfRule type="cellIs" dxfId="874" priority="892" operator="notEqual">
      <formula>V79</formula>
    </cfRule>
  </conditionalFormatting>
  <conditionalFormatting sqref="G270">
    <cfRule type="cellIs" dxfId="873" priority="891" operator="notEqual">
      <formula>V203</formula>
    </cfRule>
  </conditionalFormatting>
  <conditionalFormatting sqref="G274">
    <cfRule type="cellIs" dxfId="872" priority="890" operator="greaterThan">
      <formula>0</formula>
    </cfRule>
  </conditionalFormatting>
  <conditionalFormatting sqref="G274">
    <cfRule type="cellIs" dxfId="871" priority="889" operator="greaterThan">
      <formula>0</formula>
    </cfRule>
  </conditionalFormatting>
  <conditionalFormatting sqref="T124:T125 T117 T149:T152 T139 T145:T147">
    <cfRule type="expression" dxfId="870" priority="888">
      <formula>MOD(ROW(),2)=1</formula>
    </cfRule>
  </conditionalFormatting>
  <conditionalFormatting sqref="F249">
    <cfRule type="cellIs" dxfId="869" priority="921" operator="notEqual">
      <formula>G79</formula>
    </cfRule>
  </conditionalFormatting>
  <conditionalFormatting sqref="F270">
    <cfRule type="cellIs" dxfId="868" priority="922" operator="notEqual">
      <formula>G203</formula>
    </cfRule>
  </conditionalFormatting>
  <conditionalFormatting sqref="AB145:AB147 AB124:AB125">
    <cfRule type="expression" dxfId="867" priority="887">
      <formula>MOD(ROW(),2)=1</formula>
    </cfRule>
  </conditionalFormatting>
  <conditionalFormatting sqref="A125:B125">
    <cfRule type="expression" dxfId="866" priority="886">
      <formula>MOD(ROW(),2)=1</formula>
    </cfRule>
  </conditionalFormatting>
  <conditionalFormatting sqref="G18:P18 AC117 G107:AC108 G83:R83 G147:S147 G39:S49 G117:S117 G34:T34 T37 G79:S82 G155:S156 G175:S176">
    <cfRule type="beginsWith" dxfId="865" priority="885" operator="beginsWith" text=".">
      <formula>LEFT(G18,LEN("."))="."</formula>
    </cfRule>
  </conditionalFormatting>
  <conditionalFormatting sqref="B27">
    <cfRule type="containsText" dxfId="864" priority="884" operator="containsText" text="UG">
      <formula>NOT(ISERROR(SEARCH("UG",B27)))</formula>
    </cfRule>
  </conditionalFormatting>
  <conditionalFormatting sqref="B15">
    <cfRule type="containsText" dxfId="863" priority="883" operator="containsText" text="UG">
      <formula>NOT(ISERROR(SEARCH("UG",B15)))</formula>
    </cfRule>
  </conditionalFormatting>
  <conditionalFormatting sqref="B19">
    <cfRule type="containsText" dxfId="862" priority="882" operator="containsText" text="UG">
      <formula>NOT(ISERROR(SEARCH("UG",B19)))</formula>
    </cfRule>
  </conditionalFormatting>
  <conditionalFormatting sqref="B23">
    <cfRule type="containsText" dxfId="861" priority="881" operator="containsText" text="UG">
      <formula>NOT(ISERROR(SEARCH("UG",B23)))</formula>
    </cfRule>
  </conditionalFormatting>
  <conditionalFormatting sqref="A37:B37 A39:C39 A41:C41 A43:C43 A45:C45 A47:C47 A49:C49 D37:S37 U37:XFD37">
    <cfRule type="expression" dxfId="860" priority="880">
      <formula>MOD(ROW(),2)=1</formula>
    </cfRule>
  </conditionalFormatting>
  <conditionalFormatting sqref="C39 C41 C43 C45 C47 C49">
    <cfRule type="containsText" dxfId="859" priority="879" operator="containsText" text="UG">
      <formula>NOT(ISERROR(SEARCH("UG",C39)))</formula>
    </cfRule>
  </conditionalFormatting>
  <conditionalFormatting sqref="F37">
    <cfRule type="notContainsBlanks" dxfId="858" priority="877">
      <formula>LEN(TRIM(F37))&gt;0</formula>
    </cfRule>
    <cfRule type="containsBlanks" dxfId="857" priority="878">
      <formula>LEN(TRIM(F37))=0</formula>
    </cfRule>
  </conditionalFormatting>
  <conditionalFormatting sqref="G37:S37">
    <cfRule type="endsWith" dxfId="856" priority="876" operator="endsWith" text="0">
      <formula>RIGHT(G37,LEN("0"))="0"</formula>
    </cfRule>
  </conditionalFormatting>
  <conditionalFormatting sqref="G37:S37">
    <cfRule type="beginsWith" dxfId="855" priority="875" operator="beginsWith" text=".">
      <formula>LEFT(G37,LEN("."))="."</formula>
    </cfRule>
  </conditionalFormatting>
  <conditionalFormatting sqref="B32">
    <cfRule type="containsText" dxfId="854" priority="874" operator="containsText" text="UG">
      <formula>NOT(ISERROR(SEARCH("UG",B32)))</formula>
    </cfRule>
  </conditionalFormatting>
  <conditionalFormatting sqref="B35">
    <cfRule type="containsText" dxfId="853" priority="873" operator="containsText" text="UG">
      <formula>NOT(ISERROR(SEARCH("UG",B35)))</formula>
    </cfRule>
  </conditionalFormatting>
  <conditionalFormatting sqref="B53">
    <cfRule type="containsText" dxfId="852" priority="872" operator="containsText" text="UG">
      <formula>NOT(ISERROR(SEARCH("UG",B53)))</formula>
    </cfRule>
  </conditionalFormatting>
  <conditionalFormatting sqref="B58">
    <cfRule type="containsText" dxfId="851" priority="871" operator="containsText" text="UG">
      <formula>NOT(ISERROR(SEARCH("UG",B58)))</formula>
    </cfRule>
  </conditionalFormatting>
  <conditionalFormatting sqref="B61">
    <cfRule type="containsText" dxfId="850" priority="870" operator="containsText" text="UG">
      <formula>NOT(ISERROR(SEARCH("UG",B61)))</formula>
    </cfRule>
  </conditionalFormatting>
  <conditionalFormatting sqref="B64">
    <cfRule type="containsText" dxfId="849" priority="869" operator="containsText" text="UG">
      <formula>NOT(ISERROR(SEARCH("UG",B64)))</formula>
    </cfRule>
  </conditionalFormatting>
  <conditionalFormatting sqref="B68">
    <cfRule type="containsText" dxfId="848" priority="868" operator="containsText" text="UG">
      <formula>NOT(ISERROR(SEARCH("UG",B68)))</formula>
    </cfRule>
  </conditionalFormatting>
  <conditionalFormatting sqref="B72">
    <cfRule type="containsText" dxfId="847" priority="867" operator="containsText" text="UG">
      <formula>NOT(ISERROR(SEARCH("UG",B72)))</formula>
    </cfRule>
  </conditionalFormatting>
  <conditionalFormatting sqref="B92">
    <cfRule type="containsText" dxfId="846" priority="866" operator="containsText" text="UG">
      <formula>NOT(ISERROR(SEARCH("UG",B92)))</formula>
    </cfRule>
  </conditionalFormatting>
  <conditionalFormatting sqref="B101">
    <cfRule type="containsText" dxfId="845" priority="865" operator="containsText" text="UG">
      <formula>NOT(ISERROR(SEARCH("UG",B101)))</formula>
    </cfRule>
  </conditionalFormatting>
  <conditionalFormatting sqref="B109">
    <cfRule type="containsText" dxfId="844" priority="864" operator="containsText" text="UG">
      <formula>NOT(ISERROR(SEARCH("UG",B109)))</formula>
    </cfRule>
  </conditionalFormatting>
  <conditionalFormatting sqref="B83">
    <cfRule type="containsText" dxfId="843" priority="863" operator="containsText" text="UG">
      <formula>NOT(ISERROR(SEARCH("UG",B83)))</formula>
    </cfRule>
  </conditionalFormatting>
  <conditionalFormatting sqref="B167">
    <cfRule type="containsText" dxfId="842" priority="862" operator="containsText" text="UG">
      <formula>NOT(ISERROR(SEARCH("UG",B167)))</formula>
    </cfRule>
  </conditionalFormatting>
  <conditionalFormatting sqref="B148">
    <cfRule type="containsText" dxfId="841" priority="861" operator="containsText" text="UG">
      <formula>NOT(ISERROR(SEARCH("UG",B148)))</formula>
    </cfRule>
  </conditionalFormatting>
  <conditionalFormatting sqref="B157">
    <cfRule type="containsText" dxfId="840" priority="860" operator="containsText" text="UG">
      <formula>NOT(ISERROR(SEARCH("UG",B157)))</formula>
    </cfRule>
  </conditionalFormatting>
  <conditionalFormatting sqref="X249:AG249">
    <cfRule type="cellIs" dxfId="839" priority="857" operator="notEqual">
      <formula>Y79</formula>
    </cfRule>
  </conditionalFormatting>
  <conditionalFormatting sqref="X270:AG270">
    <cfRule type="cellIs" dxfId="838" priority="856" operator="notEqual">
      <formula>Y203</formula>
    </cfRule>
  </conditionalFormatting>
  <conditionalFormatting sqref="V251:AG269 V231:AG248">
    <cfRule type="cellIs" dxfId="837" priority="855" operator="greaterThan">
      <formula>0</formula>
    </cfRule>
  </conditionalFormatting>
  <conditionalFormatting sqref="W249">
    <cfRule type="cellIs" dxfId="836" priority="854" operator="notEqual">
      <formula>AL79</formula>
    </cfRule>
  </conditionalFormatting>
  <conditionalFormatting sqref="W270">
    <cfRule type="cellIs" dxfId="835" priority="853" operator="notEqual">
      <formula>AL203</formula>
    </cfRule>
  </conditionalFormatting>
  <conditionalFormatting sqref="V249">
    <cfRule type="cellIs" dxfId="834" priority="858" operator="notEqual">
      <formula>W79</formula>
    </cfRule>
  </conditionalFormatting>
  <conditionalFormatting sqref="V270">
    <cfRule type="cellIs" dxfId="833" priority="859" operator="notEqual">
      <formula>W203</formula>
    </cfRule>
  </conditionalFormatting>
  <conditionalFormatting sqref="B118">
    <cfRule type="containsText" dxfId="832" priority="852" operator="containsText" text="UG">
      <formula>NOT(ISERROR(SEARCH("UG",B118)))</formula>
    </cfRule>
  </conditionalFormatting>
  <conditionalFormatting sqref="B126">
    <cfRule type="containsText" dxfId="831" priority="851" operator="containsText" text="UG">
      <formula>NOT(ISERROR(SEARCH("UG",B126)))</formula>
    </cfRule>
  </conditionalFormatting>
  <conditionalFormatting sqref="F138">
    <cfRule type="notContainsBlanks" dxfId="830" priority="849">
      <formula>LEN(TRIM(F138))&gt;0</formula>
    </cfRule>
    <cfRule type="containsBlanks" dxfId="829" priority="850">
      <formula>LEN(TRIM(F138))=0</formula>
    </cfRule>
  </conditionalFormatting>
  <conditionalFormatting sqref="G138:R138">
    <cfRule type="beginsWith" dxfId="828" priority="848" operator="beginsWith" text=".">
      <formula>LEFT(G138,LEN("."))="."</formula>
    </cfRule>
  </conditionalFormatting>
  <conditionalFormatting sqref="B138">
    <cfRule type="containsText" dxfId="827" priority="847" operator="containsText" text="UG">
      <formula>NOT(ISERROR(SEARCH("UG",B138)))</formula>
    </cfRule>
  </conditionalFormatting>
  <conditionalFormatting sqref="B177">
    <cfRule type="containsText" dxfId="826" priority="846" operator="containsText" text="UG">
      <formula>NOT(ISERROR(SEARCH("UG",B177)))</formula>
    </cfRule>
  </conditionalFormatting>
  <conditionalFormatting sqref="B188">
    <cfRule type="containsText" dxfId="825" priority="845" operator="containsText" text="UG">
      <formula>NOT(ISERROR(SEARCH("UG",B188)))</formula>
    </cfRule>
  </conditionalFormatting>
  <conditionalFormatting sqref="AF174:XFD174">
    <cfRule type="expression" dxfId="824" priority="844">
      <formula>MOD(ROW(),2)=1</formula>
    </cfRule>
  </conditionalFormatting>
  <conditionalFormatting sqref="A185:B187 AD185:XFD187 D185:S187">
    <cfRule type="expression" dxfId="823" priority="843">
      <formula>MOD(ROW(),2)=1</formula>
    </cfRule>
  </conditionalFormatting>
  <conditionalFormatting sqref="F185:F187">
    <cfRule type="notContainsBlanks" dxfId="822" priority="841">
      <formula>LEN(TRIM(F185))&gt;0</formula>
    </cfRule>
    <cfRule type="containsBlanks" dxfId="821" priority="842">
      <formula>LEN(TRIM(F185))=0</formula>
    </cfRule>
  </conditionalFormatting>
  <conditionalFormatting sqref="G185:S187">
    <cfRule type="endsWith" dxfId="820" priority="840" operator="endsWith" text="0">
      <formula>RIGHT(G185,LEN("0"))="0"</formula>
    </cfRule>
  </conditionalFormatting>
  <conditionalFormatting sqref="T185:T187">
    <cfRule type="expression" dxfId="819" priority="839">
      <formula>MOD(ROW(),2)=1</formula>
    </cfRule>
  </conditionalFormatting>
  <conditionalFormatting sqref="G185:S187">
    <cfRule type="beginsWith" dxfId="818" priority="838" operator="beginsWith" text=".">
      <formula>LEFT(G185,LEN("."))="."</formula>
    </cfRule>
  </conditionalFormatting>
  <conditionalFormatting sqref="AC185:AC187">
    <cfRule type="expression" dxfId="817" priority="837">
      <formula>MOD(ROW(),2)=1</formula>
    </cfRule>
  </conditionalFormatting>
  <conditionalFormatting sqref="F50">
    <cfRule type="notContainsBlanks" dxfId="816" priority="835">
      <formula>LEN(TRIM(F50))&gt;0</formula>
    </cfRule>
    <cfRule type="containsBlanks" dxfId="815" priority="836">
      <formula>LEN(TRIM(F50))=0</formula>
    </cfRule>
  </conditionalFormatting>
  <conditionalFormatting sqref="G50:AA50">
    <cfRule type="endsWith" dxfId="814" priority="834" operator="endsWith" text="0">
      <formula>RIGHT(G50,LEN("0"))="0"</formula>
    </cfRule>
  </conditionalFormatting>
  <conditionalFormatting sqref="C52">
    <cfRule type="containsText" dxfId="813" priority="833" operator="containsText" text="UG">
      <formula>NOT(ISERROR(SEARCH("UG",C52)))</formula>
    </cfRule>
  </conditionalFormatting>
  <conditionalFormatting sqref="F52">
    <cfRule type="containsBlanks" dxfId="812" priority="831">
      <formula>LEN(TRIM(F52))=0</formula>
    </cfRule>
  </conditionalFormatting>
  <conditionalFormatting sqref="F52">
    <cfRule type="notContainsBlanks" dxfId="811" priority="832">
      <formula>LEN(TRIM(F52))&gt;0</formula>
    </cfRule>
  </conditionalFormatting>
  <conditionalFormatting sqref="C51">
    <cfRule type="containsText" dxfId="810" priority="830" operator="containsText" text="UG">
      <formula>NOT(ISERROR(SEARCH("UG",C51)))</formula>
    </cfRule>
  </conditionalFormatting>
  <conditionalFormatting sqref="F51">
    <cfRule type="containsBlanks" dxfId="809" priority="828">
      <formula>LEN(TRIM(F51))=0</formula>
    </cfRule>
  </conditionalFormatting>
  <conditionalFormatting sqref="F51">
    <cfRule type="notContainsBlanks" dxfId="808" priority="829">
      <formula>LEN(TRIM(F51))&gt;0</formula>
    </cfRule>
  </conditionalFormatting>
  <conditionalFormatting sqref="G51:S51">
    <cfRule type="endsWith" dxfId="807" priority="827" operator="endsWith" text="0">
      <formula>RIGHT(G51,LEN("0"))="0"</formula>
    </cfRule>
  </conditionalFormatting>
  <conditionalFormatting sqref="F76">
    <cfRule type="notContainsBlanks" dxfId="806" priority="825">
      <formula>LEN(TRIM(F76))&gt;0</formula>
    </cfRule>
    <cfRule type="containsBlanks" dxfId="805" priority="826">
      <formula>LEN(TRIM(F76))=0</formula>
    </cfRule>
  </conditionalFormatting>
  <conditionalFormatting sqref="G76:AA76">
    <cfRule type="endsWith" dxfId="804" priority="824" operator="endsWith" text="0">
      <formula>RIGHT(G76,LEN("0"))="0"</formula>
    </cfRule>
  </conditionalFormatting>
  <conditionalFormatting sqref="C78">
    <cfRule type="containsText" dxfId="803" priority="823" operator="containsText" text="UG">
      <formula>NOT(ISERROR(SEARCH("UG",C78)))</formula>
    </cfRule>
  </conditionalFormatting>
  <conditionalFormatting sqref="F78">
    <cfRule type="containsBlanks" dxfId="802" priority="821">
      <formula>LEN(TRIM(F78))=0</formula>
    </cfRule>
  </conditionalFormatting>
  <conditionalFormatting sqref="F78">
    <cfRule type="notContainsBlanks" dxfId="801" priority="822">
      <formula>LEN(TRIM(F78))&gt;0</formula>
    </cfRule>
  </conditionalFormatting>
  <conditionalFormatting sqref="C77">
    <cfRule type="containsText" dxfId="800" priority="820" operator="containsText" text="UG">
      <formula>NOT(ISERROR(SEARCH("UG",C77)))</formula>
    </cfRule>
  </conditionalFormatting>
  <conditionalFormatting sqref="F77">
    <cfRule type="containsBlanks" dxfId="799" priority="818">
      <formula>LEN(TRIM(F77))=0</formula>
    </cfRule>
  </conditionalFormatting>
  <conditionalFormatting sqref="F77">
    <cfRule type="notContainsBlanks" dxfId="798" priority="819">
      <formula>LEN(TRIM(F77))&gt;0</formula>
    </cfRule>
  </conditionalFormatting>
  <conditionalFormatting sqref="G77:S77">
    <cfRule type="endsWith" dxfId="797" priority="817" operator="endsWith" text="0">
      <formula>RIGHT(G77,LEN("0"))="0"</formula>
    </cfRule>
  </conditionalFormatting>
  <conditionalFormatting sqref="F135">
    <cfRule type="notContainsBlanks" dxfId="796" priority="815">
      <formula>LEN(TRIM(F135))&gt;0</formula>
    </cfRule>
    <cfRule type="containsBlanks" dxfId="795" priority="816">
      <formula>LEN(TRIM(F135))=0</formula>
    </cfRule>
  </conditionalFormatting>
  <conditionalFormatting sqref="G135:AA135">
    <cfRule type="endsWith" dxfId="794" priority="814" operator="endsWith" text="0">
      <formula>RIGHT(G135,LEN("0"))="0"</formula>
    </cfRule>
  </conditionalFormatting>
  <conditionalFormatting sqref="C137">
    <cfRule type="containsText" dxfId="793" priority="813" operator="containsText" text="UG">
      <formula>NOT(ISERROR(SEARCH("UG",C137)))</formula>
    </cfRule>
  </conditionalFormatting>
  <conditionalFormatting sqref="F137">
    <cfRule type="containsBlanks" dxfId="792" priority="811">
      <formula>LEN(TRIM(F137))=0</formula>
    </cfRule>
  </conditionalFormatting>
  <conditionalFormatting sqref="F137">
    <cfRule type="notContainsBlanks" dxfId="791" priority="812">
      <formula>LEN(TRIM(F137))&gt;0</formula>
    </cfRule>
  </conditionalFormatting>
  <conditionalFormatting sqref="C136">
    <cfRule type="containsText" dxfId="790" priority="810" operator="containsText" text="UG">
      <formula>NOT(ISERROR(SEARCH("UG",C136)))</formula>
    </cfRule>
  </conditionalFormatting>
  <conditionalFormatting sqref="F136">
    <cfRule type="containsBlanks" dxfId="789" priority="808">
      <formula>LEN(TRIM(F136))=0</formula>
    </cfRule>
  </conditionalFormatting>
  <conditionalFormatting sqref="F136">
    <cfRule type="notContainsBlanks" dxfId="788" priority="809">
      <formula>LEN(TRIM(F136))&gt;0</formula>
    </cfRule>
  </conditionalFormatting>
  <conditionalFormatting sqref="F197 F200">
    <cfRule type="notContainsBlanks" dxfId="787" priority="806">
      <formula>LEN(TRIM(F197))&gt;0</formula>
    </cfRule>
    <cfRule type="containsBlanks" dxfId="786" priority="807">
      <formula>LEN(TRIM(F197))=0</formula>
    </cfRule>
  </conditionalFormatting>
  <conditionalFormatting sqref="G200:AA200 G197:AA197">
    <cfRule type="endsWith" dxfId="785" priority="805" operator="endsWith" text="0">
      <formula>RIGHT(G197,LEN("0"))="0"</formula>
    </cfRule>
  </conditionalFormatting>
  <conditionalFormatting sqref="C199 C202">
    <cfRule type="containsText" dxfId="784" priority="804" operator="containsText" text="UG">
      <formula>NOT(ISERROR(SEARCH("UG",C199)))</formula>
    </cfRule>
  </conditionalFormatting>
  <conditionalFormatting sqref="F199 F202">
    <cfRule type="containsBlanks" dxfId="783" priority="802">
      <formula>LEN(TRIM(F199))=0</formula>
    </cfRule>
  </conditionalFormatting>
  <conditionalFormatting sqref="F199 F202">
    <cfRule type="notContainsBlanks" dxfId="782" priority="803">
      <formula>LEN(TRIM(F199))&gt;0</formula>
    </cfRule>
  </conditionalFormatting>
  <conditionalFormatting sqref="C198 C201">
    <cfRule type="containsText" dxfId="781" priority="801" operator="containsText" text="UG">
      <formula>NOT(ISERROR(SEARCH("UG",C198)))</formula>
    </cfRule>
  </conditionalFormatting>
  <conditionalFormatting sqref="F198 F201">
    <cfRule type="containsBlanks" dxfId="780" priority="799">
      <formula>LEN(TRIM(F198))=0</formula>
    </cfRule>
  </conditionalFormatting>
  <conditionalFormatting sqref="F198 F201">
    <cfRule type="notContainsBlanks" dxfId="779" priority="800">
      <formula>LEN(TRIM(F198))&gt;0</formula>
    </cfRule>
  </conditionalFormatting>
  <conditionalFormatting sqref="G52:S52">
    <cfRule type="cellIs" dxfId="778" priority="797" operator="lessThan">
      <formula>0</formula>
    </cfRule>
    <cfRule type="expression" dxfId="777" priority="798">
      <formula>MOD(ROW(),2)=1</formula>
    </cfRule>
  </conditionalFormatting>
  <conditionalFormatting sqref="G137:S137">
    <cfRule type="cellIs" dxfId="776" priority="795" operator="lessThan">
      <formula>0</formula>
    </cfRule>
    <cfRule type="expression" dxfId="775" priority="796">
      <formula>MOD(ROW(),2)=1</formula>
    </cfRule>
  </conditionalFormatting>
  <conditionalFormatting sqref="G202:S202">
    <cfRule type="cellIs" dxfId="774" priority="793" operator="lessThan">
      <formula>0</formula>
    </cfRule>
    <cfRule type="expression" dxfId="773" priority="794">
      <formula>MOD(ROW(),2)=1</formula>
    </cfRule>
  </conditionalFormatting>
  <conditionalFormatting sqref="C18">
    <cfRule type="expression" dxfId="772" priority="792">
      <formula>MOD(ROW(),2)=1</formula>
    </cfRule>
  </conditionalFormatting>
  <conditionalFormatting sqref="C18">
    <cfRule type="containsText" dxfId="771" priority="791" operator="containsText" text="UG">
      <formula>NOT(ISERROR(SEARCH("UG",C18)))</formula>
    </cfRule>
  </conditionalFormatting>
  <conditionalFormatting sqref="C34">
    <cfRule type="expression" dxfId="770" priority="790">
      <formula>MOD(ROW(),2)=1</formula>
    </cfRule>
  </conditionalFormatting>
  <conditionalFormatting sqref="C34">
    <cfRule type="containsText" dxfId="769" priority="789" operator="containsText" text="UG">
      <formula>NOT(ISERROR(SEARCH("UG",C34)))</formula>
    </cfRule>
  </conditionalFormatting>
  <conditionalFormatting sqref="C34 C154:C156 C166 C175:C176">
    <cfRule type="containsText" dxfId="768" priority="788" operator="containsText" text="CDD">
      <formula>NOT(ISERROR(SEARCH("CDD",C34)))</formula>
    </cfRule>
  </conditionalFormatting>
  <conditionalFormatting sqref="C37">
    <cfRule type="expression" dxfId="767" priority="787">
      <formula>MOD(ROW(),2)=1</formula>
    </cfRule>
  </conditionalFormatting>
  <conditionalFormatting sqref="C37">
    <cfRule type="containsText" dxfId="766" priority="786" operator="containsText" text="UG">
      <formula>NOT(ISERROR(SEARCH("UG",C37)))</formula>
    </cfRule>
  </conditionalFormatting>
  <conditionalFormatting sqref="C37">
    <cfRule type="containsText" dxfId="765" priority="785" operator="containsText" text="CDD">
      <formula>NOT(ISERROR(SEARCH("CDD",C37)))</formula>
    </cfRule>
  </conditionalFormatting>
  <conditionalFormatting sqref="T69">
    <cfRule type="expression" dxfId="764" priority="743">
      <formula>MOD(ROW(),2)=1</formula>
    </cfRule>
  </conditionalFormatting>
  <conditionalFormatting sqref="C107:C108">
    <cfRule type="expression" dxfId="763" priority="784">
      <formula>MOD(ROW(),2)=1</formula>
    </cfRule>
  </conditionalFormatting>
  <conditionalFormatting sqref="C107:C108">
    <cfRule type="containsText" dxfId="762" priority="783" operator="containsText" text="UG">
      <formula>NOT(ISERROR(SEARCH("UG",C107)))</formula>
    </cfRule>
  </conditionalFormatting>
  <conditionalFormatting sqref="C107:C108">
    <cfRule type="containsText" dxfId="761" priority="782" operator="containsText" text="CDD">
      <formula>NOT(ISERROR(SEARCH("CDD",C107)))</formula>
    </cfRule>
  </conditionalFormatting>
  <conditionalFormatting sqref="C117">
    <cfRule type="expression" dxfId="760" priority="781">
      <formula>MOD(ROW(),2)=1</formula>
    </cfRule>
  </conditionalFormatting>
  <conditionalFormatting sqref="C117">
    <cfRule type="containsText" dxfId="759" priority="780" operator="containsText" text="UG">
      <formula>NOT(ISERROR(SEARCH("UG",C117)))</formula>
    </cfRule>
  </conditionalFormatting>
  <conditionalFormatting sqref="C117">
    <cfRule type="containsText" dxfId="758" priority="779" operator="containsText" text="CDD">
      <formula>NOT(ISERROR(SEARCH("CDD",C117)))</formula>
    </cfRule>
  </conditionalFormatting>
  <conditionalFormatting sqref="C124:C125">
    <cfRule type="expression" dxfId="757" priority="778">
      <formula>MOD(ROW(),2)=1</formula>
    </cfRule>
  </conditionalFormatting>
  <conditionalFormatting sqref="C124:C125">
    <cfRule type="containsText" dxfId="756" priority="777" operator="containsText" text="UG">
      <formula>NOT(ISERROR(SEARCH("UG",C124)))</formula>
    </cfRule>
  </conditionalFormatting>
  <conditionalFormatting sqref="C124:C125">
    <cfRule type="containsText" dxfId="755" priority="776" operator="containsText" text="CDD">
      <formula>NOT(ISERROR(SEARCH("CDD",C124)))</formula>
    </cfRule>
  </conditionalFormatting>
  <conditionalFormatting sqref="C147">
    <cfRule type="expression" dxfId="754" priority="775">
      <formula>MOD(ROW(),2)=1</formula>
    </cfRule>
  </conditionalFormatting>
  <conditionalFormatting sqref="C147">
    <cfRule type="containsText" dxfId="753" priority="774" operator="containsText" text="UG">
      <formula>NOT(ISERROR(SEARCH("UG",C147)))</formula>
    </cfRule>
  </conditionalFormatting>
  <conditionalFormatting sqref="C147">
    <cfRule type="containsText" dxfId="752" priority="773" operator="containsText" text="CDD">
      <formula>NOT(ISERROR(SEARCH("CDD",C147)))</formula>
    </cfRule>
  </conditionalFormatting>
  <conditionalFormatting sqref="C184:C187">
    <cfRule type="expression" dxfId="751" priority="772">
      <formula>MOD(ROW(),2)=1</formula>
    </cfRule>
  </conditionalFormatting>
  <conditionalFormatting sqref="C184:C187">
    <cfRule type="containsText" dxfId="750" priority="771" operator="containsText" text="UG">
      <formula>NOT(ISERROR(SEARCH("UG",C184)))</formula>
    </cfRule>
  </conditionalFormatting>
  <conditionalFormatting sqref="C184:C187">
    <cfRule type="containsText" dxfId="749" priority="770" operator="containsText" text="CDD">
      <formula>NOT(ISERROR(SEARCH("CDD",C184)))</formula>
    </cfRule>
  </conditionalFormatting>
  <conditionalFormatting sqref="C193:C195">
    <cfRule type="expression" dxfId="748" priority="769">
      <formula>MOD(ROW(),2)=1</formula>
    </cfRule>
  </conditionalFormatting>
  <conditionalFormatting sqref="C193:C195">
    <cfRule type="containsText" dxfId="747" priority="768" operator="containsText" text="UG">
      <formula>NOT(ISERROR(SEARCH("UG",C193)))</formula>
    </cfRule>
  </conditionalFormatting>
  <conditionalFormatting sqref="C193:C195">
    <cfRule type="containsText" dxfId="746" priority="767" operator="containsText" text="CDD">
      <formula>NOT(ISERROR(SEARCH("CDD",C193)))</formula>
    </cfRule>
  </conditionalFormatting>
  <conditionalFormatting sqref="AB70:AB71 AK70:AK71">
    <cfRule type="expression" dxfId="745" priority="709">
      <formula>MOD(ROW(),2)=1</formula>
    </cfRule>
  </conditionalFormatting>
  <conditionalFormatting sqref="AM33:XFD33 T33:AB33 T36">
    <cfRule type="expression" dxfId="744" priority="766">
      <formula>MOD(ROW(),2)=1</formula>
    </cfRule>
  </conditionalFormatting>
  <conditionalFormatting sqref="T33 T36">
    <cfRule type="endsWith" dxfId="743" priority="765" operator="endsWith" text="0">
      <formula>RIGHT(T33,LEN("0"))="0"</formula>
    </cfRule>
  </conditionalFormatting>
  <conditionalFormatting sqref="T33 T36">
    <cfRule type="beginsWith" dxfId="742" priority="764" operator="beginsWith" text=".">
      <formula>LEFT(T33,LEN("."))="."</formula>
    </cfRule>
  </conditionalFormatting>
  <conditionalFormatting sqref="T29:XFD29">
    <cfRule type="expression" dxfId="741" priority="763">
      <formula>MOD(ROW(),2)=1</formula>
    </cfRule>
  </conditionalFormatting>
  <conditionalFormatting sqref="AB73">
    <cfRule type="expression" dxfId="740" priority="739">
      <formula>MOD(ROW(),2)=1</formula>
    </cfRule>
  </conditionalFormatting>
  <conditionalFormatting sqref="U36:XFD36">
    <cfRule type="expression" dxfId="739" priority="762">
      <formula>MOD(ROW(),2)=1</formula>
    </cfRule>
  </conditionalFormatting>
  <conditionalFormatting sqref="U24:XFD24">
    <cfRule type="expression" dxfId="738" priority="761">
      <formula>MOD(ROW(),2)=1</formula>
    </cfRule>
  </conditionalFormatting>
  <conditionalFormatting sqref="AB65 AK65">
    <cfRule type="expression" dxfId="737" priority="728">
      <formula>MOD(ROW(),2)=1</formula>
    </cfRule>
  </conditionalFormatting>
  <conditionalFormatting sqref="T20:XFD20">
    <cfRule type="expression" dxfId="736" priority="760">
      <formula>MOD(ROW(),2)=1</formula>
    </cfRule>
  </conditionalFormatting>
  <conditionalFormatting sqref="U16:XFD17 AB18:AL18 AC33:AL34">
    <cfRule type="expression" dxfId="735" priority="759">
      <formula>MOD(ROW(),2)=1</formula>
    </cfRule>
  </conditionalFormatting>
  <conditionalFormatting sqref="T16:T17">
    <cfRule type="expression" dxfId="734" priority="758">
      <formula>MOD(ROW(),2)=1</formula>
    </cfRule>
  </conditionalFormatting>
  <conditionalFormatting sqref="T54">
    <cfRule type="expression" dxfId="733" priority="724">
      <formula>MOD(ROW(),2)=1</formula>
    </cfRule>
  </conditionalFormatting>
  <conditionalFormatting sqref="T21:XFD21">
    <cfRule type="expression" dxfId="732" priority="757">
      <formula>MOD(ROW(),2)=1</formula>
    </cfRule>
  </conditionalFormatting>
  <conditionalFormatting sqref="A30:XFD31">
    <cfRule type="expression" dxfId="731" priority="756">
      <formula>MOD(ROW(),2)=1</formula>
    </cfRule>
  </conditionalFormatting>
  <conditionalFormatting sqref="C30:C31">
    <cfRule type="containsText" dxfId="730" priority="755" operator="containsText" text="UG">
      <formula>NOT(ISERROR(SEARCH("UG",C30)))</formula>
    </cfRule>
  </conditionalFormatting>
  <conditionalFormatting sqref="F30:F31">
    <cfRule type="notContainsBlanks" dxfId="729" priority="753">
      <formula>LEN(TRIM(F30))&gt;0</formula>
    </cfRule>
    <cfRule type="containsBlanks" dxfId="728" priority="754">
      <formula>LEN(TRIM(F30))=0</formula>
    </cfRule>
  </conditionalFormatting>
  <conditionalFormatting sqref="G30:S31">
    <cfRule type="endsWith" dxfId="727" priority="752" operator="endsWith" text="0">
      <formula>RIGHT(G30,LEN("0"))="0"</formula>
    </cfRule>
  </conditionalFormatting>
  <conditionalFormatting sqref="G30:S31">
    <cfRule type="beginsWith" dxfId="726" priority="751" operator="beginsWith" text=".">
      <formula>LEFT(G30,LEN("."))="."</formula>
    </cfRule>
  </conditionalFormatting>
  <conditionalFormatting sqref="A38:S38 U38:XFD38">
    <cfRule type="expression" dxfId="725" priority="750">
      <formula>MOD(ROW(),2)=1</formula>
    </cfRule>
  </conditionalFormatting>
  <conditionalFormatting sqref="C38">
    <cfRule type="containsText" dxfId="724" priority="749" operator="containsText" text="UG">
      <formula>NOT(ISERROR(SEARCH("UG",C38)))</formula>
    </cfRule>
  </conditionalFormatting>
  <conditionalFormatting sqref="F38">
    <cfRule type="notContainsBlanks" dxfId="723" priority="747">
      <formula>LEN(TRIM(F38))&gt;0</formula>
    </cfRule>
    <cfRule type="containsBlanks" dxfId="722" priority="748">
      <formula>LEN(TRIM(F38))=0</formula>
    </cfRule>
  </conditionalFormatting>
  <conditionalFormatting sqref="G38:S38">
    <cfRule type="endsWith" dxfId="721" priority="746" operator="endsWith" text="0">
      <formula>RIGHT(G38,LEN("0"))="0"</formula>
    </cfRule>
  </conditionalFormatting>
  <conditionalFormatting sqref="G38:S38">
    <cfRule type="beginsWith" dxfId="720" priority="745" operator="beginsWith" text=".">
      <formula>LEFT(G38,LEN("."))="."</formula>
    </cfRule>
  </conditionalFormatting>
  <conditionalFormatting sqref="U69:AA69 AC69:AJ69 AL69">
    <cfRule type="expression" dxfId="719" priority="744">
      <formula>MOD(ROW(),2)=1</formula>
    </cfRule>
  </conditionalFormatting>
  <conditionalFormatting sqref="AB69 AK69">
    <cfRule type="expression" dxfId="718" priority="742">
      <formula>MOD(ROW(),2)=1</formula>
    </cfRule>
  </conditionalFormatting>
  <conditionalFormatting sqref="U73:AA73 AC73:XFD73">
    <cfRule type="expression" dxfId="717" priority="741">
      <formula>MOD(ROW(),2)=1</formula>
    </cfRule>
  </conditionalFormatting>
  <conditionalFormatting sqref="T73">
    <cfRule type="expression" dxfId="716" priority="740">
      <formula>MOD(ROW(),2)=1</formula>
    </cfRule>
  </conditionalFormatting>
  <conditionalFormatting sqref="C63:S63 U62:AA63 AC62:AJ63 AL62:XFD63">
    <cfRule type="expression" dxfId="715" priority="738">
      <formula>MOD(ROW(),2)=1</formula>
    </cfRule>
  </conditionalFormatting>
  <conditionalFormatting sqref="C63">
    <cfRule type="containsText" dxfId="714" priority="737" operator="containsText" text="UG">
      <formula>NOT(ISERROR(SEARCH("UG",C63)))</formula>
    </cfRule>
  </conditionalFormatting>
  <conditionalFormatting sqref="F63">
    <cfRule type="notContainsBlanks" dxfId="713" priority="735">
      <formula>LEN(TRIM(F63))&gt;0</formula>
    </cfRule>
    <cfRule type="containsBlanks" dxfId="712" priority="736">
      <formula>LEN(TRIM(F63))=0</formula>
    </cfRule>
  </conditionalFormatting>
  <conditionalFormatting sqref="G63:S63">
    <cfRule type="endsWith" dxfId="711" priority="734" operator="endsWith" text="0">
      <formula>RIGHT(G63,LEN("0"))="0"</formula>
    </cfRule>
  </conditionalFormatting>
  <conditionalFormatting sqref="T62:T63">
    <cfRule type="expression" dxfId="710" priority="733">
      <formula>MOD(ROW(),2)=1</formula>
    </cfRule>
  </conditionalFormatting>
  <conditionalFormatting sqref="AB62:AB63 AK62:AK63">
    <cfRule type="expression" dxfId="709" priority="732">
      <formula>MOD(ROW(),2)=1</formula>
    </cfRule>
  </conditionalFormatting>
  <conditionalFormatting sqref="G63:S63">
    <cfRule type="beginsWith" dxfId="708" priority="731" operator="beginsWith" text=".">
      <formula>LEFT(G63,LEN("."))="."</formula>
    </cfRule>
  </conditionalFormatting>
  <conditionalFormatting sqref="U65:AA65 AC65:AJ65 AL65:XFD65">
    <cfRule type="expression" dxfId="707" priority="730">
      <formula>MOD(ROW(),2)=1</formula>
    </cfRule>
  </conditionalFormatting>
  <conditionalFormatting sqref="T65">
    <cfRule type="expression" dxfId="706" priority="729">
      <formula>MOD(ROW(),2)=1</formula>
    </cfRule>
  </conditionalFormatting>
  <conditionalFormatting sqref="U59:AA59 AC59:AJ59 AL59:XFD59">
    <cfRule type="expression" dxfId="705" priority="727">
      <formula>MOD(ROW(),2)=1</formula>
    </cfRule>
  </conditionalFormatting>
  <conditionalFormatting sqref="AB59 AK59">
    <cfRule type="expression" dxfId="704" priority="726">
      <formula>MOD(ROW(),2)=1</formula>
    </cfRule>
  </conditionalFormatting>
  <conditionalFormatting sqref="U54:AA54 AC54:XFD54">
    <cfRule type="expression" dxfId="703" priority="725">
      <formula>MOD(ROW(),2)=1</formula>
    </cfRule>
  </conditionalFormatting>
  <conditionalFormatting sqref="AB54">
    <cfRule type="expression" dxfId="702" priority="723">
      <formula>MOD(ROW(),2)=1</formula>
    </cfRule>
  </conditionalFormatting>
  <conditionalFormatting sqref="AC55 AL55:XFD55">
    <cfRule type="expression" dxfId="701" priority="722">
      <formula>MOD(ROW(),2)=1</formula>
    </cfRule>
  </conditionalFormatting>
  <conditionalFormatting sqref="U55:AA55 AD55:AJ55">
    <cfRule type="expression" dxfId="700" priority="721">
      <formula>MOD(ROW(),2)=1</formula>
    </cfRule>
  </conditionalFormatting>
  <conditionalFormatting sqref="T55">
    <cfRule type="expression" dxfId="699" priority="720">
      <formula>MOD(ROW(),2)=1</formula>
    </cfRule>
  </conditionalFormatting>
  <conditionalFormatting sqref="AB55 AK55">
    <cfRule type="expression" dxfId="698" priority="719">
      <formula>MOD(ROW(),2)=1</formula>
    </cfRule>
  </conditionalFormatting>
  <conditionalFormatting sqref="U66:AA67 A66:B67 AC66:AJ67 AL66:XFD67 D66:S67">
    <cfRule type="expression" dxfId="697" priority="718">
      <formula>MOD(ROW(),2)=1</formula>
    </cfRule>
  </conditionalFormatting>
  <conditionalFormatting sqref="F66:F67">
    <cfRule type="notContainsBlanks" dxfId="696" priority="716">
      <formula>LEN(TRIM(F66))&gt;0</formula>
    </cfRule>
    <cfRule type="containsBlanks" dxfId="695" priority="717">
      <formula>LEN(TRIM(F66))=0</formula>
    </cfRule>
  </conditionalFormatting>
  <conditionalFormatting sqref="G66:S67">
    <cfRule type="endsWith" dxfId="694" priority="715" operator="endsWith" text="0">
      <formula>RIGHT(G66,LEN("0"))="0"</formula>
    </cfRule>
  </conditionalFormatting>
  <conditionalFormatting sqref="T66:T67">
    <cfRule type="expression" dxfId="693" priority="714">
      <formula>MOD(ROW(),2)=1</formula>
    </cfRule>
  </conditionalFormatting>
  <conditionalFormatting sqref="AB66:AB67 AK66:AK67">
    <cfRule type="expression" dxfId="692" priority="713">
      <formula>MOD(ROW(),2)=1</formula>
    </cfRule>
  </conditionalFormatting>
  <conditionalFormatting sqref="G66:S67">
    <cfRule type="beginsWith" dxfId="691" priority="712" operator="beginsWith" text=".">
      <formula>LEFT(G66,LEN("."))="."</formula>
    </cfRule>
  </conditionalFormatting>
  <conditionalFormatting sqref="U70:AA71 AC70:AJ71 AL70:XFD71">
    <cfRule type="expression" dxfId="690" priority="711">
      <formula>MOD(ROW(),2)=1</formula>
    </cfRule>
  </conditionalFormatting>
  <conditionalFormatting sqref="T70:T71">
    <cfRule type="expression" dxfId="689" priority="710">
      <formula>MOD(ROW(),2)=1</formula>
    </cfRule>
  </conditionalFormatting>
  <conditionalFormatting sqref="G78:S78">
    <cfRule type="cellIs" dxfId="688" priority="707" operator="lessThan">
      <formula>0</formula>
    </cfRule>
    <cfRule type="expression" dxfId="687" priority="708">
      <formula>MOD(ROW(),2)=1</formula>
    </cfRule>
  </conditionalFormatting>
  <conditionalFormatting sqref="C6">
    <cfRule type="containsText" dxfId="686" priority="706" operator="containsText" text="UG">
      <formula>NOT(ISERROR(SEARCH("UG",C6)))</formula>
    </cfRule>
  </conditionalFormatting>
  <conditionalFormatting sqref="F6">
    <cfRule type="notContainsBlanks" dxfId="685" priority="704">
      <formula>LEN(TRIM(F6))&gt;0</formula>
    </cfRule>
    <cfRule type="containsBlanks" dxfId="684" priority="705">
      <formula>LEN(TRIM(F6))=0</formula>
    </cfRule>
  </conditionalFormatting>
  <conditionalFormatting sqref="U91 AC84:XFD89">
    <cfRule type="expression" dxfId="683" priority="703">
      <formula>MOD(ROW(),2)=1</formula>
    </cfRule>
  </conditionalFormatting>
  <conditionalFormatting sqref="T91">
    <cfRule type="expression" dxfId="682" priority="702">
      <formula>MOD(ROW(),2)=1</formula>
    </cfRule>
  </conditionalFormatting>
  <conditionalFormatting sqref="U93:AA94 AC93:XFD94">
    <cfRule type="expression" dxfId="681" priority="701">
      <formula>MOD(ROW(),2)=1</formula>
    </cfRule>
  </conditionalFormatting>
  <conditionalFormatting sqref="T93:T94">
    <cfRule type="expression" dxfId="680" priority="700">
      <formula>MOD(ROW(),2)=1</formula>
    </cfRule>
  </conditionalFormatting>
  <conditionalFormatting sqref="AB93:AB94">
    <cfRule type="expression" dxfId="679" priority="699">
      <formula>MOD(ROW(),2)=1</formula>
    </cfRule>
  </conditionalFormatting>
  <conditionalFormatting sqref="U102:AA105 AC102:XFD105">
    <cfRule type="expression" dxfId="678" priority="698">
      <formula>MOD(ROW(),2)=1</formula>
    </cfRule>
  </conditionalFormatting>
  <conditionalFormatting sqref="T102:T105">
    <cfRule type="expression" dxfId="677" priority="697">
      <formula>MOD(ROW(),2)=1</formula>
    </cfRule>
  </conditionalFormatting>
  <conditionalFormatting sqref="AB102:AB105">
    <cfRule type="expression" dxfId="676" priority="696">
      <formula>MOD(ROW(),2)=1</formula>
    </cfRule>
  </conditionalFormatting>
  <conditionalFormatting sqref="AC110:XFD111 AC113:XFD113 AC112:AD112 AF112:XFD112">
    <cfRule type="expression" dxfId="675" priority="695">
      <formula>MOD(ROW(),2)=1</formula>
    </cfRule>
  </conditionalFormatting>
  <conditionalFormatting sqref="U119:AA119 V120:AA121 U120:U122 U124:U125 AC119:XFD121">
    <cfRule type="expression" dxfId="674" priority="694">
      <formula>MOD(ROW(),2)=1</formula>
    </cfRule>
  </conditionalFormatting>
  <conditionalFormatting sqref="T119:T121">
    <cfRule type="expression" dxfId="673" priority="693">
      <formula>MOD(ROW(),2)=1</formula>
    </cfRule>
  </conditionalFormatting>
  <conditionalFormatting sqref="AB119:AB121">
    <cfRule type="expression" dxfId="672" priority="692">
      <formula>MOD(ROW(),2)=1</formula>
    </cfRule>
  </conditionalFormatting>
  <conditionalFormatting sqref="U127:AA130 A133:F134 U133:AA134 AC127:XFD130 AC133:XFD134">
    <cfRule type="expression" dxfId="671" priority="691">
      <formula>MOD(ROW(),2)=1</formula>
    </cfRule>
  </conditionalFormatting>
  <conditionalFormatting sqref="C133:C134">
    <cfRule type="containsText" dxfId="670" priority="690" operator="containsText" text="UG">
      <formula>NOT(ISERROR(SEARCH("UG",C133)))</formula>
    </cfRule>
  </conditionalFormatting>
  <conditionalFormatting sqref="F133:F134">
    <cfRule type="notContainsBlanks" dxfId="669" priority="688">
      <formula>LEN(TRIM(F133))&gt;0</formula>
    </cfRule>
    <cfRule type="containsBlanks" dxfId="668" priority="689">
      <formula>LEN(TRIM(F133))=0</formula>
    </cfRule>
  </conditionalFormatting>
  <conditionalFormatting sqref="T133:T134">
    <cfRule type="expression" dxfId="667" priority="687">
      <formula>MOD(ROW(),2)=1</formula>
    </cfRule>
  </conditionalFormatting>
  <conditionalFormatting sqref="AB127:AB130 AB133:AB134">
    <cfRule type="expression" dxfId="666" priority="686">
      <formula>MOD(ROW(),2)=1</formula>
    </cfRule>
  </conditionalFormatting>
  <conditionalFormatting sqref="V91:AA91 A91:S91 AC91:XFD91">
    <cfRule type="expression" dxfId="665" priority="685">
      <formula>MOD(ROW(),2)=1</formula>
    </cfRule>
  </conditionalFormatting>
  <conditionalFormatting sqref="C91">
    <cfRule type="containsText" dxfId="664" priority="684" operator="containsText" text="UG">
      <formula>NOT(ISERROR(SEARCH("UG",C91)))</formula>
    </cfRule>
  </conditionalFormatting>
  <conditionalFormatting sqref="F91">
    <cfRule type="notContainsBlanks" dxfId="663" priority="682">
      <formula>LEN(TRIM(F91))&gt;0</formula>
    </cfRule>
    <cfRule type="containsBlanks" dxfId="662" priority="683">
      <formula>LEN(TRIM(F91))=0</formula>
    </cfRule>
  </conditionalFormatting>
  <conditionalFormatting sqref="G91:S91">
    <cfRule type="endsWith" dxfId="661" priority="681" operator="endsWith" text="0">
      <formula>RIGHT(G91,LEN("0"))="0"</formula>
    </cfRule>
  </conditionalFormatting>
  <conditionalFormatting sqref="AB91">
    <cfRule type="expression" dxfId="660" priority="680">
      <formula>MOD(ROW(),2)=1</formula>
    </cfRule>
  </conditionalFormatting>
  <conditionalFormatting sqref="G91:S91">
    <cfRule type="beginsWith" dxfId="659" priority="679" operator="beginsWith" text=".">
      <formula>LEFT(G91,LEN("."))="."</formula>
    </cfRule>
  </conditionalFormatting>
  <conditionalFormatting sqref="U95:AA95 AC95:XFD95">
    <cfRule type="expression" dxfId="658" priority="678">
      <formula>MOD(ROW(),2)=1</formula>
    </cfRule>
  </conditionalFormatting>
  <conditionalFormatting sqref="T95">
    <cfRule type="expression" dxfId="657" priority="677">
      <formula>MOD(ROW(),2)=1</formula>
    </cfRule>
  </conditionalFormatting>
  <conditionalFormatting sqref="AB95">
    <cfRule type="expression" dxfId="656" priority="676">
      <formula>MOD(ROW(),2)=1</formula>
    </cfRule>
  </conditionalFormatting>
  <conditionalFormatting sqref="AC132:XFD132">
    <cfRule type="expression" dxfId="655" priority="661">
      <formula>MOD(ROW(),2)=1</formula>
    </cfRule>
  </conditionalFormatting>
  <conditionalFormatting sqref="U96:AA96 AC96:XFD96">
    <cfRule type="expression" dxfId="654" priority="675">
      <formula>MOD(ROW(),2)=1</formula>
    </cfRule>
  </conditionalFormatting>
  <conditionalFormatting sqref="T96">
    <cfRule type="expression" dxfId="653" priority="674">
      <formula>MOD(ROW(),2)=1</formula>
    </cfRule>
  </conditionalFormatting>
  <conditionalFormatting sqref="AB96">
    <cfRule type="expression" dxfId="652" priority="673">
      <formula>MOD(ROW(),2)=1</formula>
    </cfRule>
  </conditionalFormatting>
  <conditionalFormatting sqref="U97:AA97 AC97:XFD97">
    <cfRule type="expression" dxfId="651" priority="672">
      <formula>MOD(ROW(),2)=1</formula>
    </cfRule>
  </conditionalFormatting>
  <conditionalFormatting sqref="T97">
    <cfRule type="expression" dxfId="650" priority="671">
      <formula>MOD(ROW(),2)=1</formula>
    </cfRule>
  </conditionalFormatting>
  <conditionalFormatting sqref="AB97">
    <cfRule type="expression" dxfId="649" priority="670">
      <formula>MOD(ROW(),2)=1</formula>
    </cfRule>
  </conditionalFormatting>
  <conditionalFormatting sqref="V122:AA122 AC122:XFD122">
    <cfRule type="expression" dxfId="648" priority="669">
      <formula>MOD(ROW(),2)=1</formula>
    </cfRule>
  </conditionalFormatting>
  <conditionalFormatting sqref="T122">
    <cfRule type="expression" dxfId="647" priority="668">
      <formula>MOD(ROW(),2)=1</formula>
    </cfRule>
  </conditionalFormatting>
  <conditionalFormatting sqref="AB122">
    <cfRule type="expression" dxfId="646" priority="667">
      <formula>MOD(ROW(),2)=1</formula>
    </cfRule>
  </conditionalFormatting>
  <conditionalFormatting sqref="U131:AA131 AC131:XFD131">
    <cfRule type="expression" dxfId="645" priority="666">
      <formula>MOD(ROW(),2)=1</formula>
    </cfRule>
  </conditionalFormatting>
  <conditionalFormatting sqref="AB131">
    <cfRule type="expression" dxfId="644" priority="665">
      <formula>MOD(ROW(),2)=1</formula>
    </cfRule>
  </conditionalFormatting>
  <conditionalFormatting sqref="U98:AA98 AC98:XFD98">
    <cfRule type="expression" dxfId="643" priority="664">
      <formula>MOD(ROW(),2)=1</formula>
    </cfRule>
  </conditionalFormatting>
  <conditionalFormatting sqref="T98">
    <cfRule type="expression" dxfId="642" priority="663">
      <formula>MOD(ROW(),2)=1</formula>
    </cfRule>
  </conditionalFormatting>
  <conditionalFormatting sqref="AB98">
    <cfRule type="expression" dxfId="641" priority="662">
      <formula>MOD(ROW(),2)=1</formula>
    </cfRule>
  </conditionalFormatting>
  <conditionalFormatting sqref="U99:AA99 AC99:XFD99">
    <cfRule type="expression" dxfId="640" priority="660">
      <formula>MOD(ROW(),2)=1</formula>
    </cfRule>
  </conditionalFormatting>
  <conditionalFormatting sqref="T99">
    <cfRule type="expression" dxfId="639" priority="659">
      <formula>MOD(ROW(),2)=1</formula>
    </cfRule>
  </conditionalFormatting>
  <conditionalFormatting sqref="AB99">
    <cfRule type="expression" dxfId="638" priority="658">
      <formula>MOD(ROW(),2)=1</formula>
    </cfRule>
  </conditionalFormatting>
  <conditionalFormatting sqref="V139:AA139 AC139:XFD139">
    <cfRule type="expression" dxfId="637" priority="657">
      <formula>MOD(ROW(),2)=1</formula>
    </cfRule>
  </conditionalFormatting>
  <conditionalFormatting sqref="AB139">
    <cfRule type="expression" dxfId="636" priority="656">
      <formula>MOD(ROW(),2)=1</formula>
    </cfRule>
  </conditionalFormatting>
  <conditionalFormatting sqref="V149:AA151 AC149:XFD151">
    <cfRule type="expression" dxfId="635" priority="655">
      <formula>MOD(ROW(),2)=1</formula>
    </cfRule>
  </conditionalFormatting>
  <conditionalFormatting sqref="AB149:AB151">
    <cfRule type="expression" dxfId="634" priority="654">
      <formula>MOD(ROW(),2)=1</formula>
    </cfRule>
  </conditionalFormatting>
  <conditionalFormatting sqref="AC158:XFD160">
    <cfRule type="expression" dxfId="633" priority="653">
      <formula>MOD(ROW(),2)=1</formula>
    </cfRule>
  </conditionalFormatting>
  <conditionalFormatting sqref="AC168:XFD171">
    <cfRule type="expression" dxfId="632" priority="652">
      <formula>MOD(ROW(),2)=1</formula>
    </cfRule>
  </conditionalFormatting>
  <conditionalFormatting sqref="AC178:XFD181">
    <cfRule type="expression" dxfId="631" priority="651">
      <formula>MOD(ROW(),2)=1</formula>
    </cfRule>
  </conditionalFormatting>
  <conditionalFormatting sqref="V190:AA192 AC189:XFD192 V189:AB189">
    <cfRule type="expression" dxfId="630" priority="650">
      <formula>MOD(ROW(),2)=1</formula>
    </cfRule>
  </conditionalFormatting>
  <conditionalFormatting sqref="AB190:AB192">
    <cfRule type="expression" dxfId="629" priority="649">
      <formula>MOD(ROW(),2)=1</formula>
    </cfRule>
  </conditionalFormatting>
  <conditionalFormatting sqref="T189:T195">
    <cfRule type="expression" dxfId="628" priority="648">
      <formula>MOD(ROW(),2)=1</formula>
    </cfRule>
  </conditionalFormatting>
  <conditionalFormatting sqref="V152:AA152 AC152:XFD152 AC154:XFD154 V154:AA154">
    <cfRule type="expression" dxfId="627" priority="647">
      <formula>MOD(ROW(),2)=1</formula>
    </cfRule>
  </conditionalFormatting>
  <conditionalFormatting sqref="AB152 AB154">
    <cfRule type="expression" dxfId="626" priority="646">
      <formula>MOD(ROW(),2)=1</formula>
    </cfRule>
  </conditionalFormatting>
  <conditionalFormatting sqref="AC162:XFD163">
    <cfRule type="expression" dxfId="625" priority="645">
      <formula>MOD(ROW(),2)=1</formula>
    </cfRule>
  </conditionalFormatting>
  <conditionalFormatting sqref="AB163">
    <cfRule type="expression" dxfId="624" priority="644">
      <formula>MOD(ROW(),2)=1</formula>
    </cfRule>
  </conditionalFormatting>
  <conditionalFormatting sqref="AF173:XFD173">
    <cfRule type="expression" dxfId="623" priority="643">
      <formula>MOD(ROW(),2)=1</formula>
    </cfRule>
  </conditionalFormatting>
  <conditionalFormatting sqref="AC182:XFD182">
    <cfRule type="expression" dxfId="622" priority="642">
      <formula>MOD(ROW(),2)=1</formula>
    </cfRule>
  </conditionalFormatting>
  <conditionalFormatting sqref="V164:AA164 AC164:XFD164">
    <cfRule type="expression" dxfId="621" priority="641">
      <formula>MOD(ROW(),2)=1</formula>
    </cfRule>
  </conditionalFormatting>
  <conditionalFormatting sqref="AB164">
    <cfRule type="expression" dxfId="620" priority="640">
      <formula>MOD(ROW(),2)=1</formula>
    </cfRule>
  </conditionalFormatting>
  <conditionalFormatting sqref="AC183:XFD183">
    <cfRule type="expression" dxfId="619" priority="639">
      <formula>MOD(ROW(),2)=1</formula>
    </cfRule>
  </conditionalFormatting>
  <conditionalFormatting sqref="U115:AA115 AC115:XFD115">
    <cfRule type="expression" dxfId="618" priority="638">
      <formula>MOD(ROW(),2)=1</formula>
    </cfRule>
  </conditionalFormatting>
  <conditionalFormatting sqref="T115">
    <cfRule type="expression" dxfId="617" priority="637">
      <formula>MOD(ROW(),2)=1</formula>
    </cfRule>
  </conditionalFormatting>
  <conditionalFormatting sqref="AB115">
    <cfRule type="expression" dxfId="616" priority="636">
      <formula>MOD(ROW(),2)=1</formula>
    </cfRule>
  </conditionalFormatting>
  <conditionalFormatting sqref="U123:AA123 A123:F123 AC123:XFD123 C122">
    <cfRule type="expression" dxfId="615" priority="635">
      <formula>MOD(ROW(),2)=1</formula>
    </cfRule>
  </conditionalFormatting>
  <conditionalFormatting sqref="C122:C123">
    <cfRule type="containsText" dxfId="614" priority="634" operator="containsText" text="UG">
      <formula>NOT(ISERROR(SEARCH("UG",C122)))</formula>
    </cfRule>
  </conditionalFormatting>
  <conditionalFormatting sqref="F123">
    <cfRule type="notContainsBlanks" dxfId="613" priority="632">
      <formula>LEN(TRIM(F123))&gt;0</formula>
    </cfRule>
    <cfRule type="containsBlanks" dxfId="612" priority="633">
      <formula>LEN(TRIM(F123))=0</formula>
    </cfRule>
  </conditionalFormatting>
  <conditionalFormatting sqref="T123">
    <cfRule type="expression" dxfId="611" priority="631">
      <formula>MOD(ROW(),2)=1</formula>
    </cfRule>
  </conditionalFormatting>
  <conditionalFormatting sqref="AB123">
    <cfRule type="expression" dxfId="610" priority="630">
      <formula>MOD(ROW(),2)=1</formula>
    </cfRule>
  </conditionalFormatting>
  <conditionalFormatting sqref="C165">
    <cfRule type="expression" dxfId="609" priority="629">
      <formula>MOD(ROW(),2)=1</formula>
    </cfRule>
  </conditionalFormatting>
  <conditionalFormatting sqref="C165">
    <cfRule type="containsText" dxfId="608" priority="628" operator="containsText" text="UG">
      <formula>NOT(ISERROR(SEARCH("UG",C165)))</formula>
    </cfRule>
  </conditionalFormatting>
  <conditionalFormatting sqref="V165:AA165 A165:B165 AC165:AD165 D165:F165 AF165:XFD165">
    <cfRule type="expression" dxfId="607" priority="627">
      <formula>MOD(ROW(),2)=1</formula>
    </cfRule>
  </conditionalFormatting>
  <conditionalFormatting sqref="F165">
    <cfRule type="notContainsBlanks" dxfId="606" priority="625">
      <formula>LEN(TRIM(F165))&gt;0</formula>
    </cfRule>
    <cfRule type="containsBlanks" dxfId="605" priority="626">
      <formula>LEN(TRIM(F165))=0</formula>
    </cfRule>
  </conditionalFormatting>
  <conditionalFormatting sqref="AB165">
    <cfRule type="expression" dxfId="604" priority="624">
      <formula>MOD(ROW(),2)=1</formula>
    </cfRule>
  </conditionalFormatting>
  <conditionalFormatting sqref="AE165:AL165">
    <cfRule type="expression" dxfId="603" priority="623">
      <formula>MOD(ROW(),2)=1</formula>
    </cfRule>
  </conditionalFormatting>
  <conditionalFormatting sqref="AF164:AL164">
    <cfRule type="expression" dxfId="602" priority="622">
      <formula>MOD(ROW(),2)=1</formula>
    </cfRule>
  </conditionalFormatting>
  <conditionalFormatting sqref="G125:S125">
    <cfRule type="expression" dxfId="601" priority="621">
      <formula>MOD(ROW(),2)=1</formula>
    </cfRule>
  </conditionalFormatting>
  <conditionalFormatting sqref="G125:S125">
    <cfRule type="endsWith" dxfId="600" priority="620" operator="endsWith" text="0">
      <formula>RIGHT(G125,LEN("0"))="0"</formula>
    </cfRule>
  </conditionalFormatting>
  <conditionalFormatting sqref="G125:S125 G165:S166">
    <cfRule type="beginsWith" dxfId="599" priority="619" operator="beginsWith" text=",">
      <formula>LEFT(G125,LEN(","))=","</formula>
    </cfRule>
  </conditionalFormatting>
  <conditionalFormatting sqref="G123:S124">
    <cfRule type="expression" dxfId="598" priority="618">
      <formula>MOD(ROW(),2)=1</formula>
    </cfRule>
  </conditionalFormatting>
  <conditionalFormatting sqref="G123:S124">
    <cfRule type="endsWith" dxfId="597" priority="617" operator="endsWith" text="0">
      <formula>RIGHT(G123,LEN("0"))="0"</formula>
    </cfRule>
  </conditionalFormatting>
  <conditionalFormatting sqref="G123:S124">
    <cfRule type="beginsWith" dxfId="596" priority="616" operator="beginsWith" text=",">
      <formula>LEFT(G123,LEN(","))=","</formula>
    </cfRule>
  </conditionalFormatting>
  <conditionalFormatting sqref="G133:S134">
    <cfRule type="expression" dxfId="595" priority="615">
      <formula>MOD(ROW(),2)=1</formula>
    </cfRule>
  </conditionalFormatting>
  <conditionalFormatting sqref="G133:S134">
    <cfRule type="endsWith" dxfId="594" priority="614" operator="endsWith" text="0">
      <formula>RIGHT(G133,LEN("0"))="0"</formula>
    </cfRule>
  </conditionalFormatting>
  <conditionalFormatting sqref="G133:S134">
    <cfRule type="beginsWith" dxfId="593" priority="613" operator="beginsWith" text=",">
      <formula>LEFT(G133,LEN(","))=","</formula>
    </cfRule>
  </conditionalFormatting>
  <conditionalFormatting sqref="T116">
    <cfRule type="expression" dxfId="592" priority="607">
      <formula>MOD(ROW(),2)=1</formula>
    </cfRule>
  </conditionalFormatting>
  <conditionalFormatting sqref="U116:AA116 A116:S116 AC116:XFD116">
    <cfRule type="expression" dxfId="591" priority="612">
      <formula>MOD(ROW(),2)=1</formula>
    </cfRule>
  </conditionalFormatting>
  <conditionalFormatting sqref="C116">
    <cfRule type="containsText" dxfId="590" priority="611" operator="containsText" text="UG">
      <formula>NOT(ISERROR(SEARCH("UG",C116)))</formula>
    </cfRule>
  </conditionalFormatting>
  <conditionalFormatting sqref="F116">
    <cfRule type="notContainsBlanks" dxfId="589" priority="609">
      <formula>LEN(TRIM(F116))&gt;0</formula>
    </cfRule>
    <cfRule type="containsBlanks" dxfId="588" priority="610">
      <formula>LEN(TRIM(F116))=0</formula>
    </cfRule>
  </conditionalFormatting>
  <conditionalFormatting sqref="G116:S116">
    <cfRule type="endsWith" dxfId="587" priority="608" operator="endsWith" text="0">
      <formula>RIGHT(G116,LEN("0"))="0"</formula>
    </cfRule>
  </conditionalFormatting>
  <conditionalFormatting sqref="AB116">
    <cfRule type="expression" dxfId="586" priority="606">
      <formula>MOD(ROW(),2)=1</formula>
    </cfRule>
  </conditionalFormatting>
  <conditionalFormatting sqref="G116:S116">
    <cfRule type="beginsWith" dxfId="585" priority="605" operator="beginsWith" text=".">
      <formula>LEFT(G116,LEN("."))="."</formula>
    </cfRule>
  </conditionalFormatting>
  <conditionalFormatting sqref="AC90">
    <cfRule type="expression" dxfId="584" priority="604">
      <formula>MOD(ROW(),2)=1</formula>
    </cfRule>
  </conditionalFormatting>
  <conditionalFormatting sqref="AB90">
    <cfRule type="expression" dxfId="583" priority="596">
      <formula>MOD(ROW(),2)=1</formula>
    </cfRule>
  </conditionalFormatting>
  <conditionalFormatting sqref="A90:S90 AD90:XFD90">
    <cfRule type="expression" dxfId="582" priority="603">
      <formula>MOD(ROW(),2)=1</formula>
    </cfRule>
  </conditionalFormatting>
  <conditionalFormatting sqref="U90:AA90">
    <cfRule type="expression" dxfId="581" priority="602">
      <formula>MOD(ROW(),2)=1</formula>
    </cfRule>
  </conditionalFormatting>
  <conditionalFormatting sqref="C90">
    <cfRule type="containsText" dxfId="580" priority="601" operator="containsText" text="UG">
      <formula>NOT(ISERROR(SEARCH("UG",C90)))</formula>
    </cfRule>
  </conditionalFormatting>
  <conditionalFormatting sqref="F90">
    <cfRule type="notContainsBlanks" dxfId="579" priority="599">
      <formula>LEN(TRIM(F90))&gt;0</formula>
    </cfRule>
    <cfRule type="containsBlanks" dxfId="578" priority="600">
      <formula>LEN(TRIM(F90))=0</formula>
    </cfRule>
  </conditionalFormatting>
  <conditionalFormatting sqref="G90:S90">
    <cfRule type="endsWith" dxfId="577" priority="598" operator="endsWith" text="0">
      <formula>RIGHT(G90,LEN("0"))="0"</formula>
    </cfRule>
  </conditionalFormatting>
  <conditionalFormatting sqref="T90">
    <cfRule type="expression" dxfId="576" priority="597">
      <formula>MOD(ROW(),2)=1</formula>
    </cfRule>
  </conditionalFormatting>
  <conditionalFormatting sqref="U184">
    <cfRule type="expression" dxfId="575" priority="595">
      <formula>MOD(ROW(),2)=1</formula>
    </cfRule>
  </conditionalFormatting>
  <conditionalFormatting sqref="T181:T184">
    <cfRule type="expression" dxfId="574" priority="594">
      <formula>MOD(ROW(),2)=1</formula>
    </cfRule>
  </conditionalFormatting>
  <conditionalFormatting sqref="V184:AA184 AC184:XFD184">
    <cfRule type="expression" dxfId="573" priority="593">
      <formula>MOD(ROW(),2)=1</formula>
    </cfRule>
  </conditionalFormatting>
  <conditionalFormatting sqref="AB184">
    <cfRule type="expression" dxfId="572" priority="592">
      <formula>MOD(ROW(),2)=1</formula>
    </cfRule>
  </conditionalFormatting>
  <conditionalFormatting sqref="AF172:XFD172">
    <cfRule type="expression" dxfId="571" priority="591">
      <formula>MOD(ROW(),2)=1</formula>
    </cfRule>
  </conditionalFormatting>
  <conditionalFormatting sqref="AB74:AB75">
    <cfRule type="expression" dxfId="570" priority="588">
      <formula>MOD(ROW(),2)=1</formula>
    </cfRule>
  </conditionalFormatting>
  <conditionalFormatting sqref="U74:AA75 AC74:XFD75">
    <cfRule type="expression" dxfId="569" priority="590">
      <formula>MOD(ROW(),2)=1</formula>
    </cfRule>
  </conditionalFormatting>
  <conditionalFormatting sqref="T74:T75">
    <cfRule type="expression" dxfId="568" priority="589">
      <formula>MOD(ROW(),2)=1</formula>
    </cfRule>
  </conditionalFormatting>
  <conditionalFormatting sqref="U25:XFD26">
    <cfRule type="expression" dxfId="567" priority="587">
      <formula>MOD(ROW(),2)=1</formula>
    </cfRule>
  </conditionalFormatting>
  <conditionalFormatting sqref="T28:XFD28">
    <cfRule type="expression" dxfId="566" priority="586">
      <formula>MOD(ROW(),2)=1</formula>
    </cfRule>
  </conditionalFormatting>
  <conditionalFormatting sqref="U140:AA140 AC140:XFD140">
    <cfRule type="expression" dxfId="565" priority="585">
      <formula>MOD(ROW(),2)=1</formula>
    </cfRule>
  </conditionalFormatting>
  <conditionalFormatting sqref="T140">
    <cfRule type="expression" dxfId="564" priority="584">
      <formula>MOD(ROW(),2)=1</formula>
    </cfRule>
  </conditionalFormatting>
  <conditionalFormatting sqref="AB140">
    <cfRule type="expression" dxfId="563" priority="583">
      <formula>MOD(ROW(),2)=1</formula>
    </cfRule>
  </conditionalFormatting>
  <conditionalFormatting sqref="AB142 T142:U142">
    <cfRule type="expression" dxfId="562" priority="578">
      <formula>MOD(ROW(),2)=1</formula>
    </cfRule>
  </conditionalFormatting>
  <conditionalFormatting sqref="AA142">
    <cfRule type="expression" dxfId="561" priority="577">
      <formula>MOD(ROW(),2)=1</formula>
    </cfRule>
  </conditionalFormatting>
  <conditionalFormatting sqref="V142:Z142 AC142:XFD142">
    <cfRule type="expression" dxfId="560" priority="576">
      <formula>MOD(ROW(),2)=1</formula>
    </cfRule>
  </conditionalFormatting>
  <conditionalFormatting sqref="U143:AA143 AC143:XFD143">
    <cfRule type="expression" dxfId="559" priority="575">
      <formula>MOD(ROW(),2)=1</formula>
    </cfRule>
  </conditionalFormatting>
  <conditionalFormatting sqref="T143">
    <cfRule type="expression" dxfId="558" priority="574">
      <formula>MOD(ROW(),2)=1</formula>
    </cfRule>
  </conditionalFormatting>
  <conditionalFormatting sqref="AB143">
    <cfRule type="expression" dxfId="557" priority="573">
      <formula>MOD(ROW(),2)=1</formula>
    </cfRule>
  </conditionalFormatting>
  <conditionalFormatting sqref="AC106:XFD106">
    <cfRule type="expression" dxfId="556" priority="572">
      <formula>MOD(ROW(),2)=1</formula>
    </cfRule>
  </conditionalFormatting>
  <conditionalFormatting sqref="U106:AA106">
    <cfRule type="expression" dxfId="555" priority="571">
      <formula>MOD(ROW(),2)=1</formula>
    </cfRule>
  </conditionalFormatting>
  <conditionalFormatting sqref="T106">
    <cfRule type="expression" dxfId="554" priority="570">
      <formula>MOD(ROW(),2)=1</formula>
    </cfRule>
  </conditionalFormatting>
  <conditionalFormatting sqref="AB106">
    <cfRule type="expression" dxfId="553" priority="569">
      <formula>MOD(ROW(),2)=1</formula>
    </cfRule>
  </conditionalFormatting>
  <conditionalFormatting sqref="AC114:XFD114">
    <cfRule type="expression" dxfId="552" priority="568">
      <formula>MOD(ROW(),2)=1</formula>
    </cfRule>
  </conditionalFormatting>
  <conditionalFormatting sqref="A16:S17">
    <cfRule type="expression" dxfId="551" priority="567">
      <formula>MOD(ROW(),2)=1</formula>
    </cfRule>
  </conditionalFormatting>
  <conditionalFormatting sqref="C16:C17">
    <cfRule type="containsText" dxfId="550" priority="566" operator="containsText" text="UG">
      <formula>NOT(ISERROR(SEARCH("UG",C16)))</formula>
    </cfRule>
  </conditionalFormatting>
  <conditionalFormatting sqref="F16:F17">
    <cfRule type="notContainsBlanks" dxfId="549" priority="564">
      <formula>LEN(TRIM(F16))&gt;0</formula>
    </cfRule>
    <cfRule type="containsBlanks" dxfId="548" priority="565">
      <formula>LEN(TRIM(F16))=0</formula>
    </cfRule>
  </conditionalFormatting>
  <conditionalFormatting sqref="G16:S17">
    <cfRule type="endsWith" dxfId="547" priority="563" operator="endsWith" text="0">
      <formula>RIGHT(G16,LEN("0"))="0"</formula>
    </cfRule>
  </conditionalFormatting>
  <conditionalFormatting sqref="G16:S17">
    <cfRule type="beginsWith" dxfId="546" priority="562" operator="beginsWith" text=".">
      <formula>LEFT(G16,LEN("."))="."</formula>
    </cfRule>
  </conditionalFormatting>
  <conditionalFormatting sqref="A20:S20">
    <cfRule type="expression" dxfId="545" priority="561">
      <formula>MOD(ROW(),2)=1</formula>
    </cfRule>
  </conditionalFormatting>
  <conditionalFormatting sqref="C20">
    <cfRule type="containsText" dxfId="544" priority="560" operator="containsText" text="UG">
      <formula>NOT(ISERROR(SEARCH("UG",C20)))</formula>
    </cfRule>
  </conditionalFormatting>
  <conditionalFormatting sqref="F20">
    <cfRule type="notContainsBlanks" dxfId="543" priority="558">
      <formula>LEN(TRIM(F20))&gt;0</formula>
    </cfRule>
    <cfRule type="containsBlanks" dxfId="542" priority="559">
      <formula>LEN(TRIM(F20))=0</formula>
    </cfRule>
  </conditionalFormatting>
  <conditionalFormatting sqref="G20:S20">
    <cfRule type="endsWith" dxfId="541" priority="557" operator="endsWith" text="0">
      <formula>RIGHT(G20,LEN("0"))="0"</formula>
    </cfRule>
  </conditionalFormatting>
  <conditionalFormatting sqref="G20:S20">
    <cfRule type="beginsWith" dxfId="540" priority="556" operator="beginsWith" text=".">
      <formula>LEFT(G20,LEN("."))="."</formula>
    </cfRule>
  </conditionalFormatting>
  <conditionalFormatting sqref="A21:S21 C22">
    <cfRule type="expression" dxfId="539" priority="555">
      <formula>MOD(ROW(),2)=1</formula>
    </cfRule>
  </conditionalFormatting>
  <conditionalFormatting sqref="C21:C22">
    <cfRule type="containsText" dxfId="538" priority="554" operator="containsText" text="UG">
      <formula>NOT(ISERROR(SEARCH("UG",C21)))</formula>
    </cfRule>
  </conditionalFormatting>
  <conditionalFormatting sqref="F21">
    <cfRule type="notContainsBlanks" dxfId="537" priority="552">
      <formula>LEN(TRIM(F21))&gt;0</formula>
    </cfRule>
    <cfRule type="containsBlanks" dxfId="536" priority="553">
      <formula>LEN(TRIM(F21))=0</formula>
    </cfRule>
  </conditionalFormatting>
  <conditionalFormatting sqref="G21:S21">
    <cfRule type="endsWith" dxfId="535" priority="551" operator="endsWith" text="0">
      <formula>RIGHT(G21,LEN("0"))="0"</formula>
    </cfRule>
  </conditionalFormatting>
  <conditionalFormatting sqref="G21:S21">
    <cfRule type="beginsWith" dxfId="534" priority="550" operator="beginsWith" text=".">
      <formula>LEFT(G21,LEN("."))="."</formula>
    </cfRule>
  </conditionalFormatting>
  <conditionalFormatting sqref="A24:S24">
    <cfRule type="expression" dxfId="533" priority="549">
      <formula>MOD(ROW(),2)=1</formula>
    </cfRule>
  </conditionalFormatting>
  <conditionalFormatting sqref="C24">
    <cfRule type="containsText" dxfId="532" priority="548" operator="containsText" text="UG">
      <formula>NOT(ISERROR(SEARCH("UG",C24)))</formula>
    </cfRule>
  </conditionalFormatting>
  <conditionalFormatting sqref="F24">
    <cfRule type="notContainsBlanks" dxfId="531" priority="546">
      <formula>LEN(TRIM(F24))&gt;0</formula>
    </cfRule>
    <cfRule type="containsBlanks" dxfId="530" priority="547">
      <formula>LEN(TRIM(F24))=0</formula>
    </cfRule>
  </conditionalFormatting>
  <conditionalFormatting sqref="G24:S24">
    <cfRule type="endsWith" dxfId="529" priority="545" operator="endsWith" text="0">
      <formula>RIGHT(G24,LEN("0"))="0"</formula>
    </cfRule>
  </conditionalFormatting>
  <conditionalFormatting sqref="T24">
    <cfRule type="expression" dxfId="528" priority="544">
      <formula>MOD(ROW(),2)=1</formula>
    </cfRule>
  </conditionalFormatting>
  <conditionalFormatting sqref="G24:S24">
    <cfRule type="beginsWith" dxfId="527" priority="543" operator="beginsWith" text=".">
      <formula>LEFT(G24,LEN("."))="."</formula>
    </cfRule>
  </conditionalFormatting>
  <conditionalFormatting sqref="A25:S26">
    <cfRule type="expression" dxfId="526" priority="542">
      <formula>MOD(ROW(),2)=1</formula>
    </cfRule>
  </conditionalFormatting>
  <conditionalFormatting sqref="C25:C26">
    <cfRule type="containsText" dxfId="525" priority="541" operator="containsText" text="UG">
      <formula>NOT(ISERROR(SEARCH("UG",C25)))</formula>
    </cfRule>
  </conditionalFormatting>
  <conditionalFormatting sqref="F25:F26">
    <cfRule type="notContainsBlanks" dxfId="524" priority="539">
      <formula>LEN(TRIM(F25))&gt;0</formula>
    </cfRule>
    <cfRule type="containsBlanks" dxfId="523" priority="540">
      <formula>LEN(TRIM(F25))=0</formula>
    </cfRule>
  </conditionalFormatting>
  <conditionalFormatting sqref="G25:S26">
    <cfRule type="endsWith" dxfId="522" priority="538" operator="endsWith" text="0">
      <formula>RIGHT(G25,LEN("0"))="0"</formula>
    </cfRule>
  </conditionalFormatting>
  <conditionalFormatting sqref="T25:T26">
    <cfRule type="expression" dxfId="521" priority="537">
      <formula>MOD(ROW(),2)=1</formula>
    </cfRule>
  </conditionalFormatting>
  <conditionalFormatting sqref="G25:S26">
    <cfRule type="beginsWith" dxfId="520" priority="536" operator="beginsWith" text=".">
      <formula>LEFT(G25,LEN("."))="."</formula>
    </cfRule>
  </conditionalFormatting>
  <conditionalFormatting sqref="A29:S29">
    <cfRule type="expression" dxfId="519" priority="535">
      <formula>MOD(ROW(),2)=1</formula>
    </cfRule>
  </conditionalFormatting>
  <conditionalFormatting sqref="C29">
    <cfRule type="containsText" dxfId="518" priority="534" operator="containsText" text="UG">
      <formula>NOT(ISERROR(SEARCH("UG",C29)))</formula>
    </cfRule>
  </conditionalFormatting>
  <conditionalFormatting sqref="F29">
    <cfRule type="notContainsBlanks" dxfId="517" priority="532">
      <formula>LEN(TRIM(F29))&gt;0</formula>
    </cfRule>
    <cfRule type="containsBlanks" dxfId="516" priority="533">
      <formula>LEN(TRIM(F29))=0</formula>
    </cfRule>
  </conditionalFormatting>
  <conditionalFormatting sqref="G29:S29">
    <cfRule type="endsWith" dxfId="515" priority="531" operator="endsWith" text="0">
      <formula>RIGHT(G29,LEN("0"))="0"</formula>
    </cfRule>
  </conditionalFormatting>
  <conditionalFormatting sqref="G29:S29">
    <cfRule type="beginsWith" dxfId="514" priority="530" operator="beginsWith" text=".">
      <formula>LEFT(G29,LEN("."))="."</formula>
    </cfRule>
  </conditionalFormatting>
  <conditionalFormatting sqref="F28">
    <cfRule type="notContainsBlanks" dxfId="513" priority="527">
      <formula>LEN(TRIM(F28))&gt;0</formula>
    </cfRule>
    <cfRule type="containsBlanks" dxfId="512" priority="528">
      <formula>LEN(TRIM(F28))=0</formula>
    </cfRule>
  </conditionalFormatting>
  <conditionalFormatting sqref="F28">
    <cfRule type="expression" dxfId="511" priority="529">
      <formula>MOD(ROW(),2)=1</formula>
    </cfRule>
  </conditionalFormatting>
  <conditionalFormatting sqref="A28:B28 D28">
    <cfRule type="expression" dxfId="510" priority="526">
      <formula>MOD(ROW(),2)=1</formula>
    </cfRule>
  </conditionalFormatting>
  <conditionalFormatting sqref="E28">
    <cfRule type="expression" dxfId="509" priority="525">
      <formula>MOD(ROW(),2)=1</formula>
    </cfRule>
  </conditionalFormatting>
  <conditionalFormatting sqref="C28">
    <cfRule type="expression" dxfId="508" priority="524">
      <formula>MOD(ROW(),2)=1</formula>
    </cfRule>
  </conditionalFormatting>
  <conditionalFormatting sqref="C28">
    <cfRule type="containsText" dxfId="507" priority="523" operator="containsText" text="UG">
      <formula>NOT(ISERROR(SEARCH("UG",C28)))</formula>
    </cfRule>
  </conditionalFormatting>
  <conditionalFormatting sqref="C28">
    <cfRule type="expression" dxfId="506" priority="522">
      <formula>MOD(ROW(),2)=1</formula>
    </cfRule>
  </conditionalFormatting>
  <conditionalFormatting sqref="C28">
    <cfRule type="containsText" dxfId="505" priority="521" operator="containsText" text="UG">
      <formula>NOT(ISERROR(SEARCH("UG",C28)))</formula>
    </cfRule>
  </conditionalFormatting>
  <conditionalFormatting sqref="C28">
    <cfRule type="containsText" dxfId="504" priority="520" operator="containsText" text="CDD">
      <formula>NOT(ISERROR(SEARCH("CDD",C28)))</formula>
    </cfRule>
  </conditionalFormatting>
  <conditionalFormatting sqref="G28:S28">
    <cfRule type="expression" dxfId="503" priority="519">
      <formula>MOD(ROW(),2)=1</formula>
    </cfRule>
  </conditionalFormatting>
  <conditionalFormatting sqref="G28:S28">
    <cfRule type="endsWith" dxfId="502" priority="518" operator="endsWith" text="0">
      <formula>RIGHT(G28,LEN("0"))="0"</formula>
    </cfRule>
  </conditionalFormatting>
  <conditionalFormatting sqref="G28:S28">
    <cfRule type="beginsWith" dxfId="501" priority="517" operator="beginsWith" text=",">
      <formula>LEFT(G28,LEN(","))=","</formula>
    </cfRule>
  </conditionalFormatting>
  <conditionalFormatting sqref="A33:S33">
    <cfRule type="expression" dxfId="500" priority="516">
      <formula>MOD(ROW(),2)=1</formula>
    </cfRule>
  </conditionalFormatting>
  <conditionalFormatting sqref="C33">
    <cfRule type="containsText" dxfId="499" priority="515" operator="containsText" text="UG">
      <formula>NOT(ISERROR(SEARCH("UG",C33)))</formula>
    </cfRule>
  </conditionalFormatting>
  <conditionalFormatting sqref="F33">
    <cfRule type="notContainsBlanks" dxfId="498" priority="513">
      <formula>LEN(TRIM(F33))&gt;0</formula>
    </cfRule>
    <cfRule type="containsBlanks" dxfId="497" priority="514">
      <formula>LEN(TRIM(F33))=0</formula>
    </cfRule>
  </conditionalFormatting>
  <conditionalFormatting sqref="G33:S33">
    <cfRule type="endsWith" dxfId="496" priority="512" operator="endsWith" text="0">
      <formula>RIGHT(G33,LEN("0"))="0"</formula>
    </cfRule>
  </conditionalFormatting>
  <conditionalFormatting sqref="G33:S33">
    <cfRule type="beginsWith" dxfId="495" priority="511" operator="beginsWith" text=".">
      <formula>LEFT(G33,LEN("."))="."</formula>
    </cfRule>
  </conditionalFormatting>
  <conditionalFormatting sqref="A36:S36">
    <cfRule type="expression" dxfId="494" priority="510">
      <formula>MOD(ROW(),2)=1</formula>
    </cfRule>
  </conditionalFormatting>
  <conditionalFormatting sqref="C36">
    <cfRule type="containsText" dxfId="493" priority="509" operator="containsText" text="UG">
      <formula>NOT(ISERROR(SEARCH("UG",C36)))</formula>
    </cfRule>
  </conditionalFormatting>
  <conditionalFormatting sqref="F36">
    <cfRule type="notContainsBlanks" dxfId="492" priority="507">
      <formula>LEN(TRIM(F36))&gt;0</formula>
    </cfRule>
    <cfRule type="containsBlanks" dxfId="491" priority="508">
      <formula>LEN(TRIM(F36))=0</formula>
    </cfRule>
  </conditionalFormatting>
  <conditionalFormatting sqref="G36:S36">
    <cfRule type="endsWith" dxfId="490" priority="506" operator="endsWith" text="0">
      <formula>RIGHT(G36,LEN("0"))="0"</formula>
    </cfRule>
  </conditionalFormatting>
  <conditionalFormatting sqref="G36:S36">
    <cfRule type="beginsWith" dxfId="489" priority="505" operator="beginsWith" text=".">
      <formula>LEFT(G36,LEN("."))="."</formula>
    </cfRule>
  </conditionalFormatting>
  <conditionalFormatting sqref="A56:B57 D56:S57">
    <cfRule type="expression" dxfId="488" priority="504">
      <formula>MOD(ROW(),2)=1</formula>
    </cfRule>
  </conditionalFormatting>
  <conditionalFormatting sqref="F56:F57">
    <cfRule type="notContainsBlanks" dxfId="487" priority="502">
      <formula>LEN(TRIM(F56))&gt;0</formula>
    </cfRule>
    <cfRule type="containsBlanks" dxfId="486" priority="503">
      <formula>LEN(TRIM(F56))=0</formula>
    </cfRule>
  </conditionalFormatting>
  <conditionalFormatting sqref="G56:S57">
    <cfRule type="endsWith" dxfId="485" priority="501" operator="endsWith" text="0">
      <formula>RIGHT(G56,LEN("0"))="0"</formula>
    </cfRule>
  </conditionalFormatting>
  <conditionalFormatting sqref="G56:S57">
    <cfRule type="beginsWith" dxfId="484" priority="500" operator="beginsWith" text=".">
      <formula>LEFT(G56,LEN("."))="."</formula>
    </cfRule>
  </conditionalFormatting>
  <conditionalFormatting sqref="G55:N55 A54:B54 D54:S54">
    <cfRule type="expression" dxfId="483" priority="499">
      <formula>MOD(ROW(),2)=1</formula>
    </cfRule>
  </conditionalFormatting>
  <conditionalFormatting sqref="F54">
    <cfRule type="notContainsBlanks" dxfId="482" priority="497">
      <formula>LEN(TRIM(F54))&gt;0</formula>
    </cfRule>
    <cfRule type="containsBlanks" dxfId="481" priority="498">
      <formula>LEN(TRIM(F54))=0</formula>
    </cfRule>
  </conditionalFormatting>
  <conditionalFormatting sqref="G55:N55 G54:S54">
    <cfRule type="endsWith" dxfId="480" priority="496" operator="endsWith" text="0">
      <formula>RIGHT(G54,LEN("0"))="0"</formula>
    </cfRule>
  </conditionalFormatting>
  <conditionalFormatting sqref="G54:S55">
    <cfRule type="beginsWith" dxfId="479" priority="495" operator="beginsWith" text=".">
      <formula>LEFT(G54,LEN("."))="."</formula>
    </cfRule>
  </conditionalFormatting>
  <conditionalFormatting sqref="A55:E55">
    <cfRule type="expression" dxfId="478" priority="494">
      <formula>MOD(ROW(),2)=1</formula>
    </cfRule>
  </conditionalFormatting>
  <conditionalFormatting sqref="C55">
    <cfRule type="containsText" dxfId="477" priority="493" operator="containsText" text="UG">
      <formula>NOT(ISERROR(SEARCH("UG",C55)))</formula>
    </cfRule>
  </conditionalFormatting>
  <conditionalFormatting sqref="F55">
    <cfRule type="expression" dxfId="476" priority="491">
      <formula>MOD(ROW(),2)=1</formula>
    </cfRule>
  </conditionalFormatting>
  <conditionalFormatting sqref="F55">
    <cfRule type="containsBlanks" dxfId="475" priority="490">
      <formula>LEN(TRIM(F55))=0</formula>
    </cfRule>
  </conditionalFormatting>
  <conditionalFormatting sqref="F55">
    <cfRule type="notContainsBlanks" dxfId="474" priority="492">
      <formula>LEN(TRIM(F55))&gt;0</formula>
    </cfRule>
  </conditionalFormatting>
  <conditionalFormatting sqref="G55:S55">
    <cfRule type="expression" dxfId="473" priority="489">
      <formula>MOD(ROW(),2)=1</formula>
    </cfRule>
  </conditionalFormatting>
  <conditionalFormatting sqref="G55:S55">
    <cfRule type="endsWith" dxfId="472" priority="488" operator="endsWith" text="0">
      <formula>RIGHT(G55,LEN("0"))="0"</formula>
    </cfRule>
  </conditionalFormatting>
  <conditionalFormatting sqref="C54">
    <cfRule type="expression" dxfId="471" priority="487">
      <formula>MOD(ROW(),2)=1</formula>
    </cfRule>
  </conditionalFormatting>
  <conditionalFormatting sqref="C54">
    <cfRule type="containsText" dxfId="470" priority="486" operator="containsText" text="UG">
      <formula>NOT(ISERROR(SEARCH("UG",C54)))</formula>
    </cfRule>
  </conditionalFormatting>
  <conditionalFormatting sqref="C54">
    <cfRule type="expression" dxfId="469" priority="485">
      <formula>MOD(ROW(),2)=1</formula>
    </cfRule>
  </conditionalFormatting>
  <conditionalFormatting sqref="C54">
    <cfRule type="containsText" dxfId="468" priority="484" operator="containsText" text="UG">
      <formula>NOT(ISERROR(SEARCH("UG",C54)))</formula>
    </cfRule>
  </conditionalFormatting>
  <conditionalFormatting sqref="C54">
    <cfRule type="containsText" dxfId="467" priority="483" operator="containsText" text="CDD">
      <formula>NOT(ISERROR(SEARCH("CDD",C54)))</formula>
    </cfRule>
  </conditionalFormatting>
  <conditionalFormatting sqref="C56:C57">
    <cfRule type="expression" dxfId="466" priority="482">
      <formula>MOD(ROW(),2)=1</formula>
    </cfRule>
  </conditionalFormatting>
  <conditionalFormatting sqref="C56:C57">
    <cfRule type="containsText" dxfId="465" priority="481" operator="containsText" text="UG">
      <formula>NOT(ISERROR(SEARCH("UG",C56)))</formula>
    </cfRule>
  </conditionalFormatting>
  <conditionalFormatting sqref="C56:C57">
    <cfRule type="expression" dxfId="464" priority="480">
      <formula>MOD(ROW(),2)=1</formula>
    </cfRule>
  </conditionalFormatting>
  <conditionalFormatting sqref="C56:C57">
    <cfRule type="containsText" dxfId="463" priority="479" operator="containsText" text="UG">
      <formula>NOT(ISERROR(SEARCH("UG",C56)))</formula>
    </cfRule>
  </conditionalFormatting>
  <conditionalFormatting sqref="C56:C57">
    <cfRule type="containsText" dxfId="462" priority="478" operator="containsText" text="CDD">
      <formula>NOT(ISERROR(SEARCH("CDD",C56)))</formula>
    </cfRule>
  </conditionalFormatting>
  <conditionalFormatting sqref="A60:B60 D60:T60">
    <cfRule type="expression" dxfId="461" priority="477">
      <formula>MOD(ROW(),2)=1</formula>
    </cfRule>
  </conditionalFormatting>
  <conditionalFormatting sqref="F60">
    <cfRule type="notContainsBlanks" dxfId="460" priority="475">
      <formula>LEN(TRIM(F60))&gt;0</formula>
    </cfRule>
    <cfRule type="containsBlanks" dxfId="459" priority="476">
      <formula>LEN(TRIM(F60))=0</formula>
    </cfRule>
  </conditionalFormatting>
  <conditionalFormatting sqref="G60:S60">
    <cfRule type="endsWith" dxfId="458" priority="474" operator="endsWith" text="0">
      <formula>RIGHT(G60,LEN("0"))="0"</formula>
    </cfRule>
  </conditionalFormatting>
  <conditionalFormatting sqref="G60:S60">
    <cfRule type="beginsWith" dxfId="457" priority="473" operator="beginsWith" text=".">
      <formula>LEFT(G60,LEN("."))="."</formula>
    </cfRule>
  </conditionalFormatting>
  <conditionalFormatting sqref="C60">
    <cfRule type="expression" dxfId="456" priority="472">
      <formula>MOD(ROW(),2)=1</formula>
    </cfRule>
  </conditionalFormatting>
  <conditionalFormatting sqref="C60">
    <cfRule type="containsText" dxfId="455" priority="471" operator="containsText" text="UG">
      <formula>NOT(ISERROR(SEARCH("UG",C60)))</formula>
    </cfRule>
  </conditionalFormatting>
  <conditionalFormatting sqref="C60">
    <cfRule type="containsText" dxfId="454" priority="470" operator="containsText" text="CDD">
      <formula>NOT(ISERROR(SEARCH("CDD",C60)))</formula>
    </cfRule>
  </conditionalFormatting>
  <conditionalFormatting sqref="T59">
    <cfRule type="expression" dxfId="453" priority="464">
      <formula>MOD(ROW(),2)=1</formula>
    </cfRule>
  </conditionalFormatting>
  <conditionalFormatting sqref="A59:S59">
    <cfRule type="expression" dxfId="452" priority="469">
      <formula>MOD(ROW(),2)=1</formula>
    </cfRule>
  </conditionalFormatting>
  <conditionalFormatting sqref="C59">
    <cfRule type="containsText" dxfId="451" priority="468" operator="containsText" text="UG">
      <formula>NOT(ISERROR(SEARCH("UG",C59)))</formula>
    </cfRule>
  </conditionalFormatting>
  <conditionalFormatting sqref="F59">
    <cfRule type="notContainsBlanks" dxfId="450" priority="466">
      <formula>LEN(TRIM(F59))&gt;0</formula>
    </cfRule>
    <cfRule type="containsBlanks" dxfId="449" priority="467">
      <formula>LEN(TRIM(F59))=0</formula>
    </cfRule>
  </conditionalFormatting>
  <conditionalFormatting sqref="G59:S59">
    <cfRule type="endsWith" dxfId="448" priority="465" operator="endsWith" text="0">
      <formula>RIGHT(G59,LEN("0"))="0"</formula>
    </cfRule>
  </conditionalFormatting>
  <conditionalFormatting sqref="G59:S59">
    <cfRule type="beginsWith" dxfId="447" priority="463" operator="beginsWith" text=".">
      <formula>LEFT(G59,LEN("."))="."</formula>
    </cfRule>
  </conditionalFormatting>
  <conditionalFormatting sqref="A62:S62">
    <cfRule type="expression" dxfId="446" priority="462">
      <formula>MOD(ROW(),2)=1</formula>
    </cfRule>
  </conditionalFormatting>
  <conditionalFormatting sqref="C62">
    <cfRule type="containsText" dxfId="445" priority="461" operator="containsText" text="UG">
      <formula>NOT(ISERROR(SEARCH("UG",C62)))</formula>
    </cfRule>
  </conditionalFormatting>
  <conditionalFormatting sqref="F62">
    <cfRule type="notContainsBlanks" dxfId="444" priority="459">
      <formula>LEN(TRIM(F62))&gt;0</formula>
    </cfRule>
    <cfRule type="containsBlanks" dxfId="443" priority="460">
      <formula>LEN(TRIM(F62))=0</formula>
    </cfRule>
  </conditionalFormatting>
  <conditionalFormatting sqref="G62:S62">
    <cfRule type="endsWith" dxfId="442" priority="458" operator="endsWith" text="0">
      <formula>RIGHT(G62,LEN("0"))="0"</formula>
    </cfRule>
  </conditionalFormatting>
  <conditionalFormatting sqref="G62:S62">
    <cfRule type="beginsWith" dxfId="441" priority="457" operator="beginsWith" text=".">
      <formula>LEFT(G62,LEN("."))="."</formula>
    </cfRule>
  </conditionalFormatting>
  <conditionalFormatting sqref="A65:S65 C66:C67">
    <cfRule type="expression" dxfId="440" priority="456">
      <formula>MOD(ROW(),2)=1</formula>
    </cfRule>
  </conditionalFormatting>
  <conditionalFormatting sqref="C65:C67">
    <cfRule type="containsText" dxfId="439" priority="455" operator="containsText" text="UG">
      <formula>NOT(ISERROR(SEARCH("UG",C65)))</formula>
    </cfRule>
  </conditionalFormatting>
  <conditionalFormatting sqref="F65">
    <cfRule type="notContainsBlanks" dxfId="438" priority="453">
      <formula>LEN(TRIM(F65))&gt;0</formula>
    </cfRule>
    <cfRule type="containsBlanks" dxfId="437" priority="454">
      <formula>LEN(TRIM(F65))=0</formula>
    </cfRule>
  </conditionalFormatting>
  <conditionalFormatting sqref="G65:S65">
    <cfRule type="endsWith" dxfId="436" priority="452" operator="endsWith" text="0">
      <formula>RIGHT(G65,LEN("0"))="0"</formula>
    </cfRule>
  </conditionalFormatting>
  <conditionalFormatting sqref="G65:S65">
    <cfRule type="beginsWith" dxfId="435" priority="451" operator="beginsWith" text=".">
      <formula>LEFT(G65,LEN("."))="."</formula>
    </cfRule>
  </conditionalFormatting>
  <conditionalFormatting sqref="A69:S69 C70:C71">
    <cfRule type="expression" dxfId="434" priority="450">
      <formula>MOD(ROW(),2)=1</formula>
    </cfRule>
  </conditionalFormatting>
  <conditionalFormatting sqref="C69:C71">
    <cfRule type="containsText" dxfId="433" priority="449" operator="containsText" text="UG">
      <formula>NOT(ISERROR(SEARCH("UG",C69)))</formula>
    </cfRule>
  </conditionalFormatting>
  <conditionalFormatting sqref="F69">
    <cfRule type="notContainsBlanks" dxfId="432" priority="447">
      <formula>LEN(TRIM(F69))&gt;0</formula>
    </cfRule>
    <cfRule type="containsBlanks" dxfId="431" priority="448">
      <formula>LEN(TRIM(F69))=0</formula>
    </cfRule>
  </conditionalFormatting>
  <conditionalFormatting sqref="G69:S69">
    <cfRule type="endsWith" dxfId="430" priority="446" operator="endsWith" text="0">
      <formula>RIGHT(G69,LEN("0"))="0"</formula>
    </cfRule>
  </conditionalFormatting>
  <conditionalFormatting sqref="G69:S69">
    <cfRule type="beginsWith" dxfId="429" priority="445" operator="beginsWith" text=".">
      <formula>LEFT(G69,LEN("."))="."</formula>
    </cfRule>
  </conditionalFormatting>
  <conditionalFormatting sqref="A73:S73">
    <cfRule type="expression" dxfId="428" priority="444">
      <formula>MOD(ROW(),2)=1</formula>
    </cfRule>
  </conditionalFormatting>
  <conditionalFormatting sqref="G73:S73">
    <cfRule type="beginsWith" dxfId="427" priority="443" operator="beginsWith" text=".">
      <formula>LEFT(G73,LEN("."))="."</formula>
    </cfRule>
  </conditionalFormatting>
  <conditionalFormatting sqref="C73">
    <cfRule type="containsText" dxfId="426" priority="442" operator="containsText" text="UG">
      <formula>NOT(ISERROR(SEARCH("UG",C73)))</formula>
    </cfRule>
  </conditionalFormatting>
  <conditionalFormatting sqref="F73">
    <cfRule type="notContainsBlanks" dxfId="425" priority="440">
      <formula>LEN(TRIM(F73))&gt;0</formula>
    </cfRule>
    <cfRule type="containsBlanks" dxfId="424" priority="441">
      <formula>LEN(TRIM(F73))=0</formula>
    </cfRule>
  </conditionalFormatting>
  <conditionalFormatting sqref="G73:S73">
    <cfRule type="endsWith" dxfId="423" priority="439" operator="endsWith" text="0">
      <formula>RIGHT(G73,LEN("0"))="0"</formula>
    </cfRule>
  </conditionalFormatting>
  <conditionalFormatting sqref="C74:S75">
    <cfRule type="expression" dxfId="422" priority="438">
      <formula>MOD(ROW(),2)=1</formula>
    </cfRule>
  </conditionalFormatting>
  <conditionalFormatting sqref="C74:C75">
    <cfRule type="containsText" dxfId="421" priority="437" operator="containsText" text="UG">
      <formula>NOT(ISERROR(SEARCH("UG",C74)))</formula>
    </cfRule>
  </conditionalFormatting>
  <conditionalFormatting sqref="F74:F75">
    <cfRule type="notContainsBlanks" dxfId="420" priority="435">
      <formula>LEN(TRIM(F74))&gt;0</formula>
    </cfRule>
    <cfRule type="containsBlanks" dxfId="419" priority="436">
      <formula>LEN(TRIM(F74))=0</formula>
    </cfRule>
  </conditionalFormatting>
  <conditionalFormatting sqref="G74:S75">
    <cfRule type="endsWith" dxfId="418" priority="434" operator="endsWith" text="0">
      <formula>RIGHT(G74,LEN("0"))="0"</formula>
    </cfRule>
  </conditionalFormatting>
  <conditionalFormatting sqref="G74:S75">
    <cfRule type="beginsWith" dxfId="417" priority="433" operator="beginsWith" text=".">
      <formula>LEFT(G74,LEN("."))="."</formula>
    </cfRule>
  </conditionalFormatting>
  <conditionalFormatting sqref="A74:B75">
    <cfRule type="expression" dxfId="416" priority="432">
      <formula>MOD(ROW(),2)=1</formula>
    </cfRule>
  </conditionalFormatting>
  <conditionalFormatting sqref="U84:AA88 C88:S88 A84:S87">
    <cfRule type="expression" dxfId="415" priority="431">
      <formula>MOD(ROW(),2)=1</formula>
    </cfRule>
  </conditionalFormatting>
  <conditionalFormatting sqref="C84:C88">
    <cfRule type="containsText" dxfId="414" priority="430" operator="containsText" text="UG">
      <formula>NOT(ISERROR(SEARCH("UG",C84)))</formula>
    </cfRule>
  </conditionalFormatting>
  <conditionalFormatting sqref="F84:F88">
    <cfRule type="notContainsBlanks" dxfId="413" priority="428">
      <formula>LEN(TRIM(F84))&gt;0</formula>
    </cfRule>
    <cfRule type="containsBlanks" dxfId="412" priority="429">
      <formula>LEN(TRIM(F84))=0</formula>
    </cfRule>
  </conditionalFormatting>
  <conditionalFormatting sqref="G84:S88">
    <cfRule type="endsWith" dxfId="411" priority="427" operator="endsWith" text="0">
      <formula>RIGHT(G84,LEN("0"))="0"</formula>
    </cfRule>
  </conditionalFormatting>
  <conditionalFormatting sqref="T84:T88">
    <cfRule type="expression" dxfId="410" priority="426">
      <formula>MOD(ROW(),2)=1</formula>
    </cfRule>
  </conditionalFormatting>
  <conditionalFormatting sqref="AB84:AB88">
    <cfRule type="expression" dxfId="409" priority="425">
      <formula>MOD(ROW(),2)=1</formula>
    </cfRule>
  </conditionalFormatting>
  <conditionalFormatting sqref="G84:S88">
    <cfRule type="beginsWith" dxfId="408" priority="424" operator="beginsWith" text=".">
      <formula>LEFT(G84,LEN("."))="."</formula>
    </cfRule>
  </conditionalFormatting>
  <conditionalFormatting sqref="A88:B88">
    <cfRule type="expression" dxfId="407" priority="423">
      <formula>MOD(ROW(),2)=1</formula>
    </cfRule>
  </conditionalFormatting>
  <conditionalFormatting sqref="AB89">
    <cfRule type="expression" dxfId="406" priority="415">
      <formula>MOD(ROW(),2)=1</formula>
    </cfRule>
  </conditionalFormatting>
  <conditionalFormatting sqref="A89:S89">
    <cfRule type="expression" dxfId="405" priority="422">
      <formula>MOD(ROW(),2)=1</formula>
    </cfRule>
  </conditionalFormatting>
  <conditionalFormatting sqref="U89:AA89">
    <cfRule type="expression" dxfId="404" priority="421">
      <formula>MOD(ROW(),2)=1</formula>
    </cfRule>
  </conditionalFormatting>
  <conditionalFormatting sqref="C89">
    <cfRule type="containsText" dxfId="403" priority="420" operator="containsText" text="UG">
      <formula>NOT(ISERROR(SEARCH("UG",C89)))</formula>
    </cfRule>
  </conditionalFormatting>
  <conditionalFormatting sqref="F89">
    <cfRule type="notContainsBlanks" dxfId="402" priority="418">
      <formula>LEN(TRIM(F89))&gt;0</formula>
    </cfRule>
    <cfRule type="containsBlanks" dxfId="401" priority="419">
      <formula>LEN(TRIM(F89))=0</formula>
    </cfRule>
  </conditionalFormatting>
  <conditionalFormatting sqref="G89:S89">
    <cfRule type="endsWith" dxfId="400" priority="417" operator="endsWith" text="0">
      <formula>RIGHT(G89,LEN("0"))="0"</formula>
    </cfRule>
  </conditionalFormatting>
  <conditionalFormatting sqref="T89">
    <cfRule type="expression" dxfId="399" priority="416">
      <formula>MOD(ROW(),2)=1</formula>
    </cfRule>
  </conditionalFormatting>
  <conditionalFormatting sqref="A93:S94">
    <cfRule type="expression" dxfId="398" priority="414">
      <formula>MOD(ROW(),2)=1</formula>
    </cfRule>
  </conditionalFormatting>
  <conditionalFormatting sqref="C93:C94">
    <cfRule type="containsText" dxfId="397" priority="413" operator="containsText" text="UG">
      <formula>NOT(ISERROR(SEARCH("UG",C93)))</formula>
    </cfRule>
  </conditionalFormatting>
  <conditionalFormatting sqref="F93:F94">
    <cfRule type="notContainsBlanks" dxfId="396" priority="411">
      <formula>LEN(TRIM(F93))&gt;0</formula>
    </cfRule>
    <cfRule type="containsBlanks" dxfId="395" priority="412">
      <formula>LEN(TRIM(F93))=0</formula>
    </cfRule>
  </conditionalFormatting>
  <conditionalFormatting sqref="G93:S94">
    <cfRule type="endsWith" dxfId="394" priority="410" operator="endsWith" text="0">
      <formula>RIGHT(G93,LEN("0"))="0"</formula>
    </cfRule>
  </conditionalFormatting>
  <conditionalFormatting sqref="G93:S94">
    <cfRule type="beginsWith" dxfId="393" priority="409" operator="beginsWith" text=".">
      <formula>LEFT(G93,LEN("."))="."</formula>
    </cfRule>
  </conditionalFormatting>
  <conditionalFormatting sqref="A95:C95 E95:H95">
    <cfRule type="expression" dxfId="392" priority="408">
      <formula>MOD(ROW(),2)=1</formula>
    </cfRule>
  </conditionalFormatting>
  <conditionalFormatting sqref="C95">
    <cfRule type="containsText" dxfId="391" priority="407" operator="containsText" text="UG">
      <formula>NOT(ISERROR(SEARCH("UG",C95)))</formula>
    </cfRule>
  </conditionalFormatting>
  <conditionalFormatting sqref="F95">
    <cfRule type="notContainsBlanks" dxfId="390" priority="405">
      <formula>LEN(TRIM(F95))&gt;0</formula>
    </cfRule>
    <cfRule type="containsBlanks" dxfId="389" priority="406">
      <formula>LEN(TRIM(F95))=0</formula>
    </cfRule>
  </conditionalFormatting>
  <conditionalFormatting sqref="G95:H95">
    <cfRule type="endsWith" dxfId="388" priority="404" operator="endsWith" text="0">
      <formula>RIGHT(G95,LEN("0"))="0"</formula>
    </cfRule>
  </conditionalFormatting>
  <conditionalFormatting sqref="G95:H95">
    <cfRule type="beginsWith" dxfId="387" priority="403" operator="beginsWith" text=".">
      <formula>LEFT(G95,LEN("."))="."</formula>
    </cfRule>
  </conditionalFormatting>
  <conditionalFormatting sqref="A96:S96">
    <cfRule type="expression" dxfId="386" priority="402">
      <formula>MOD(ROW(),2)=1</formula>
    </cfRule>
  </conditionalFormatting>
  <conditionalFormatting sqref="C96">
    <cfRule type="containsText" dxfId="385" priority="401" operator="containsText" text="UG">
      <formula>NOT(ISERROR(SEARCH("UG",C96)))</formula>
    </cfRule>
  </conditionalFormatting>
  <conditionalFormatting sqref="F96">
    <cfRule type="notContainsBlanks" dxfId="384" priority="399">
      <formula>LEN(TRIM(F96))&gt;0</formula>
    </cfRule>
    <cfRule type="containsBlanks" dxfId="383" priority="400">
      <formula>LEN(TRIM(F96))=0</formula>
    </cfRule>
  </conditionalFormatting>
  <conditionalFormatting sqref="G96:S96">
    <cfRule type="endsWith" dxfId="382" priority="398" operator="endsWith" text="0">
      <formula>RIGHT(G96,LEN("0"))="0"</formula>
    </cfRule>
  </conditionalFormatting>
  <conditionalFormatting sqref="G96:S96">
    <cfRule type="beginsWith" dxfId="381" priority="397" operator="beginsWith" text=".">
      <formula>LEFT(G96,LEN("."))="."</formula>
    </cfRule>
  </conditionalFormatting>
  <conditionalFormatting sqref="A97:S97">
    <cfRule type="expression" dxfId="380" priority="396">
      <formula>MOD(ROW(),2)=1</formula>
    </cfRule>
  </conditionalFormatting>
  <conditionalFormatting sqref="C97">
    <cfRule type="containsText" dxfId="379" priority="395" operator="containsText" text="UG">
      <formula>NOT(ISERROR(SEARCH("UG",C97)))</formula>
    </cfRule>
  </conditionalFormatting>
  <conditionalFormatting sqref="F97">
    <cfRule type="notContainsBlanks" dxfId="378" priority="393">
      <formula>LEN(TRIM(F97))&gt;0</formula>
    </cfRule>
    <cfRule type="containsBlanks" dxfId="377" priority="394">
      <formula>LEN(TRIM(F97))=0</formula>
    </cfRule>
  </conditionalFormatting>
  <conditionalFormatting sqref="G97:S97">
    <cfRule type="endsWith" dxfId="376" priority="392" operator="endsWith" text="0">
      <formula>RIGHT(G97,LEN("0"))="0"</formula>
    </cfRule>
  </conditionalFormatting>
  <conditionalFormatting sqref="G97:S97">
    <cfRule type="beginsWith" dxfId="375" priority="391" operator="beginsWith" text=".">
      <formula>LEFT(G97,LEN("."))="."</formula>
    </cfRule>
  </conditionalFormatting>
  <conditionalFormatting sqref="A98:S98">
    <cfRule type="expression" dxfId="374" priority="390">
      <formula>MOD(ROW(),2)=1</formula>
    </cfRule>
  </conditionalFormatting>
  <conditionalFormatting sqref="C98">
    <cfRule type="containsText" dxfId="373" priority="389" operator="containsText" text="UG">
      <formula>NOT(ISERROR(SEARCH("UG",C98)))</formula>
    </cfRule>
  </conditionalFormatting>
  <conditionalFormatting sqref="F98">
    <cfRule type="notContainsBlanks" dxfId="372" priority="387">
      <formula>LEN(TRIM(F98))&gt;0</formula>
    </cfRule>
    <cfRule type="containsBlanks" dxfId="371" priority="388">
      <formula>LEN(TRIM(F98))=0</formula>
    </cfRule>
  </conditionalFormatting>
  <conditionalFormatting sqref="G98:S98">
    <cfRule type="endsWith" dxfId="370" priority="386" operator="endsWith" text="0">
      <formula>RIGHT(G98,LEN("0"))="0"</formula>
    </cfRule>
  </conditionalFormatting>
  <conditionalFormatting sqref="G98:S98">
    <cfRule type="beginsWith" dxfId="369" priority="385" operator="beginsWith" text=".">
      <formula>LEFT(G98,LEN("."))="."</formula>
    </cfRule>
  </conditionalFormatting>
  <conditionalFormatting sqref="A99:S99 C100">
    <cfRule type="expression" dxfId="368" priority="384">
      <formula>MOD(ROW(),2)=1</formula>
    </cfRule>
  </conditionalFormatting>
  <conditionalFormatting sqref="C99:C100">
    <cfRule type="containsText" dxfId="367" priority="383" operator="containsText" text="UG">
      <formula>NOT(ISERROR(SEARCH("UG",C99)))</formula>
    </cfRule>
  </conditionalFormatting>
  <conditionalFormatting sqref="F99">
    <cfRule type="notContainsBlanks" dxfId="366" priority="381">
      <formula>LEN(TRIM(F99))&gt;0</formula>
    </cfRule>
    <cfRule type="containsBlanks" dxfId="365" priority="382">
      <formula>LEN(TRIM(F99))=0</formula>
    </cfRule>
  </conditionalFormatting>
  <conditionalFormatting sqref="G99:S99">
    <cfRule type="endsWith" dxfId="364" priority="380" operator="endsWith" text="0">
      <formula>RIGHT(G99,LEN("0"))="0"</formula>
    </cfRule>
  </conditionalFormatting>
  <conditionalFormatting sqref="G99:S99">
    <cfRule type="beginsWith" dxfId="363" priority="379" operator="beginsWith" text=".">
      <formula>LEFT(G99,LEN("."))="."</formula>
    </cfRule>
  </conditionalFormatting>
  <conditionalFormatting sqref="A102:S105">
    <cfRule type="expression" dxfId="362" priority="378">
      <formula>MOD(ROW(),2)=1</formula>
    </cfRule>
  </conditionalFormatting>
  <conditionalFormatting sqref="C102:C105">
    <cfRule type="containsText" dxfId="361" priority="377" operator="containsText" text="UG">
      <formula>NOT(ISERROR(SEARCH("UG",C102)))</formula>
    </cfRule>
  </conditionalFormatting>
  <conditionalFormatting sqref="F102:F105">
    <cfRule type="notContainsBlanks" dxfId="360" priority="375">
      <formula>LEN(TRIM(F102))&gt;0</formula>
    </cfRule>
    <cfRule type="containsBlanks" dxfId="359" priority="376">
      <formula>LEN(TRIM(F102))=0</formula>
    </cfRule>
  </conditionalFormatting>
  <conditionalFormatting sqref="G102:S105">
    <cfRule type="endsWith" dxfId="358" priority="374" operator="endsWith" text="0">
      <formula>RIGHT(G102,LEN("0"))="0"</formula>
    </cfRule>
  </conditionalFormatting>
  <conditionalFormatting sqref="G102:S105">
    <cfRule type="beginsWith" dxfId="357" priority="373" operator="beginsWith" text=".">
      <formula>LEFT(G102,LEN("."))="."</formula>
    </cfRule>
  </conditionalFormatting>
  <conditionalFormatting sqref="A106:B106 D106:F106">
    <cfRule type="expression" dxfId="356" priority="372">
      <formula>MOD(ROW(),2)=1</formula>
    </cfRule>
  </conditionalFormatting>
  <conditionalFormatting sqref="F106">
    <cfRule type="notContainsBlanks" dxfId="355" priority="370">
      <formula>LEN(TRIM(F106))&gt;0</formula>
    </cfRule>
    <cfRule type="containsBlanks" dxfId="354" priority="371">
      <formula>LEN(TRIM(F106))=0</formula>
    </cfRule>
  </conditionalFormatting>
  <conditionalFormatting sqref="C106">
    <cfRule type="expression" dxfId="353" priority="369">
      <formula>MOD(ROW(),2)=1</formula>
    </cfRule>
  </conditionalFormatting>
  <conditionalFormatting sqref="C106">
    <cfRule type="containsText" dxfId="352" priority="368" operator="containsText" text="UG">
      <formula>NOT(ISERROR(SEARCH("UG",C106)))</formula>
    </cfRule>
  </conditionalFormatting>
  <conditionalFormatting sqref="G106:S106">
    <cfRule type="expression" dxfId="351" priority="367">
      <formula>MOD(ROW(),2)=1</formula>
    </cfRule>
  </conditionalFormatting>
  <conditionalFormatting sqref="G106:S106">
    <cfRule type="endsWith" dxfId="350" priority="366" operator="endsWith" text="0">
      <formula>RIGHT(G106,LEN("0"))="0"</formula>
    </cfRule>
  </conditionalFormatting>
  <conditionalFormatting sqref="G106:S106">
    <cfRule type="beginsWith" dxfId="349" priority="365" operator="beginsWith" text=",">
      <formula>LEFT(G106,LEN(","))=","</formula>
    </cfRule>
  </conditionalFormatting>
  <conditionalFormatting sqref="U110:AA112 A110:S111 A112:C112 E112:I112">
    <cfRule type="expression" dxfId="348" priority="364">
      <formula>MOD(ROW(),2)=1</formula>
    </cfRule>
  </conditionalFormatting>
  <conditionalFormatting sqref="C110:C112">
    <cfRule type="containsText" dxfId="347" priority="363" operator="containsText" text="UG">
      <formula>NOT(ISERROR(SEARCH("UG",C110)))</formula>
    </cfRule>
  </conditionalFormatting>
  <conditionalFormatting sqref="F110:F112">
    <cfRule type="notContainsBlanks" dxfId="346" priority="361">
      <formula>LEN(TRIM(F110))&gt;0</formula>
    </cfRule>
    <cfRule type="containsBlanks" dxfId="345" priority="362">
      <formula>LEN(TRIM(F110))=0</formula>
    </cfRule>
  </conditionalFormatting>
  <conditionalFormatting sqref="G110:S111 G112:I112">
    <cfRule type="endsWith" dxfId="344" priority="360" operator="endsWith" text="0">
      <formula>RIGHT(G110,LEN("0"))="0"</formula>
    </cfRule>
  </conditionalFormatting>
  <conditionalFormatting sqref="T110:T112">
    <cfRule type="expression" dxfId="343" priority="359">
      <formula>MOD(ROW(),2)=1</formula>
    </cfRule>
  </conditionalFormatting>
  <conditionalFormatting sqref="AB110:AB112">
    <cfRule type="expression" dxfId="342" priority="358">
      <formula>MOD(ROW(),2)=1</formula>
    </cfRule>
  </conditionalFormatting>
  <conditionalFormatting sqref="G110:S111 G112:I112">
    <cfRule type="beginsWith" dxfId="341" priority="357" operator="beginsWith" text=".">
      <formula>LEFT(G110,LEN("."))="."</formula>
    </cfRule>
  </conditionalFormatting>
  <conditionalFormatting sqref="U114:AA114 A114:S114">
    <cfRule type="expression" dxfId="340" priority="356">
      <formula>MOD(ROW(),2)=1</formula>
    </cfRule>
  </conditionalFormatting>
  <conditionalFormatting sqref="C114">
    <cfRule type="containsText" dxfId="339" priority="355" operator="containsText" text="UG">
      <formula>NOT(ISERROR(SEARCH("UG",C114)))</formula>
    </cfRule>
  </conditionalFormatting>
  <conditionalFormatting sqref="F114">
    <cfRule type="notContainsBlanks" dxfId="338" priority="353">
      <formula>LEN(TRIM(F114))&gt;0</formula>
    </cfRule>
    <cfRule type="containsBlanks" dxfId="337" priority="354">
      <formula>LEN(TRIM(F114))=0</formula>
    </cfRule>
  </conditionalFormatting>
  <conditionalFormatting sqref="G114:S114">
    <cfRule type="endsWith" dxfId="336" priority="352" operator="endsWith" text="0">
      <formula>RIGHT(G114,LEN("0"))="0"</formula>
    </cfRule>
  </conditionalFormatting>
  <conditionalFormatting sqref="T114">
    <cfRule type="expression" dxfId="335" priority="351">
      <formula>MOD(ROW(),2)=1</formula>
    </cfRule>
  </conditionalFormatting>
  <conditionalFormatting sqref="AB114">
    <cfRule type="expression" dxfId="334" priority="350">
      <formula>MOD(ROW(),2)=1</formula>
    </cfRule>
  </conditionalFormatting>
  <conditionalFormatting sqref="G114:S114">
    <cfRule type="beginsWith" dxfId="333" priority="349" operator="beginsWith" text=".">
      <formula>LEFT(G114,LEN("."))="."</formula>
    </cfRule>
  </conditionalFormatting>
  <conditionalFormatting sqref="T113">
    <cfRule type="expression" dxfId="332" priority="348">
      <formula>MOD(ROW(),2)=1</formula>
    </cfRule>
  </conditionalFormatting>
  <conditionalFormatting sqref="U113:AA113 A113:B113 D113:E113">
    <cfRule type="expression" dxfId="331" priority="347">
      <formula>MOD(ROW(),2)=1</formula>
    </cfRule>
  </conditionalFormatting>
  <conditionalFormatting sqref="F113">
    <cfRule type="notContainsBlanks" dxfId="330" priority="344">
      <formula>LEN(TRIM(F113))&gt;0</formula>
    </cfRule>
    <cfRule type="containsBlanks" dxfId="329" priority="345">
      <formula>LEN(TRIM(F113))=0</formula>
    </cfRule>
  </conditionalFormatting>
  <conditionalFormatting sqref="F113">
    <cfRule type="expression" dxfId="328" priority="346">
      <formula>MOD(ROW(),2)=1</formula>
    </cfRule>
  </conditionalFormatting>
  <conditionalFormatting sqref="AB113">
    <cfRule type="expression" dxfId="327" priority="343">
      <formula>MOD(ROW(),2)=1</formula>
    </cfRule>
  </conditionalFormatting>
  <conditionalFormatting sqref="C113">
    <cfRule type="expression" dxfId="326" priority="342">
      <formula>MOD(ROW(),2)=1</formula>
    </cfRule>
  </conditionalFormatting>
  <conditionalFormatting sqref="C113">
    <cfRule type="containsText" dxfId="325" priority="341" operator="containsText" text="UG">
      <formula>NOT(ISERROR(SEARCH("UG",C113)))</formula>
    </cfRule>
  </conditionalFormatting>
  <conditionalFormatting sqref="C113">
    <cfRule type="expression" dxfId="324" priority="340">
      <formula>MOD(ROW(),2)=1</formula>
    </cfRule>
  </conditionalFormatting>
  <conditionalFormatting sqref="C113">
    <cfRule type="containsText" dxfId="323" priority="339" operator="containsText" text="UG">
      <formula>NOT(ISERROR(SEARCH("UG",C113)))</formula>
    </cfRule>
  </conditionalFormatting>
  <conditionalFormatting sqref="C113">
    <cfRule type="containsText" dxfId="322" priority="338" operator="containsText" text="CDD">
      <formula>NOT(ISERROR(SEARCH("CDD",C113)))</formula>
    </cfRule>
  </conditionalFormatting>
  <conditionalFormatting sqref="G113:S113">
    <cfRule type="expression" dxfId="321" priority="337">
      <formula>MOD(ROW(),2)=1</formula>
    </cfRule>
  </conditionalFormatting>
  <conditionalFormatting sqref="G113:S113">
    <cfRule type="endsWith" dxfId="320" priority="336" operator="endsWith" text="0">
      <formula>RIGHT(G113,LEN("0"))="0"</formula>
    </cfRule>
  </conditionalFormatting>
  <conditionalFormatting sqref="G113:S113">
    <cfRule type="beginsWith" dxfId="319" priority="335" operator="beginsWith" text=",">
      <formula>LEFT(G113,LEN(","))=","</formula>
    </cfRule>
  </conditionalFormatting>
  <conditionalFormatting sqref="A119:F121">
    <cfRule type="expression" dxfId="318" priority="334">
      <formula>MOD(ROW(),2)=1</formula>
    </cfRule>
  </conditionalFormatting>
  <conditionalFormatting sqref="C119:C121">
    <cfRule type="containsText" dxfId="317" priority="333" operator="containsText" text="UG">
      <formula>NOT(ISERROR(SEARCH("UG",C119)))</formula>
    </cfRule>
  </conditionalFormatting>
  <conditionalFormatting sqref="F119:F121">
    <cfRule type="notContainsBlanks" dxfId="316" priority="331">
      <formula>LEN(TRIM(F119))&gt;0</formula>
    </cfRule>
    <cfRule type="containsBlanks" dxfId="315" priority="332">
      <formula>LEN(TRIM(F119))=0</formula>
    </cfRule>
  </conditionalFormatting>
  <conditionalFormatting sqref="G119:S121">
    <cfRule type="expression" dxfId="314" priority="330">
      <formula>MOD(ROW(),2)=1</formula>
    </cfRule>
  </conditionalFormatting>
  <conditionalFormatting sqref="G119:S121">
    <cfRule type="endsWith" dxfId="313" priority="329" operator="endsWith" text="0">
      <formula>RIGHT(G119,LEN("0"))="0"</formula>
    </cfRule>
  </conditionalFormatting>
  <conditionalFormatting sqref="G119:S121">
    <cfRule type="beginsWith" dxfId="312" priority="328" operator="beginsWith" text=",">
      <formula>LEFT(G119,LEN(","))=","</formula>
    </cfRule>
  </conditionalFormatting>
  <conditionalFormatting sqref="A127:F130">
    <cfRule type="expression" dxfId="311" priority="327">
      <formula>MOD(ROW(),2)=1</formula>
    </cfRule>
  </conditionalFormatting>
  <conditionalFormatting sqref="C127:C130">
    <cfRule type="containsText" dxfId="310" priority="326" operator="containsText" text="UG">
      <formula>NOT(ISERROR(SEARCH("UG",C127)))</formula>
    </cfRule>
  </conditionalFormatting>
  <conditionalFormatting sqref="F127:F130">
    <cfRule type="notContainsBlanks" dxfId="309" priority="324">
      <formula>LEN(TRIM(F127))&gt;0</formula>
    </cfRule>
    <cfRule type="containsBlanks" dxfId="308" priority="325">
      <formula>LEN(TRIM(F127))=0</formula>
    </cfRule>
  </conditionalFormatting>
  <conditionalFormatting sqref="T127:T130">
    <cfRule type="expression" dxfId="307" priority="323">
      <formula>MOD(ROW(),2)=1</formula>
    </cfRule>
  </conditionalFormatting>
  <conditionalFormatting sqref="A131:F131">
    <cfRule type="expression" dxfId="306" priority="322">
      <formula>MOD(ROW(),2)=1</formula>
    </cfRule>
  </conditionalFormatting>
  <conditionalFormatting sqref="C131">
    <cfRule type="containsText" dxfId="305" priority="321" operator="containsText" text="UG">
      <formula>NOT(ISERROR(SEARCH("UG",C131)))</formula>
    </cfRule>
  </conditionalFormatting>
  <conditionalFormatting sqref="F131">
    <cfRule type="notContainsBlanks" dxfId="304" priority="319">
      <formula>LEN(TRIM(F131))&gt;0</formula>
    </cfRule>
    <cfRule type="containsBlanks" dxfId="303" priority="320">
      <formula>LEN(TRIM(F131))=0</formula>
    </cfRule>
  </conditionalFormatting>
  <conditionalFormatting sqref="T131">
    <cfRule type="expression" dxfId="302" priority="318">
      <formula>MOD(ROW(),2)=1</formula>
    </cfRule>
  </conditionalFormatting>
  <conditionalFormatting sqref="G127:S131">
    <cfRule type="expression" dxfId="301" priority="317">
      <formula>MOD(ROW(),2)=1</formula>
    </cfRule>
  </conditionalFormatting>
  <conditionalFormatting sqref="G127:S131">
    <cfRule type="endsWith" dxfId="300" priority="316" operator="endsWith" text="0">
      <formula>RIGHT(G127,LEN("0"))="0"</formula>
    </cfRule>
  </conditionalFormatting>
  <conditionalFormatting sqref="G127:S131">
    <cfRule type="beginsWith" dxfId="299" priority="315" operator="beginsWith" text=",">
      <formula>LEFT(G127,LEN(","))=","</formula>
    </cfRule>
  </conditionalFormatting>
  <conditionalFormatting sqref="A139:B139 C140 D139:S139">
    <cfRule type="expression" dxfId="298" priority="314">
      <formula>MOD(ROW(),2)=1</formula>
    </cfRule>
  </conditionalFormatting>
  <conditionalFormatting sqref="C140">
    <cfRule type="containsText" dxfId="297" priority="313" operator="containsText" text="UG">
      <formula>NOT(ISERROR(SEARCH("UG",C140)))</formula>
    </cfRule>
  </conditionalFormatting>
  <conditionalFormatting sqref="F139">
    <cfRule type="notContainsBlanks" dxfId="296" priority="311">
      <formula>LEN(TRIM(F139))&gt;0</formula>
    </cfRule>
    <cfRule type="containsBlanks" dxfId="295" priority="312">
      <formula>LEN(TRIM(F139))=0</formula>
    </cfRule>
  </conditionalFormatting>
  <conditionalFormatting sqref="G139:S139">
    <cfRule type="endsWith" dxfId="294" priority="310" operator="endsWith" text="0">
      <formula>RIGHT(G139,LEN("0"))="0"</formula>
    </cfRule>
  </conditionalFormatting>
  <conditionalFormatting sqref="G139:S139">
    <cfRule type="beginsWith" dxfId="293" priority="309" operator="beginsWith" text=".">
      <formula>LEFT(G139,LEN("."))="."</formula>
    </cfRule>
  </conditionalFormatting>
  <conditionalFormatting sqref="F140">
    <cfRule type="expression" dxfId="292" priority="308">
      <formula>MOD(ROW(),2)=1</formula>
    </cfRule>
  </conditionalFormatting>
  <conditionalFormatting sqref="F140">
    <cfRule type="notContainsBlanks" dxfId="291" priority="306">
      <formula>LEN(TRIM(F140))&gt;0</formula>
    </cfRule>
    <cfRule type="containsBlanks" dxfId="290" priority="307">
      <formula>LEN(TRIM(F140))=0</formula>
    </cfRule>
  </conditionalFormatting>
  <conditionalFormatting sqref="A140:B140 D140">
    <cfRule type="expression" dxfId="289" priority="305">
      <formula>MOD(ROW(),2)=1</formula>
    </cfRule>
  </conditionalFormatting>
  <conditionalFormatting sqref="E140">
    <cfRule type="expression" dxfId="288" priority="304">
      <formula>MOD(ROW(),2)=1</formula>
    </cfRule>
  </conditionalFormatting>
  <conditionalFormatting sqref="G140:S140">
    <cfRule type="expression" dxfId="287" priority="303">
      <formula>MOD(ROW(),2)=1</formula>
    </cfRule>
  </conditionalFormatting>
  <conditionalFormatting sqref="G140:S140">
    <cfRule type="endsWith" dxfId="286" priority="302" operator="endsWith" text="0">
      <formula>RIGHT(G140,LEN("0"))="0"</formula>
    </cfRule>
  </conditionalFormatting>
  <conditionalFormatting sqref="G140:S140">
    <cfRule type="beginsWith" dxfId="285" priority="301" operator="beginsWith" text=",">
      <formula>LEFT(G140,LEN(","))=","</formula>
    </cfRule>
  </conditionalFormatting>
  <conditionalFormatting sqref="A142:B142 D142:E142">
    <cfRule type="expression" dxfId="284" priority="294">
      <formula>MOD(ROW(),2)=1</formula>
    </cfRule>
  </conditionalFormatting>
  <conditionalFormatting sqref="F142">
    <cfRule type="expression" dxfId="283" priority="293">
      <formula>MOD(ROW(),2)=1</formula>
    </cfRule>
  </conditionalFormatting>
  <conditionalFormatting sqref="F142">
    <cfRule type="notContainsBlanks" dxfId="282" priority="291">
      <formula>LEN(TRIM(F142))&gt;0</formula>
    </cfRule>
    <cfRule type="containsBlanks" dxfId="281" priority="292">
      <formula>LEN(TRIM(F142))=0</formula>
    </cfRule>
  </conditionalFormatting>
  <conditionalFormatting sqref="C142:C145">
    <cfRule type="expression" dxfId="280" priority="290">
      <formula>MOD(ROW(),2)=1</formula>
    </cfRule>
  </conditionalFormatting>
  <conditionalFormatting sqref="C142:C145">
    <cfRule type="containsText" dxfId="279" priority="289" operator="containsText" text="UG">
      <formula>NOT(ISERROR(SEARCH("UG",C142)))</formula>
    </cfRule>
  </conditionalFormatting>
  <conditionalFormatting sqref="C142:C145">
    <cfRule type="expression" dxfId="278" priority="288">
      <formula>MOD(ROW(),2)=1</formula>
    </cfRule>
  </conditionalFormatting>
  <conditionalFormatting sqref="C142:C145">
    <cfRule type="containsText" dxfId="277" priority="287" operator="containsText" text="UG">
      <formula>NOT(ISERROR(SEARCH("UG",C142)))</formula>
    </cfRule>
  </conditionalFormatting>
  <conditionalFormatting sqref="C142:C145">
    <cfRule type="containsText" dxfId="276" priority="286" operator="containsText" text="CDD">
      <formula>NOT(ISERROR(SEARCH("CDD",C142)))</formula>
    </cfRule>
  </conditionalFormatting>
  <conditionalFormatting sqref="G142:S142">
    <cfRule type="expression" dxfId="275" priority="285">
      <formula>MOD(ROW(),2)=1</formula>
    </cfRule>
  </conditionalFormatting>
  <conditionalFormatting sqref="G142:S142">
    <cfRule type="endsWith" dxfId="274" priority="284" operator="endsWith" text="0">
      <formula>RIGHT(G142,LEN("0"))="0"</formula>
    </cfRule>
  </conditionalFormatting>
  <conditionalFormatting sqref="G142:S142">
    <cfRule type="beginsWith" dxfId="273" priority="283" operator="beginsWith" text=",">
      <formula>LEFT(G142,LEN(","))=","</formula>
    </cfRule>
  </conditionalFormatting>
  <conditionalFormatting sqref="A143:B143 D143:F143">
    <cfRule type="expression" dxfId="272" priority="282">
      <formula>MOD(ROW(),2)=1</formula>
    </cfRule>
  </conditionalFormatting>
  <conditionalFormatting sqref="F143">
    <cfRule type="notContainsBlanks" dxfId="271" priority="280">
      <formula>LEN(TRIM(F143))&gt;0</formula>
    </cfRule>
    <cfRule type="containsBlanks" dxfId="270" priority="281">
      <formula>LEN(TRIM(F143))=0</formula>
    </cfRule>
  </conditionalFormatting>
  <conditionalFormatting sqref="G143:S143">
    <cfRule type="expression" dxfId="269" priority="279">
      <formula>MOD(ROW(),2)=1</formula>
    </cfRule>
  </conditionalFormatting>
  <conditionalFormatting sqref="G143:S143">
    <cfRule type="endsWith" dxfId="268" priority="278" operator="endsWith" text="0">
      <formula>RIGHT(G143,LEN("0"))="0"</formula>
    </cfRule>
  </conditionalFormatting>
  <conditionalFormatting sqref="G143:S143">
    <cfRule type="beginsWith" dxfId="267" priority="277" operator="beginsWith" text=",">
      <formula>LEFT(G143,LEN(","))=","</formula>
    </cfRule>
  </conditionalFormatting>
  <conditionalFormatting sqref="C139">
    <cfRule type="expression" dxfId="266" priority="276">
      <formula>MOD(ROW(),2)=1</formula>
    </cfRule>
  </conditionalFormatting>
  <conditionalFormatting sqref="C139">
    <cfRule type="containsText" dxfId="265" priority="275" operator="containsText" text="UG">
      <formula>NOT(ISERROR(SEARCH("UG",C139)))</formula>
    </cfRule>
  </conditionalFormatting>
  <conditionalFormatting sqref="C139">
    <cfRule type="expression" dxfId="264" priority="274">
      <formula>MOD(ROW(),2)=1</formula>
    </cfRule>
  </conditionalFormatting>
  <conditionalFormatting sqref="C139">
    <cfRule type="containsText" dxfId="263" priority="273" operator="containsText" text="UG">
      <formula>NOT(ISERROR(SEARCH("UG",C139)))</formula>
    </cfRule>
  </conditionalFormatting>
  <conditionalFormatting sqref="C139">
    <cfRule type="containsText" dxfId="262" priority="272" operator="containsText" text="CDD">
      <formula>NOT(ISERROR(SEARCH("CDD",C139)))</formula>
    </cfRule>
  </conditionalFormatting>
  <conditionalFormatting sqref="A149:S150 A151:C151 E151:S151">
    <cfRule type="expression" dxfId="261" priority="271">
      <formula>MOD(ROW(),2)=1</formula>
    </cfRule>
  </conditionalFormatting>
  <conditionalFormatting sqref="C149:C151">
    <cfRule type="containsText" dxfId="260" priority="270" operator="containsText" text="UG">
      <formula>NOT(ISERROR(SEARCH("UG",C149)))</formula>
    </cfRule>
  </conditionalFormatting>
  <conditionalFormatting sqref="F149:F151">
    <cfRule type="notContainsBlanks" dxfId="259" priority="268">
      <formula>LEN(TRIM(F149))&gt;0</formula>
    </cfRule>
    <cfRule type="containsBlanks" dxfId="258" priority="269">
      <formula>LEN(TRIM(F149))=0</formula>
    </cfRule>
  </conditionalFormatting>
  <conditionalFormatting sqref="G149:S151">
    <cfRule type="endsWith" dxfId="257" priority="267" operator="endsWith" text="0">
      <formula>RIGHT(G149,LEN("0"))="0"</formula>
    </cfRule>
  </conditionalFormatting>
  <conditionalFormatting sqref="G149:S151">
    <cfRule type="beginsWith" dxfId="256" priority="266" operator="beginsWith" text=".">
      <formula>LEFT(G149,LEN("."))="."</formula>
    </cfRule>
  </conditionalFormatting>
  <conditionalFormatting sqref="A152:S152">
    <cfRule type="expression" dxfId="255" priority="265">
      <formula>MOD(ROW(),2)=1</formula>
    </cfRule>
  </conditionalFormatting>
  <conditionalFormatting sqref="C152">
    <cfRule type="containsText" dxfId="254" priority="264" operator="containsText" text="UG">
      <formula>NOT(ISERROR(SEARCH("UG",C152)))</formula>
    </cfRule>
  </conditionalFormatting>
  <conditionalFormatting sqref="F152">
    <cfRule type="notContainsBlanks" dxfId="253" priority="262">
      <formula>LEN(TRIM(F152))&gt;0</formula>
    </cfRule>
    <cfRule type="containsBlanks" dxfId="252" priority="263">
      <formula>LEN(TRIM(F152))=0</formula>
    </cfRule>
  </conditionalFormatting>
  <conditionalFormatting sqref="G152:S152">
    <cfRule type="endsWith" dxfId="251" priority="261" operator="endsWith" text="0">
      <formula>RIGHT(G152,LEN("0"))="0"</formula>
    </cfRule>
  </conditionalFormatting>
  <conditionalFormatting sqref="G152:S152">
    <cfRule type="beginsWith" dxfId="250" priority="260" operator="beginsWith" text=".">
      <formula>LEFT(G152,LEN("."))="."</formula>
    </cfRule>
  </conditionalFormatting>
  <conditionalFormatting sqref="U158:U160 U162:U165">
    <cfRule type="expression" dxfId="249" priority="259">
      <formula>MOD(ROW(),2)=1</formula>
    </cfRule>
  </conditionalFormatting>
  <conditionalFormatting sqref="T158:T160 T162:T165">
    <cfRule type="expression" dxfId="248" priority="258">
      <formula>MOD(ROW(),2)=1</formula>
    </cfRule>
  </conditionalFormatting>
  <conditionalFormatting sqref="V158:AA160 A158:F160">
    <cfRule type="expression" dxfId="247" priority="257">
      <formula>MOD(ROW(),2)=1</formula>
    </cfRule>
  </conditionalFormatting>
  <conditionalFormatting sqref="C158:C160">
    <cfRule type="containsText" dxfId="246" priority="256" operator="containsText" text="UG">
      <formula>NOT(ISERROR(SEARCH("UG",C158)))</formula>
    </cfRule>
  </conditionalFormatting>
  <conditionalFormatting sqref="F158:F160">
    <cfRule type="notContainsBlanks" dxfId="245" priority="254">
      <formula>LEN(TRIM(F158))&gt;0</formula>
    </cfRule>
    <cfRule type="containsBlanks" dxfId="244" priority="255">
      <formula>LEN(TRIM(F158))=0</formula>
    </cfRule>
  </conditionalFormatting>
  <conditionalFormatting sqref="AB158:AB160">
    <cfRule type="expression" dxfId="243" priority="253">
      <formula>MOD(ROW(),2)=1</formula>
    </cfRule>
  </conditionalFormatting>
  <conditionalFormatting sqref="V162:AA162 A162:F162">
    <cfRule type="expression" dxfId="242" priority="252">
      <formula>MOD(ROW(),2)=1</formula>
    </cfRule>
  </conditionalFormatting>
  <conditionalFormatting sqref="C162">
    <cfRule type="containsText" dxfId="241" priority="251" operator="containsText" text="UG">
      <formula>NOT(ISERROR(SEARCH("UG",C162)))</formula>
    </cfRule>
  </conditionalFormatting>
  <conditionalFormatting sqref="F162">
    <cfRule type="notContainsBlanks" dxfId="240" priority="249">
      <formula>LEN(TRIM(F162))&gt;0</formula>
    </cfRule>
    <cfRule type="containsBlanks" dxfId="239" priority="250">
      <formula>LEN(TRIM(F162))=0</formula>
    </cfRule>
  </conditionalFormatting>
  <conditionalFormatting sqref="AB162">
    <cfRule type="expression" dxfId="238" priority="248">
      <formula>MOD(ROW(),2)=1</formula>
    </cfRule>
  </conditionalFormatting>
  <conditionalFormatting sqref="G158:S160 G162:S162">
    <cfRule type="expression" dxfId="237" priority="247">
      <formula>MOD(ROW(),2)=1</formula>
    </cfRule>
  </conditionalFormatting>
  <conditionalFormatting sqref="G158:S160 G162:S162">
    <cfRule type="endsWith" dxfId="236" priority="246" operator="endsWith" text="0">
      <formula>RIGHT(G158,LEN("0"))="0"</formula>
    </cfRule>
  </conditionalFormatting>
  <conditionalFormatting sqref="G158:S160 G162:S162">
    <cfRule type="beginsWith" dxfId="235" priority="245" operator="beginsWith" text=",">
      <formula>LEFT(G158,LEN(","))=","</formula>
    </cfRule>
  </conditionalFormatting>
  <conditionalFormatting sqref="U168:U171">
    <cfRule type="expression" dxfId="234" priority="244">
      <formula>MOD(ROW(),2)=1</formula>
    </cfRule>
  </conditionalFormatting>
  <conditionalFormatting sqref="T168:T171">
    <cfRule type="expression" dxfId="233" priority="243">
      <formula>MOD(ROW(),2)=1</formula>
    </cfRule>
  </conditionalFormatting>
  <conditionalFormatting sqref="V168:AA171 A168:S171">
    <cfRule type="expression" dxfId="232" priority="242">
      <formula>MOD(ROW(),2)=1</formula>
    </cfRule>
  </conditionalFormatting>
  <conditionalFormatting sqref="C168:C171">
    <cfRule type="containsText" dxfId="231" priority="241" operator="containsText" text="UG">
      <formula>NOT(ISERROR(SEARCH("UG",C168)))</formula>
    </cfRule>
  </conditionalFormatting>
  <conditionalFormatting sqref="F168:F171">
    <cfRule type="notContainsBlanks" dxfId="230" priority="239">
      <formula>LEN(TRIM(F168))&gt;0</formula>
    </cfRule>
    <cfRule type="containsBlanks" dxfId="229" priority="240">
      <formula>LEN(TRIM(F168))=0</formula>
    </cfRule>
  </conditionalFormatting>
  <conditionalFormatting sqref="G168:S171">
    <cfRule type="endsWith" dxfId="228" priority="238" operator="endsWith" text="0">
      <formula>RIGHT(G168,LEN("0"))="0"</formula>
    </cfRule>
  </conditionalFormatting>
  <conditionalFormatting sqref="AB168:AB171">
    <cfRule type="expression" dxfId="227" priority="237">
      <formula>MOD(ROW(),2)=1</formula>
    </cfRule>
  </conditionalFormatting>
  <conditionalFormatting sqref="G168:S171">
    <cfRule type="beginsWith" dxfId="226" priority="236" operator="beginsWith" text=".">
      <formula>LEFT(G168,LEN("."))="."</formula>
    </cfRule>
  </conditionalFormatting>
  <conditionalFormatting sqref="U178:U182">
    <cfRule type="expression" dxfId="225" priority="235">
      <formula>MOD(ROW(),2)=1</formula>
    </cfRule>
  </conditionalFormatting>
  <conditionalFormatting sqref="V178:AA181 A178:S181">
    <cfRule type="expression" dxfId="224" priority="234">
      <formula>MOD(ROW(),2)=1</formula>
    </cfRule>
  </conditionalFormatting>
  <conditionalFormatting sqref="C178:C181">
    <cfRule type="containsText" dxfId="223" priority="233" operator="containsText" text="UG">
      <formula>NOT(ISERROR(SEARCH("UG",C178)))</formula>
    </cfRule>
  </conditionalFormatting>
  <conditionalFormatting sqref="F178:F181">
    <cfRule type="notContainsBlanks" dxfId="222" priority="231">
      <formula>LEN(TRIM(F178))&gt;0</formula>
    </cfRule>
    <cfRule type="containsBlanks" dxfId="221" priority="232">
      <formula>LEN(TRIM(F178))=0</formula>
    </cfRule>
  </conditionalFormatting>
  <conditionalFormatting sqref="G178:S181">
    <cfRule type="endsWith" dxfId="220" priority="230" operator="endsWith" text="0">
      <formula>RIGHT(G178,LEN("0"))="0"</formula>
    </cfRule>
  </conditionalFormatting>
  <conditionalFormatting sqref="AB178:AB181">
    <cfRule type="expression" dxfId="219" priority="229">
      <formula>MOD(ROW(),2)=1</formula>
    </cfRule>
  </conditionalFormatting>
  <conditionalFormatting sqref="G178:S181">
    <cfRule type="beginsWith" dxfId="218" priority="228" operator="beginsWith" text=".">
      <formula>LEFT(G178,LEN("."))="."</formula>
    </cfRule>
  </conditionalFormatting>
  <conditionalFormatting sqref="T178:T180">
    <cfRule type="expression" dxfId="217" priority="227">
      <formula>MOD(ROW(),2)=1</formula>
    </cfRule>
  </conditionalFormatting>
  <conditionalFormatting sqref="V182:AA182 A182:S182">
    <cfRule type="expression" dxfId="216" priority="226">
      <formula>MOD(ROW(),2)=1</formula>
    </cfRule>
  </conditionalFormatting>
  <conditionalFormatting sqref="C182">
    <cfRule type="containsText" dxfId="215" priority="225" operator="containsText" text="UG">
      <formula>NOT(ISERROR(SEARCH("UG",C182)))</formula>
    </cfRule>
  </conditionalFormatting>
  <conditionalFormatting sqref="F182">
    <cfRule type="notContainsBlanks" dxfId="214" priority="223">
      <formula>LEN(TRIM(F182))&gt;0</formula>
    </cfRule>
    <cfRule type="containsBlanks" dxfId="213" priority="224">
      <formula>LEN(TRIM(F182))=0</formula>
    </cfRule>
  </conditionalFormatting>
  <conditionalFormatting sqref="G182:S182">
    <cfRule type="endsWith" dxfId="212" priority="222" operator="endsWith" text="0">
      <formula>RIGHT(G182,LEN("0"))="0"</formula>
    </cfRule>
  </conditionalFormatting>
  <conditionalFormatting sqref="AB182">
    <cfRule type="expression" dxfId="211" priority="221">
      <formula>MOD(ROW(),2)=1</formula>
    </cfRule>
  </conditionalFormatting>
  <conditionalFormatting sqref="G182:S182">
    <cfRule type="beginsWith" dxfId="210" priority="220" operator="beginsWith" text=".">
      <formula>LEFT(G182,LEN("."))="."</formula>
    </cfRule>
  </conditionalFormatting>
  <conditionalFormatting sqref="U183:AA183 A183:S183">
    <cfRule type="expression" dxfId="209" priority="219">
      <formula>MOD(ROW(),2)=1</formula>
    </cfRule>
  </conditionalFormatting>
  <conditionalFormatting sqref="C183">
    <cfRule type="containsText" dxfId="208" priority="218" operator="containsText" text="UG">
      <formula>NOT(ISERROR(SEARCH("UG",C183)))</formula>
    </cfRule>
  </conditionalFormatting>
  <conditionalFormatting sqref="F183">
    <cfRule type="notContainsBlanks" dxfId="207" priority="216">
      <formula>LEN(TRIM(F183))&gt;0</formula>
    </cfRule>
    <cfRule type="containsBlanks" dxfId="206" priority="217">
      <formula>LEN(TRIM(F183))=0</formula>
    </cfRule>
  </conditionalFormatting>
  <conditionalFormatting sqref="G183:S183">
    <cfRule type="endsWith" dxfId="205" priority="215" operator="endsWith" text="0">
      <formula>RIGHT(G183,LEN("0"))="0"</formula>
    </cfRule>
  </conditionalFormatting>
  <conditionalFormatting sqref="AB183">
    <cfRule type="expression" dxfId="204" priority="214">
      <formula>MOD(ROW(),2)=1</formula>
    </cfRule>
  </conditionalFormatting>
  <conditionalFormatting sqref="G183:S183">
    <cfRule type="beginsWith" dxfId="203" priority="213" operator="beginsWith" text=".">
      <formula>LEFT(G183,LEN("."))="."</formula>
    </cfRule>
  </conditionalFormatting>
  <conditionalFormatting sqref="A189:S192">
    <cfRule type="expression" dxfId="202" priority="212">
      <formula>MOD(ROW(),2)=1</formula>
    </cfRule>
  </conditionalFormatting>
  <conditionalFormatting sqref="C189:C192">
    <cfRule type="containsText" dxfId="201" priority="211" operator="containsText" text="UG">
      <formula>NOT(ISERROR(SEARCH("UG",C189)))</formula>
    </cfRule>
  </conditionalFormatting>
  <conditionalFormatting sqref="F189:F192">
    <cfRule type="notContainsBlanks" dxfId="200" priority="209">
      <formula>LEN(TRIM(F189))&gt;0</formula>
    </cfRule>
    <cfRule type="containsBlanks" dxfId="199" priority="210">
      <formula>LEN(TRIM(F189))=0</formula>
    </cfRule>
  </conditionalFormatting>
  <conditionalFormatting sqref="G189:S192">
    <cfRule type="endsWith" dxfId="198" priority="208" operator="endsWith" text="0">
      <formula>RIGHT(G189,LEN("0"))="0"</formula>
    </cfRule>
  </conditionalFormatting>
  <conditionalFormatting sqref="G189:S192">
    <cfRule type="beginsWith" dxfId="197" priority="207" operator="beginsWith" text=".">
      <formula>LEFT(G189,LEN("."))="."</formula>
    </cfRule>
  </conditionalFormatting>
  <conditionalFormatting sqref="V163:AA163">
    <cfRule type="expression" dxfId="196" priority="206">
      <formula>MOD(ROW(),2)=1</formula>
    </cfRule>
  </conditionalFormatting>
  <conditionalFormatting sqref="G199:S199">
    <cfRule type="cellIs" dxfId="195" priority="205" operator="lessThan">
      <formula>0</formula>
    </cfRule>
  </conditionalFormatting>
  <conditionalFormatting sqref="AE112">
    <cfRule type="expression" dxfId="194" priority="204">
      <formula>MOD(ROW(),2)=1</formula>
    </cfRule>
  </conditionalFormatting>
  <conditionalFormatting sqref="U132:AA132 A132:C132 E132:F132">
    <cfRule type="expression" dxfId="193" priority="203">
      <formula>MOD(ROW(),2)=1</formula>
    </cfRule>
  </conditionalFormatting>
  <conditionalFormatting sqref="C132">
    <cfRule type="containsText" dxfId="192" priority="202" operator="containsText" text="UG">
      <formula>NOT(ISERROR(SEARCH("UG",C132)))</formula>
    </cfRule>
  </conditionalFormatting>
  <conditionalFormatting sqref="F132">
    <cfRule type="notContainsBlanks" dxfId="191" priority="200">
      <formula>LEN(TRIM(F132))&gt;0</formula>
    </cfRule>
    <cfRule type="containsBlanks" dxfId="190" priority="201">
      <formula>LEN(TRIM(F132))=0</formula>
    </cfRule>
  </conditionalFormatting>
  <conditionalFormatting sqref="T132">
    <cfRule type="expression" dxfId="189" priority="199">
      <formula>MOD(ROW(),2)=1</formula>
    </cfRule>
  </conditionalFormatting>
  <conditionalFormatting sqref="AB132">
    <cfRule type="expression" dxfId="188" priority="198">
      <formula>MOD(ROW(),2)=1</formula>
    </cfRule>
  </conditionalFormatting>
  <conditionalFormatting sqref="G132:S132">
    <cfRule type="expression" dxfId="187" priority="197">
      <formula>MOD(ROW(),2)=1</formula>
    </cfRule>
  </conditionalFormatting>
  <conditionalFormatting sqref="G132:S132">
    <cfRule type="endsWith" dxfId="186" priority="196" operator="endsWith" text="0">
      <formula>RIGHT(G132,LEN("0"))="0"</formula>
    </cfRule>
  </conditionalFormatting>
  <conditionalFormatting sqref="G132:S132">
    <cfRule type="beginsWith" dxfId="185" priority="195" operator="beginsWith" text=",">
      <formula>LEFT(G132,LEN(","))=","</formula>
    </cfRule>
  </conditionalFormatting>
  <conditionalFormatting sqref="U173:AA173 AC173:AE173">
    <cfRule type="expression" dxfId="184" priority="194">
      <formula>MOD(ROW(),2)=1</formula>
    </cfRule>
  </conditionalFormatting>
  <conditionalFormatting sqref="T173">
    <cfRule type="expression" dxfId="183" priority="193">
      <formula>MOD(ROW(),2)=1</formula>
    </cfRule>
  </conditionalFormatting>
  <conditionalFormatting sqref="AB173">
    <cfRule type="expression" dxfId="182" priority="192">
      <formula>MOD(ROW(),2)=1</formula>
    </cfRule>
  </conditionalFormatting>
  <conditionalFormatting sqref="A173:B173 D173:E173">
    <cfRule type="expression" dxfId="181" priority="191">
      <formula>MOD(ROW(),2)=1</formula>
    </cfRule>
  </conditionalFormatting>
  <conditionalFormatting sqref="F173">
    <cfRule type="expression" dxfId="180" priority="190">
      <formula>MOD(ROW(),2)=1</formula>
    </cfRule>
  </conditionalFormatting>
  <conditionalFormatting sqref="F173">
    <cfRule type="notContainsBlanks" dxfId="179" priority="188">
      <formula>LEN(TRIM(F173))&gt;0</formula>
    </cfRule>
    <cfRule type="containsBlanks" dxfId="178" priority="189">
      <formula>LEN(TRIM(F173))=0</formula>
    </cfRule>
  </conditionalFormatting>
  <conditionalFormatting sqref="C173">
    <cfRule type="expression" dxfId="177" priority="187">
      <formula>MOD(ROW(),2)=1</formula>
    </cfRule>
  </conditionalFormatting>
  <conditionalFormatting sqref="C173">
    <cfRule type="containsText" dxfId="176" priority="186" operator="containsText" text="UG">
      <formula>NOT(ISERROR(SEARCH("UG",C173)))</formula>
    </cfRule>
  </conditionalFormatting>
  <conditionalFormatting sqref="G173:S173">
    <cfRule type="expression" dxfId="175" priority="185">
      <formula>MOD(ROW(),2)=1</formula>
    </cfRule>
  </conditionalFormatting>
  <conditionalFormatting sqref="G173:S173">
    <cfRule type="endsWith" dxfId="174" priority="184" operator="endsWith" text="0">
      <formula>RIGHT(G173,LEN("0"))="0"</formula>
    </cfRule>
  </conditionalFormatting>
  <conditionalFormatting sqref="G173:S173">
    <cfRule type="beginsWith" dxfId="173" priority="183" operator="beginsWith" text=",">
      <formula>LEFT(G173,LEN(","))=","</formula>
    </cfRule>
  </conditionalFormatting>
  <conditionalFormatting sqref="U174:AA174 AC174:AE174">
    <cfRule type="expression" dxfId="172" priority="182">
      <formula>MOD(ROW(),2)=1</formula>
    </cfRule>
  </conditionalFormatting>
  <conditionalFormatting sqref="T174">
    <cfRule type="expression" dxfId="171" priority="181">
      <formula>MOD(ROW(),2)=1</formula>
    </cfRule>
  </conditionalFormatting>
  <conditionalFormatting sqref="AB174">
    <cfRule type="expression" dxfId="170" priority="180">
      <formula>MOD(ROW(),2)=1</formula>
    </cfRule>
  </conditionalFormatting>
  <conditionalFormatting sqref="A174:F174">
    <cfRule type="expression" dxfId="169" priority="179">
      <formula>MOD(ROW(),2)=1</formula>
    </cfRule>
  </conditionalFormatting>
  <conditionalFormatting sqref="C174">
    <cfRule type="containsText" dxfId="168" priority="178" operator="containsText" text="UG">
      <formula>NOT(ISERROR(SEARCH("UG",C174)))</formula>
    </cfRule>
  </conditionalFormatting>
  <conditionalFormatting sqref="F174">
    <cfRule type="notContainsBlanks" dxfId="167" priority="176">
      <formula>LEN(TRIM(F174))&gt;0</formula>
    </cfRule>
    <cfRule type="containsBlanks" dxfId="166" priority="177">
      <formula>LEN(TRIM(F174))=0</formula>
    </cfRule>
  </conditionalFormatting>
  <conditionalFormatting sqref="G174:S174">
    <cfRule type="expression" dxfId="165" priority="175">
      <formula>MOD(ROW(),2)=1</formula>
    </cfRule>
  </conditionalFormatting>
  <conditionalFormatting sqref="G174:S174">
    <cfRule type="endsWith" dxfId="164" priority="174" operator="endsWith" text="0">
      <formula>RIGHT(G174,LEN("0"))="0"</formula>
    </cfRule>
  </conditionalFormatting>
  <conditionalFormatting sqref="G174:S174">
    <cfRule type="beginsWith" dxfId="163" priority="173" operator="beginsWith" text=",">
      <formula>LEFT(G174,LEN(","))=","</formula>
    </cfRule>
  </conditionalFormatting>
  <conditionalFormatting sqref="J112:S112">
    <cfRule type="expression" dxfId="162" priority="172">
      <formula>MOD(ROW(),2)=1</formula>
    </cfRule>
  </conditionalFormatting>
  <conditionalFormatting sqref="J112:S112">
    <cfRule type="endsWith" dxfId="161" priority="171" operator="endsWith" text="0">
      <formula>RIGHT(J112,LEN("0"))="0"</formula>
    </cfRule>
  </conditionalFormatting>
  <conditionalFormatting sqref="J112:S112">
    <cfRule type="beginsWith" dxfId="160" priority="170" operator="beginsWith" text=",">
      <formula>LEFT(J112,LEN(","))=","</formula>
    </cfRule>
  </conditionalFormatting>
  <conditionalFormatting sqref="I95:S95">
    <cfRule type="expression" dxfId="159" priority="169">
      <formula>MOD(ROW(),2)=1</formula>
    </cfRule>
  </conditionalFormatting>
  <conditionalFormatting sqref="I95:S95">
    <cfRule type="endsWith" dxfId="158" priority="168" operator="endsWith" text="0">
      <formula>RIGHT(I95,LEN("0"))="0"</formula>
    </cfRule>
  </conditionalFormatting>
  <conditionalFormatting sqref="I95:S95">
    <cfRule type="beginsWith" dxfId="157" priority="167" operator="beginsWith" text=",">
      <formula>LEFT(I95,LEN(","))=","</formula>
    </cfRule>
  </conditionalFormatting>
  <conditionalFormatting sqref="U144:AA144 AC144:AE144">
    <cfRule type="expression" dxfId="156" priority="166">
      <formula>MOD(ROW(),2)=1</formula>
    </cfRule>
  </conditionalFormatting>
  <conditionalFormatting sqref="T144">
    <cfRule type="expression" dxfId="155" priority="165">
      <formula>MOD(ROW(),2)=1</formula>
    </cfRule>
  </conditionalFormatting>
  <conditionalFormatting sqref="AB144">
    <cfRule type="expression" dxfId="154" priority="164">
      <formula>MOD(ROW(),2)=1</formula>
    </cfRule>
  </conditionalFormatting>
  <conditionalFormatting sqref="A144:B144 D144:E144">
    <cfRule type="expression" dxfId="153" priority="163">
      <formula>MOD(ROW(),2)=1</formula>
    </cfRule>
  </conditionalFormatting>
  <conditionalFormatting sqref="F144">
    <cfRule type="expression" dxfId="152" priority="162">
      <formula>MOD(ROW(),2)=1</formula>
    </cfRule>
  </conditionalFormatting>
  <conditionalFormatting sqref="F144">
    <cfRule type="notContainsBlanks" dxfId="151" priority="160">
      <formula>LEN(TRIM(F144))&gt;0</formula>
    </cfRule>
    <cfRule type="containsBlanks" dxfId="150" priority="161">
      <formula>LEN(TRIM(F144))=0</formula>
    </cfRule>
  </conditionalFormatting>
  <conditionalFormatting sqref="G144:S144">
    <cfRule type="expression" dxfId="149" priority="159">
      <formula>MOD(ROW(),2)=1</formula>
    </cfRule>
  </conditionalFormatting>
  <conditionalFormatting sqref="G144:S144">
    <cfRule type="endsWith" dxfId="148" priority="158" operator="endsWith" text="0">
      <formula>RIGHT(G144,LEN("0"))="0"</formula>
    </cfRule>
  </conditionalFormatting>
  <conditionalFormatting sqref="G144:S144">
    <cfRule type="beginsWith" dxfId="147" priority="157" operator="beginsWith" text=",">
      <formula>LEFT(G144,LEN(","))=","</formula>
    </cfRule>
  </conditionalFormatting>
  <conditionalFormatting sqref="U100:AA100 AC100:AE100">
    <cfRule type="expression" dxfId="146" priority="147">
      <formula>MOD(ROW(),2)=1</formula>
    </cfRule>
  </conditionalFormatting>
  <conditionalFormatting sqref="T100">
    <cfRule type="expression" dxfId="145" priority="146">
      <formula>MOD(ROW(),2)=1</formula>
    </cfRule>
  </conditionalFormatting>
  <conditionalFormatting sqref="AB100">
    <cfRule type="expression" dxfId="144" priority="145">
      <formula>MOD(ROW(),2)=1</formula>
    </cfRule>
  </conditionalFormatting>
  <conditionalFormatting sqref="A100:B100 D100:F100">
    <cfRule type="expression" dxfId="143" priority="144">
      <formula>MOD(ROW(),2)=1</formula>
    </cfRule>
  </conditionalFormatting>
  <conditionalFormatting sqref="F100">
    <cfRule type="notContainsBlanks" dxfId="142" priority="142">
      <formula>LEN(TRIM(F100))&gt;0</formula>
    </cfRule>
    <cfRule type="containsBlanks" dxfId="141" priority="143">
      <formula>LEN(TRIM(F100))=0</formula>
    </cfRule>
  </conditionalFormatting>
  <conditionalFormatting sqref="G100:S100">
    <cfRule type="expression" dxfId="140" priority="141">
      <formula>MOD(ROW(),2)=1</formula>
    </cfRule>
  </conditionalFormatting>
  <conditionalFormatting sqref="G100:S100">
    <cfRule type="endsWith" dxfId="139" priority="140" operator="endsWith" text="0">
      <formula>RIGHT(G100,LEN("0"))="0"</formula>
    </cfRule>
  </conditionalFormatting>
  <conditionalFormatting sqref="G100:S100">
    <cfRule type="beginsWith" dxfId="138" priority="139" operator="beginsWith" text=",">
      <formula>LEFT(G100,LEN(","))=","</formula>
    </cfRule>
  </conditionalFormatting>
  <conditionalFormatting sqref="A115:F115">
    <cfRule type="expression" dxfId="137" priority="138">
      <formula>MOD(ROW(),2)=1</formula>
    </cfRule>
  </conditionalFormatting>
  <conditionalFormatting sqref="C115">
    <cfRule type="containsText" dxfId="136" priority="137" operator="containsText" text="UG">
      <formula>NOT(ISERROR(SEARCH("UG",C115)))</formula>
    </cfRule>
  </conditionalFormatting>
  <conditionalFormatting sqref="F115">
    <cfRule type="notContainsBlanks" dxfId="135" priority="135">
      <formula>LEN(TRIM(F115))&gt;0</formula>
    </cfRule>
    <cfRule type="containsBlanks" dxfId="134" priority="136">
      <formula>LEN(TRIM(F115))=0</formula>
    </cfRule>
  </conditionalFormatting>
  <conditionalFormatting sqref="G115:S115">
    <cfRule type="expression" dxfId="133" priority="134">
      <formula>MOD(ROW(),2)=1</formula>
    </cfRule>
  </conditionalFormatting>
  <conditionalFormatting sqref="G115:S115">
    <cfRule type="endsWith" dxfId="132" priority="133" operator="endsWith" text="0">
      <formula>RIGHT(G115,LEN("0"))="0"</formula>
    </cfRule>
  </conditionalFormatting>
  <conditionalFormatting sqref="G115:S115">
    <cfRule type="beginsWith" dxfId="131" priority="132" operator="beginsWith" text=",">
      <formula>LEFT(G115,LEN(","))=","</formula>
    </cfRule>
  </conditionalFormatting>
  <conditionalFormatting sqref="D22:I22">
    <cfRule type="expression" dxfId="130" priority="131">
      <formula>MOD(ROW(),2)=1</formula>
    </cfRule>
  </conditionalFormatting>
  <conditionalFormatting sqref="F22">
    <cfRule type="notContainsBlanks" dxfId="129" priority="129">
      <formula>LEN(TRIM(F22))&gt;0</formula>
    </cfRule>
    <cfRule type="containsBlanks" dxfId="128" priority="130">
      <formula>LEN(TRIM(F22))=0</formula>
    </cfRule>
  </conditionalFormatting>
  <conditionalFormatting sqref="G22:I22">
    <cfRule type="endsWith" dxfId="127" priority="128" operator="endsWith" text="0">
      <formula>RIGHT(G22,LEN("0"))="0"</formula>
    </cfRule>
  </conditionalFormatting>
  <conditionalFormatting sqref="J22:S22">
    <cfRule type="expression" dxfId="126" priority="127">
      <formula>MOD(ROW(),2)=1</formula>
    </cfRule>
  </conditionalFormatting>
  <conditionalFormatting sqref="J22:S22">
    <cfRule type="endsWith" dxfId="125" priority="126" operator="endsWith" text="0">
      <formula>RIGHT(J22,LEN("0"))="0"</formula>
    </cfRule>
  </conditionalFormatting>
  <conditionalFormatting sqref="J22:S22">
    <cfRule type="beginsWith" dxfId="124" priority="125" operator="beginsWith" text=",">
      <formula>LEFT(J22,LEN(","))=","</formula>
    </cfRule>
  </conditionalFormatting>
  <conditionalFormatting sqref="D70:F71">
    <cfRule type="expression" dxfId="123" priority="124">
      <formula>MOD(ROW(),2)=1</formula>
    </cfRule>
  </conditionalFormatting>
  <conditionalFormatting sqref="F70:F71">
    <cfRule type="notContainsBlanks" dxfId="122" priority="122">
      <formula>LEN(TRIM(F70))&gt;0</formula>
    </cfRule>
    <cfRule type="containsBlanks" dxfId="121" priority="123">
      <formula>LEN(TRIM(F70))=0</formula>
    </cfRule>
  </conditionalFormatting>
  <conditionalFormatting sqref="J70:S71">
    <cfRule type="expression" dxfId="120" priority="121">
      <formula>MOD(ROW(),2)=1</formula>
    </cfRule>
  </conditionalFormatting>
  <conditionalFormatting sqref="J70:S71">
    <cfRule type="endsWith" dxfId="119" priority="120" operator="endsWith" text="0">
      <formula>RIGHT(J70,LEN("0"))="0"</formula>
    </cfRule>
  </conditionalFormatting>
  <conditionalFormatting sqref="J70:S71">
    <cfRule type="beginsWith" dxfId="118" priority="119" operator="beginsWith" text=",">
      <formula>LEFT(J70,LEN(","))=","</formula>
    </cfRule>
  </conditionalFormatting>
  <conditionalFormatting sqref="H70:I71">
    <cfRule type="expression" dxfId="117" priority="118">
      <formula>MOD(ROW(),2)=1</formula>
    </cfRule>
  </conditionalFormatting>
  <conditionalFormatting sqref="H70:I71">
    <cfRule type="endsWith" dxfId="116" priority="117" operator="endsWith" text="0">
      <formula>RIGHT(H70,LEN("0"))="0"</formula>
    </cfRule>
  </conditionalFormatting>
  <conditionalFormatting sqref="H70:I71">
    <cfRule type="beginsWith" dxfId="115" priority="116" operator="beginsWith" text=",">
      <formula>LEFT(H70,LEN(","))=","</formula>
    </cfRule>
  </conditionalFormatting>
  <conditionalFormatting sqref="G70:G71">
    <cfRule type="expression" dxfId="114" priority="115">
      <formula>MOD(ROW(),2)=1</formula>
    </cfRule>
  </conditionalFormatting>
  <conditionalFormatting sqref="G70:G71">
    <cfRule type="endsWith" dxfId="113" priority="114" operator="endsWith" text="0">
      <formula>RIGHT(G70,LEN("0"))="0"</formula>
    </cfRule>
  </conditionalFormatting>
  <conditionalFormatting sqref="G70:G71">
    <cfRule type="beginsWith" dxfId="112" priority="113" operator="beginsWith" text=",">
      <formula>LEFT(G70,LEN(","))=","</formula>
    </cfRule>
  </conditionalFormatting>
  <conditionalFormatting sqref="A70:B71">
    <cfRule type="expression" dxfId="111" priority="110">
      <formula>MOD(ROW(),2)=1</formula>
    </cfRule>
  </conditionalFormatting>
  <conditionalFormatting sqref="A63:B63">
    <cfRule type="expression" dxfId="110" priority="112">
      <formula>MOD(ROW(),2)=1</formula>
    </cfRule>
  </conditionalFormatting>
  <conditionalFormatting sqref="A22:B22">
    <cfRule type="expression" dxfId="109" priority="111">
      <formula>MOD(ROW(),2)=1</formula>
    </cfRule>
  </conditionalFormatting>
  <conditionalFormatting sqref="A122:B122 D122:F122">
    <cfRule type="expression" dxfId="108" priority="109">
      <formula>MOD(ROW(),2)=1</formula>
    </cfRule>
  </conditionalFormatting>
  <conditionalFormatting sqref="F122">
    <cfRule type="notContainsBlanks" dxfId="107" priority="107">
      <formula>LEN(TRIM(F122))&gt;0</formula>
    </cfRule>
    <cfRule type="containsBlanks" dxfId="106" priority="108">
      <formula>LEN(TRIM(F122))=0</formula>
    </cfRule>
  </conditionalFormatting>
  <conditionalFormatting sqref="G122:S122">
    <cfRule type="expression" dxfId="105" priority="106">
      <formula>MOD(ROW(),2)=1</formula>
    </cfRule>
  </conditionalFormatting>
  <conditionalFormatting sqref="G122:S122">
    <cfRule type="endsWith" dxfId="104" priority="105" operator="endsWith" text="0">
      <formula>RIGHT(G122,LEN("0"))="0"</formula>
    </cfRule>
  </conditionalFormatting>
  <conditionalFormatting sqref="G122:S122">
    <cfRule type="beginsWith" dxfId="103" priority="104" operator="beginsWith" text=",">
      <formula>LEFT(G122,LEN(","))=","</formula>
    </cfRule>
  </conditionalFormatting>
  <conditionalFormatting sqref="A154:B154 D154:F154 M154:S154">
    <cfRule type="expression" dxfId="102" priority="103">
      <formula>MOD(ROW(),2)=1</formula>
    </cfRule>
  </conditionalFormatting>
  <conditionalFormatting sqref="F154">
    <cfRule type="notContainsBlanks" dxfId="101" priority="101">
      <formula>LEN(TRIM(F154))&gt;0</formula>
    </cfRule>
    <cfRule type="containsBlanks" dxfId="100" priority="102">
      <formula>LEN(TRIM(F154))=0</formula>
    </cfRule>
  </conditionalFormatting>
  <conditionalFormatting sqref="M154:S154">
    <cfRule type="endsWith" dxfId="99" priority="100" operator="endsWith" text="0">
      <formula>RIGHT(M154,LEN("0"))="0"</formula>
    </cfRule>
  </conditionalFormatting>
  <conditionalFormatting sqref="M154:S154">
    <cfRule type="beginsWith" dxfId="98" priority="99" operator="beginsWith" text=".">
      <formula>LEFT(M154,LEN("."))="."</formula>
    </cfRule>
  </conditionalFormatting>
  <conditionalFormatting sqref="G154:L154">
    <cfRule type="expression" dxfId="97" priority="98">
      <formula>MOD(ROW(),2)=1</formula>
    </cfRule>
  </conditionalFormatting>
  <conditionalFormatting sqref="G154:L154">
    <cfRule type="endsWith" dxfId="96" priority="97" operator="endsWith" text="0">
      <formula>RIGHT(G154,LEN("0"))="0"</formula>
    </cfRule>
  </conditionalFormatting>
  <conditionalFormatting sqref="G154:L154">
    <cfRule type="beginsWith" dxfId="95" priority="96" operator="beginsWith" text=",">
      <formula>LEFT(G154,LEN(","))=","</formula>
    </cfRule>
  </conditionalFormatting>
  <conditionalFormatting sqref="A184:B184 D184:F184">
    <cfRule type="expression" dxfId="94" priority="95">
      <formula>MOD(ROW(),2)=1</formula>
    </cfRule>
  </conditionalFormatting>
  <conditionalFormatting sqref="F184">
    <cfRule type="notContainsBlanks" dxfId="93" priority="93">
      <formula>LEN(TRIM(F184))&gt;0</formula>
    </cfRule>
    <cfRule type="containsBlanks" dxfId="92" priority="94">
      <formula>LEN(TRIM(F184))=0</formula>
    </cfRule>
  </conditionalFormatting>
  <conditionalFormatting sqref="G184:S184">
    <cfRule type="expression" dxfId="91" priority="92">
      <formula>MOD(ROW(),2)=1</formula>
    </cfRule>
  </conditionalFormatting>
  <conditionalFormatting sqref="G184:S184">
    <cfRule type="endsWith" dxfId="90" priority="91" operator="endsWith" text="0">
      <formula>RIGHT(G184,LEN("0"))="0"</formula>
    </cfRule>
  </conditionalFormatting>
  <conditionalFormatting sqref="G184:S184">
    <cfRule type="beginsWith" dxfId="89" priority="90" operator="beginsWith" text=",">
      <formula>LEFT(G184,LEN(","))=","</formula>
    </cfRule>
  </conditionalFormatting>
  <conditionalFormatting sqref="A145:B145 D145:F145">
    <cfRule type="expression" dxfId="88" priority="89">
      <formula>MOD(ROW(),2)=1</formula>
    </cfRule>
  </conditionalFormatting>
  <conditionalFormatting sqref="F145">
    <cfRule type="notContainsBlanks" dxfId="87" priority="87">
      <formula>LEN(TRIM(F145))&gt;0</formula>
    </cfRule>
    <cfRule type="containsBlanks" dxfId="86" priority="88">
      <formula>LEN(TRIM(F145))=0</formula>
    </cfRule>
  </conditionalFormatting>
  <conditionalFormatting sqref="G145:S145">
    <cfRule type="expression" dxfId="85" priority="86">
      <formula>MOD(ROW(),2)=1</formula>
    </cfRule>
  </conditionalFormatting>
  <conditionalFormatting sqref="G145:S145">
    <cfRule type="endsWith" dxfId="84" priority="85" operator="endsWith" text="0">
      <formula>RIGHT(G145,LEN("0"))="0"</formula>
    </cfRule>
  </conditionalFormatting>
  <conditionalFormatting sqref="G145:S145">
    <cfRule type="beginsWith" dxfId="83" priority="84" operator="beginsWith" text=",">
      <formula>LEFT(G145,LEN(","))=","</formula>
    </cfRule>
  </conditionalFormatting>
  <conditionalFormatting sqref="D112">
    <cfRule type="expression" dxfId="82" priority="83">
      <formula>MOD(ROW(),2)=1</formula>
    </cfRule>
  </conditionalFormatting>
  <conditionalFormatting sqref="D95">
    <cfRule type="expression" dxfId="81" priority="82">
      <formula>MOD(ROW(),2)=1</formula>
    </cfRule>
  </conditionalFormatting>
  <conditionalFormatting sqref="D132">
    <cfRule type="expression" dxfId="80" priority="81">
      <formula>MOD(ROW(),2)=1</formula>
    </cfRule>
  </conditionalFormatting>
  <conditionalFormatting sqref="D151">
    <cfRule type="expression" dxfId="79" priority="80">
      <formula>MOD(ROW(),2)=1</formula>
    </cfRule>
  </conditionalFormatting>
  <conditionalFormatting sqref="C146">
    <cfRule type="expression" dxfId="78" priority="79">
      <formula>MOD(ROW(),2)=1</formula>
    </cfRule>
  </conditionalFormatting>
  <conditionalFormatting sqref="C146">
    <cfRule type="containsText" dxfId="77" priority="78" operator="containsText" text="UG">
      <formula>NOT(ISERROR(SEARCH("UG",C146)))</formula>
    </cfRule>
  </conditionalFormatting>
  <conditionalFormatting sqref="A146:B146 D146:F146">
    <cfRule type="expression" dxfId="76" priority="77">
      <formula>MOD(ROW(),2)=1</formula>
    </cfRule>
  </conditionalFormatting>
  <conditionalFormatting sqref="F146">
    <cfRule type="notContainsBlanks" dxfId="75" priority="75">
      <formula>LEN(TRIM(F146))&gt;0</formula>
    </cfRule>
    <cfRule type="containsBlanks" dxfId="74" priority="76">
      <formula>LEN(TRIM(F146))=0</formula>
    </cfRule>
  </conditionalFormatting>
  <conditionalFormatting sqref="G146:S146">
    <cfRule type="expression" dxfId="73" priority="74">
      <formula>MOD(ROW(),2)=1</formula>
    </cfRule>
  </conditionalFormatting>
  <conditionalFormatting sqref="G146:S146">
    <cfRule type="endsWith" dxfId="72" priority="73" operator="endsWith" text="0">
      <formula>RIGHT(G146,LEN("0"))="0"</formula>
    </cfRule>
  </conditionalFormatting>
  <conditionalFormatting sqref="G146:S146">
    <cfRule type="beginsWith" dxfId="71" priority="72" operator="beginsWith" text=",">
      <formula>LEFT(G146,LEN(","))=","</formula>
    </cfRule>
  </conditionalFormatting>
  <conditionalFormatting sqref="AB172 T172:U172">
    <cfRule type="expression" dxfId="70" priority="71">
      <formula>MOD(ROW(),2)=1</formula>
    </cfRule>
  </conditionalFormatting>
  <conditionalFormatting sqref="AA172">
    <cfRule type="expression" dxfId="69" priority="70">
      <formula>MOD(ROW(),2)=1</formula>
    </cfRule>
  </conditionalFormatting>
  <conditionalFormatting sqref="V172:Z172 AC172:AE172">
    <cfRule type="expression" dxfId="68" priority="69">
      <formula>MOD(ROW(),2)=1</formula>
    </cfRule>
  </conditionalFormatting>
  <conditionalFormatting sqref="A172:B172 D172:E172">
    <cfRule type="expression" dxfId="67" priority="68">
      <formula>MOD(ROW(),2)=1</formula>
    </cfRule>
  </conditionalFormatting>
  <conditionalFormatting sqref="F172">
    <cfRule type="expression" dxfId="66" priority="67">
      <formula>MOD(ROW(),2)=1</formula>
    </cfRule>
  </conditionalFormatting>
  <conditionalFormatting sqref="F172">
    <cfRule type="notContainsBlanks" dxfId="65" priority="65">
      <formula>LEN(TRIM(F172))&gt;0</formula>
    </cfRule>
    <cfRule type="containsBlanks" dxfId="64" priority="66">
      <formula>LEN(TRIM(F172))=0</formula>
    </cfRule>
  </conditionalFormatting>
  <conditionalFormatting sqref="C172">
    <cfRule type="expression" dxfId="63" priority="64">
      <formula>MOD(ROW(),2)=1</formula>
    </cfRule>
  </conditionalFormatting>
  <conditionalFormatting sqref="C172">
    <cfRule type="containsText" dxfId="62" priority="63" operator="containsText" text="UG">
      <formula>NOT(ISERROR(SEARCH("UG",C172)))</formula>
    </cfRule>
  </conditionalFormatting>
  <conditionalFormatting sqref="C172">
    <cfRule type="expression" dxfId="61" priority="62">
      <formula>MOD(ROW(),2)=1</formula>
    </cfRule>
  </conditionalFormatting>
  <conditionalFormatting sqref="C172">
    <cfRule type="containsText" dxfId="60" priority="61" operator="containsText" text="UG">
      <formula>NOT(ISERROR(SEARCH("UG",C172)))</formula>
    </cfRule>
  </conditionalFormatting>
  <conditionalFormatting sqref="C172">
    <cfRule type="containsText" dxfId="59" priority="60" operator="containsText" text="CDD">
      <formula>NOT(ISERROR(SEARCH("CDD",C172)))</formula>
    </cfRule>
  </conditionalFormatting>
  <conditionalFormatting sqref="G172:S172">
    <cfRule type="expression" dxfId="58" priority="59">
      <formula>MOD(ROW(),2)=1</formula>
    </cfRule>
  </conditionalFormatting>
  <conditionalFormatting sqref="G172:S172">
    <cfRule type="endsWith" dxfId="57" priority="58" operator="endsWith" text="0">
      <formula>RIGHT(G172,LEN("0"))="0"</formula>
    </cfRule>
  </conditionalFormatting>
  <conditionalFormatting sqref="G172:S172">
    <cfRule type="beginsWith" dxfId="56" priority="57" operator="beginsWith" text=",">
      <formula>LEFT(G172,LEN(","))=","</formula>
    </cfRule>
  </conditionalFormatting>
  <conditionalFormatting sqref="C163">
    <cfRule type="expression" dxfId="55" priority="56">
      <formula>MOD(ROW(),2)=1</formula>
    </cfRule>
  </conditionalFormatting>
  <conditionalFormatting sqref="C163">
    <cfRule type="containsText" dxfId="54" priority="55" operator="containsText" text="UG">
      <formula>NOT(ISERROR(SEARCH("UG",C163)))</formula>
    </cfRule>
  </conditionalFormatting>
  <conditionalFormatting sqref="C163">
    <cfRule type="expression" dxfId="53" priority="54">
      <formula>MOD(ROW(),2)=1</formula>
    </cfRule>
  </conditionalFormatting>
  <conditionalFormatting sqref="C163">
    <cfRule type="containsText" dxfId="52" priority="53" operator="containsText" text="UG">
      <formula>NOT(ISERROR(SEARCH("UG",C163)))</formula>
    </cfRule>
  </conditionalFormatting>
  <conditionalFormatting sqref="C163">
    <cfRule type="containsText" dxfId="51" priority="52" operator="containsText" text="CDD">
      <formula>NOT(ISERROR(SEARCH("CDD",C163)))</formula>
    </cfRule>
  </conditionalFormatting>
  <conditionalFormatting sqref="A163:B163 D163:F163">
    <cfRule type="expression" dxfId="50" priority="51">
      <formula>MOD(ROW(),2)=1</formula>
    </cfRule>
  </conditionalFormatting>
  <conditionalFormatting sqref="F163">
    <cfRule type="notContainsBlanks" dxfId="49" priority="49">
      <formula>LEN(TRIM(F163))&gt;0</formula>
    </cfRule>
    <cfRule type="containsBlanks" dxfId="48" priority="50">
      <formula>LEN(TRIM(F163))=0</formula>
    </cfRule>
  </conditionalFormatting>
  <conditionalFormatting sqref="G163:S163">
    <cfRule type="expression" dxfId="47" priority="48">
      <formula>MOD(ROW(),2)=1</formula>
    </cfRule>
  </conditionalFormatting>
  <conditionalFormatting sqref="G163:S163">
    <cfRule type="endsWith" dxfId="46" priority="47" operator="endsWith" text="0">
      <formula>RIGHT(G163,LEN("0"))="0"</formula>
    </cfRule>
  </conditionalFormatting>
  <conditionalFormatting sqref="G163:S163">
    <cfRule type="beginsWith" dxfId="45" priority="46" operator="beginsWith" text=",">
      <formula>LEFT(G163,LEN(","))=","</formula>
    </cfRule>
  </conditionalFormatting>
  <conditionalFormatting sqref="A164:S164">
    <cfRule type="expression" dxfId="44" priority="45">
      <formula>MOD(ROW(),2)=1</formula>
    </cfRule>
  </conditionalFormatting>
  <conditionalFormatting sqref="C164">
    <cfRule type="containsText" dxfId="43" priority="44" operator="containsText" text="UG">
      <formula>NOT(ISERROR(SEARCH("UG",C164)))</formula>
    </cfRule>
  </conditionalFormatting>
  <conditionalFormatting sqref="F164">
    <cfRule type="notContainsBlanks" dxfId="42" priority="42">
      <formula>LEN(TRIM(F164))&gt;0</formula>
    </cfRule>
    <cfRule type="containsBlanks" dxfId="41" priority="43">
      <formula>LEN(TRIM(F164))=0</formula>
    </cfRule>
  </conditionalFormatting>
  <conditionalFormatting sqref="G164:S164">
    <cfRule type="endsWith" dxfId="40" priority="41" operator="endsWith" text="0">
      <formula>RIGHT(G164,LEN("0"))="0"</formula>
    </cfRule>
  </conditionalFormatting>
  <conditionalFormatting sqref="G164:S164">
    <cfRule type="beginsWith" dxfId="39" priority="40" operator="beginsWith" text=".">
      <formula>LEFT(G164,LEN("."))="."</formula>
    </cfRule>
  </conditionalFormatting>
  <conditionalFormatting sqref="AC141:XFD141">
    <cfRule type="expression" dxfId="38" priority="39">
      <formula>MOD(ROW(),2)=1</formula>
    </cfRule>
  </conditionalFormatting>
  <conditionalFormatting sqref="U141:AA141">
    <cfRule type="expression" dxfId="37" priority="38">
      <formula>MOD(ROW(),2)=1</formula>
    </cfRule>
  </conditionalFormatting>
  <conditionalFormatting sqref="AB141">
    <cfRule type="expression" dxfId="36" priority="37">
      <formula>MOD(ROW(),2)=1</formula>
    </cfRule>
  </conditionalFormatting>
  <conditionalFormatting sqref="G141:S141">
    <cfRule type="expression" dxfId="35" priority="36">
      <formula>MOD(ROW(),2)=1</formula>
    </cfRule>
  </conditionalFormatting>
  <conditionalFormatting sqref="A141:E141">
    <cfRule type="expression" dxfId="34" priority="35">
      <formula>MOD(ROW(),2)=1</formula>
    </cfRule>
  </conditionalFormatting>
  <conditionalFormatting sqref="C141">
    <cfRule type="containsText" dxfId="33" priority="34" operator="containsText" text="UG">
      <formula>NOT(ISERROR(SEARCH("UG",C141)))</formula>
    </cfRule>
  </conditionalFormatting>
  <conditionalFormatting sqref="F141">
    <cfRule type="expression" dxfId="32" priority="33">
      <formula>MOD(ROW(),2)=1</formula>
    </cfRule>
  </conditionalFormatting>
  <conditionalFormatting sqref="F141">
    <cfRule type="containsBlanks" dxfId="31" priority="31">
      <formula>LEN(TRIM(F141))=0</formula>
    </cfRule>
  </conditionalFormatting>
  <conditionalFormatting sqref="F141">
    <cfRule type="notContainsBlanks" dxfId="30" priority="32">
      <formula>LEN(TRIM(F141))&gt;0</formula>
    </cfRule>
  </conditionalFormatting>
  <conditionalFormatting sqref="G141:S141">
    <cfRule type="endsWith" dxfId="29" priority="30" operator="endsWith" text="0">
      <formula>RIGHT(G141,LEN("0"))="0"</formula>
    </cfRule>
  </conditionalFormatting>
  <conditionalFormatting sqref="T141">
    <cfRule type="expression" dxfId="28" priority="29">
      <formula>MOD(ROW(),2)=1</formula>
    </cfRule>
  </conditionalFormatting>
  <conditionalFormatting sqref="C141">
    <cfRule type="containsText" dxfId="27" priority="28" operator="containsText" text="CDD">
      <formula>NOT(ISERROR(SEARCH("CDD",C141)))</formula>
    </cfRule>
  </conditionalFormatting>
  <conditionalFormatting sqref="G141:S141">
    <cfRule type="beginsWith" dxfId="26" priority="27" operator="beginsWith" text=",">
      <formula>LEFT(G141,LEN(","))=","</formula>
    </cfRule>
  </conditionalFormatting>
  <conditionalFormatting sqref="AC153:XFD153">
    <cfRule type="expression" dxfId="25" priority="26">
      <formula>MOD(ROW(),2)=1</formula>
    </cfRule>
  </conditionalFormatting>
  <conditionalFormatting sqref="U153:AA153">
    <cfRule type="expression" dxfId="24" priority="25">
      <formula>MOD(ROW(),2)=1</formula>
    </cfRule>
  </conditionalFormatting>
  <conditionalFormatting sqref="AB153">
    <cfRule type="expression" dxfId="23" priority="24">
      <formula>MOD(ROW(),2)=1</formula>
    </cfRule>
  </conditionalFormatting>
  <conditionalFormatting sqref="G153:S153">
    <cfRule type="expression" dxfId="22" priority="23">
      <formula>MOD(ROW(),2)=1</formula>
    </cfRule>
  </conditionalFormatting>
  <conditionalFormatting sqref="A153:E153">
    <cfRule type="expression" dxfId="21" priority="22">
      <formula>MOD(ROW(),2)=1</formula>
    </cfRule>
  </conditionalFormatting>
  <conditionalFormatting sqref="C153">
    <cfRule type="containsText" dxfId="20" priority="21" operator="containsText" text="UG">
      <formula>NOT(ISERROR(SEARCH("UG",C153)))</formula>
    </cfRule>
  </conditionalFormatting>
  <conditionalFormatting sqref="F153">
    <cfRule type="expression" dxfId="19" priority="20">
      <formula>MOD(ROW(),2)=1</formula>
    </cfRule>
  </conditionalFormatting>
  <conditionalFormatting sqref="F153">
    <cfRule type="containsBlanks" dxfId="18" priority="18">
      <formula>LEN(TRIM(F153))=0</formula>
    </cfRule>
  </conditionalFormatting>
  <conditionalFormatting sqref="F153">
    <cfRule type="notContainsBlanks" dxfId="17" priority="19">
      <formula>LEN(TRIM(F153))&gt;0</formula>
    </cfRule>
  </conditionalFormatting>
  <conditionalFormatting sqref="G153:S153">
    <cfRule type="endsWith" dxfId="16" priority="17" operator="endsWith" text="0">
      <formula>RIGHT(G153,LEN("0"))="0"</formula>
    </cfRule>
  </conditionalFormatting>
  <conditionalFormatting sqref="T153">
    <cfRule type="expression" dxfId="15" priority="16">
      <formula>MOD(ROW(),2)=1</formula>
    </cfRule>
  </conditionalFormatting>
  <conditionalFormatting sqref="C153">
    <cfRule type="containsText" dxfId="14" priority="15" operator="containsText" text="CDD">
      <formula>NOT(ISERROR(SEARCH("CDD",C153)))</formula>
    </cfRule>
  </conditionalFormatting>
  <conditionalFormatting sqref="G153:S153">
    <cfRule type="beginsWith" dxfId="13" priority="14" operator="beginsWith" text=",">
      <formula>LEFT(G153,LEN(","))=","</formula>
    </cfRule>
  </conditionalFormatting>
  <conditionalFormatting sqref="AC161:XFD161">
    <cfRule type="expression" dxfId="12" priority="13">
      <formula>MOD(ROW(),2)=1</formula>
    </cfRule>
  </conditionalFormatting>
  <conditionalFormatting sqref="U161:AA161">
    <cfRule type="expression" dxfId="11" priority="12">
      <formula>MOD(ROW(),2)=1</formula>
    </cfRule>
  </conditionalFormatting>
  <conditionalFormatting sqref="AB161">
    <cfRule type="expression" dxfId="10" priority="11">
      <formula>MOD(ROW(),2)=1</formula>
    </cfRule>
  </conditionalFormatting>
  <conditionalFormatting sqref="G161:S161">
    <cfRule type="expression" dxfId="9" priority="10">
      <formula>MOD(ROW(),2)=1</formula>
    </cfRule>
  </conditionalFormatting>
  <conditionalFormatting sqref="A161:E161">
    <cfRule type="expression" dxfId="8" priority="9">
      <formula>MOD(ROW(),2)=1</formula>
    </cfRule>
  </conditionalFormatting>
  <conditionalFormatting sqref="C161">
    <cfRule type="containsText" dxfId="7" priority="8" operator="containsText" text="UG">
      <formula>NOT(ISERROR(SEARCH("UG",C161)))</formula>
    </cfRule>
  </conditionalFormatting>
  <conditionalFormatting sqref="F161">
    <cfRule type="expression" dxfId="6" priority="7">
      <formula>MOD(ROW(),2)=1</formula>
    </cfRule>
  </conditionalFormatting>
  <conditionalFormatting sqref="F161">
    <cfRule type="containsBlanks" dxfId="5" priority="5">
      <formula>LEN(TRIM(F161))=0</formula>
    </cfRule>
  </conditionalFormatting>
  <conditionalFormatting sqref="F161">
    <cfRule type="notContainsBlanks" dxfId="4" priority="6">
      <formula>LEN(TRIM(F161))&gt;0</formula>
    </cfRule>
  </conditionalFormatting>
  <conditionalFormatting sqref="G161:S161">
    <cfRule type="endsWith" dxfId="3" priority="4" operator="endsWith" text="0">
      <formula>RIGHT(G161,LEN("0"))="0"</formula>
    </cfRule>
  </conditionalFormatting>
  <conditionalFormatting sqref="T161">
    <cfRule type="expression" dxfId="2" priority="3">
      <formula>MOD(ROW(),2)=1</formula>
    </cfRule>
  </conditionalFormatting>
  <conditionalFormatting sqref="C161">
    <cfRule type="containsText" dxfId="1" priority="2" operator="containsText" text="CDD">
      <formula>NOT(ISERROR(SEARCH("CDD",C161)))</formula>
    </cfRule>
  </conditionalFormatting>
  <conditionalFormatting sqref="G161:S161">
    <cfRule type="beginsWith" dxfId="0" priority="1" operator="beginsWith" text=",">
      <formula>LEFT(G161,LEN(","))=","</formula>
    </cfRule>
  </conditionalFormatting>
  <printOptions horizontalCentered="1" verticalCentered="1"/>
  <pageMargins left="0" right="0" top="0" bottom="0" header="0.11811023622047245" footer="0.11811023622047245"/>
  <pageSetup paperSize="9" scale="44" orientation="landscape" r:id="rId1"/>
  <headerFooter alignWithMargins="0">
    <oddHeader>&amp;L&amp;D</oddHeader>
  </headerFooter>
  <rowBreaks count="2" manualBreakCount="2">
    <brk id="81" max="16383" man="1"/>
    <brk id="205" max="16383" man="1"/>
  </rowBreaks>
  <colBreaks count="1" manualBreakCount="1">
    <brk id="31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[1]Feuil1!#REF!</xm:f>
          </x14:formula1>
          <xm:sqref>C115 C173:C174</xm:sqref>
        </x14:dataValidation>
        <x14:dataValidation type="list" allowBlank="1" showInputMessage="1" showErrorMessage="1">
          <x14:formula1>
            <xm:f>[1]Feuil1!#REF!</xm:f>
          </x14:formula1>
          <xm:sqref>C116:C131 C133:C134 C16:C49 C84:C114 C175:C196 C139:C172 C51:C75 C77:C78 C136:C137 C198:C202</xm:sqref>
        </x14:dataValidation>
        <x14:dataValidation type="list" allowBlank="1" showInputMessage="1" showErrorMessage="1">
          <x14:formula1>
            <xm:f>[2]Feuil1!#REF!</xm:f>
          </x14:formula1>
          <xm:sqref>C132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F1"/>
  <sheetViews>
    <sheetView tabSelected="1" workbookViewId="0">
      <selection activeCell="A2" sqref="A2"/>
    </sheetView>
  </sheetViews>
  <sheetFormatPr baseColWidth="10" defaultRowHeight="12.5" x14ac:dyDescent="0.25"/>
  <cols>
    <col min="2" max="2" width="16.6328125" customWidth="1"/>
    <col min="3" max="3" width="12.1796875" customWidth="1"/>
  </cols>
  <sheetData>
    <row r="1" spans="1:6" s="3921" customFormat="1" ht="13" x14ac:dyDescent="0.3">
      <c r="A1" s="3922" t="s">
        <v>174</v>
      </c>
      <c r="B1" s="3922" t="s">
        <v>173</v>
      </c>
      <c r="C1" s="3922" t="s">
        <v>1</v>
      </c>
      <c r="D1" s="3922" t="s">
        <v>175</v>
      </c>
      <c r="E1" s="3922" t="s">
        <v>172</v>
      </c>
      <c r="F1" s="3922" t="s">
        <v>201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BdDnoms">
                <anchor moveWithCells="1" sizeWithCells="1">
                  <from>
                    <xdr:col>10</xdr:col>
                    <xdr:colOff>450850</xdr:colOff>
                    <xdr:row>5</xdr:row>
                    <xdr:rowOff>19050</xdr:rowOff>
                  </from>
                  <to>
                    <xdr:col>12</xdr:col>
                    <xdr:colOff>146050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Secteur A1</vt:lpstr>
      <vt:lpstr>Secteur B1</vt:lpstr>
      <vt:lpstr>NUIT DUP</vt:lpstr>
      <vt:lpstr>TCD</vt:lpstr>
      <vt:lpstr>'NUIT DUP'!Zone_d_impression</vt:lpstr>
      <vt:lpstr>'Secteur A1'!Zone_d_impression</vt:lpstr>
      <vt:lpstr>'Secteur B1'!Zone_d_impression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mercier</dc:creator>
  <cp:lastModifiedBy>Michel</cp:lastModifiedBy>
  <cp:lastPrinted>2018-10-13T07:55:08Z</cp:lastPrinted>
  <dcterms:created xsi:type="dcterms:W3CDTF">2018-10-03T14:09:32Z</dcterms:created>
  <dcterms:modified xsi:type="dcterms:W3CDTF">2018-11-01T14:33:06Z</dcterms:modified>
</cp:coreProperties>
</file>