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8610" tabRatio="474"/>
  </bookViews>
  <sheets>
    <sheet name="heures" sheetId="49" r:id="rId1"/>
    <sheet name="récap" sheetId="47" r:id="rId2"/>
    <sheet name="param" sheetId="48" r:id="rId3"/>
    <sheet name="JF" sheetId="44" r:id="rId4"/>
  </sheets>
  <definedNames>
    <definedName name="JF">JF!$B$2:$K$13</definedName>
    <definedName name="JFHN">param!$F$2</definedName>
    <definedName name="JFHS">param!$G$2</definedName>
    <definedName name="sem">param!$I$2</definedName>
  </definedNames>
  <calcPr calcId="152511"/>
</workbook>
</file>

<file path=xl/calcChain.xml><?xml version="1.0" encoding="utf-8"?>
<calcChain xmlns="http://schemas.openxmlformats.org/spreadsheetml/2006/main">
  <c r="F596" i="49" l="1" a="1"/>
  <c r="F596" i="49" s="1"/>
  <c r="E596" i="49" a="1"/>
  <c r="E596" i="49" s="1"/>
  <c r="G596" i="49" s="1"/>
  <c r="F595" i="49" a="1"/>
  <c r="F595" i="49" s="1"/>
  <c r="E595" i="49" a="1"/>
  <c r="E595" i="49" s="1"/>
  <c r="F594" i="49" a="1"/>
  <c r="F594" i="49" s="1"/>
  <c r="E594" i="49" a="1"/>
  <c r="E594" i="49" s="1"/>
  <c r="F579" i="49" a="1"/>
  <c r="F579" i="49" s="1"/>
  <c r="E579" i="49" a="1"/>
  <c r="E579" i="49" s="1"/>
  <c r="G579" i="49" s="1"/>
  <c r="F578" i="49" a="1"/>
  <c r="F578" i="49" s="1"/>
  <c r="E578" i="49" a="1"/>
  <c r="E578" i="49" s="1"/>
  <c r="F577" i="49" a="1"/>
  <c r="F577" i="49" s="1"/>
  <c r="E577" i="49" a="1"/>
  <c r="E577" i="49" s="1"/>
  <c r="F562" i="49" a="1"/>
  <c r="F562" i="49" s="1"/>
  <c r="E562" i="49" a="1"/>
  <c r="E562" i="49" s="1"/>
  <c r="F561" i="49" a="1"/>
  <c r="F561" i="49" s="1"/>
  <c r="E561" i="49"/>
  <c r="E561" i="49" a="1"/>
  <c r="F560" i="49" a="1"/>
  <c r="F560" i="49" s="1"/>
  <c r="E560" i="49" a="1"/>
  <c r="E560" i="49" s="1"/>
  <c r="F545" i="49" a="1"/>
  <c r="F545" i="49" s="1"/>
  <c r="E545" i="49" a="1"/>
  <c r="E545" i="49" s="1"/>
  <c r="F544" i="49" a="1"/>
  <c r="F544" i="49" s="1"/>
  <c r="E544" i="49" a="1"/>
  <c r="E544" i="49" s="1"/>
  <c r="F543" i="49" a="1"/>
  <c r="F543" i="49" s="1"/>
  <c r="E543" i="49" a="1"/>
  <c r="E543" i="49" s="1"/>
  <c r="F528" i="49" a="1"/>
  <c r="F528" i="49" s="1"/>
  <c r="E528" i="49" a="1"/>
  <c r="E528" i="49" s="1"/>
  <c r="F527" i="49" a="1"/>
  <c r="F527" i="49" s="1"/>
  <c r="E527" i="49" a="1"/>
  <c r="E527" i="49" s="1"/>
  <c r="F526" i="49" a="1"/>
  <c r="F526" i="49" s="1"/>
  <c r="E526" i="49" a="1"/>
  <c r="E526" i="49" s="1"/>
  <c r="F511" i="49" a="1"/>
  <c r="F511" i="49" s="1"/>
  <c r="E511" i="49" a="1"/>
  <c r="E511" i="49" s="1"/>
  <c r="F510" i="49" a="1"/>
  <c r="F510" i="49" s="1"/>
  <c r="E510" i="49" a="1"/>
  <c r="E510" i="49" s="1"/>
  <c r="F509" i="49" a="1"/>
  <c r="F509" i="49" s="1"/>
  <c r="E509" i="49" a="1"/>
  <c r="E509" i="49" s="1"/>
  <c r="F494" i="49" a="1"/>
  <c r="F494" i="49" s="1"/>
  <c r="E494" i="49" a="1"/>
  <c r="E494" i="49" s="1"/>
  <c r="F493" i="49" a="1"/>
  <c r="F493" i="49" s="1"/>
  <c r="E493" i="49" a="1"/>
  <c r="E493" i="49" s="1"/>
  <c r="F492" i="49" a="1"/>
  <c r="F492" i="49" s="1"/>
  <c r="E492" i="49" a="1"/>
  <c r="E492" i="49" s="1"/>
  <c r="F477" i="49" a="1"/>
  <c r="F477" i="49" s="1"/>
  <c r="E477" i="49" a="1"/>
  <c r="E477" i="49" s="1"/>
  <c r="F476" i="49" a="1"/>
  <c r="F476" i="49" s="1"/>
  <c r="E476" i="49" a="1"/>
  <c r="E476" i="49" s="1"/>
  <c r="F475" i="49" a="1"/>
  <c r="F475" i="49" s="1"/>
  <c r="E475" i="49" a="1"/>
  <c r="E475" i="49" s="1"/>
  <c r="F460" i="49" a="1"/>
  <c r="F460" i="49" s="1"/>
  <c r="E460" i="49" a="1"/>
  <c r="E460" i="49" s="1"/>
  <c r="F459" i="49" a="1"/>
  <c r="F459" i="49" s="1"/>
  <c r="E459" i="49" a="1"/>
  <c r="E459" i="49" s="1"/>
  <c r="F458" i="49" a="1"/>
  <c r="F458" i="49" s="1"/>
  <c r="E458" i="49" a="1"/>
  <c r="E458" i="49" s="1"/>
  <c r="F443" i="49" a="1"/>
  <c r="F443" i="49" s="1"/>
  <c r="E443" i="49" a="1"/>
  <c r="E443" i="49" s="1"/>
  <c r="F442" i="49" a="1"/>
  <c r="F442" i="49" s="1"/>
  <c r="E442" i="49" a="1"/>
  <c r="E442" i="49" s="1"/>
  <c r="F441" i="49" a="1"/>
  <c r="F441" i="49" s="1"/>
  <c r="E441" i="49" a="1"/>
  <c r="E441" i="49" s="1"/>
  <c r="F426" i="49" a="1"/>
  <c r="F426" i="49" s="1"/>
  <c r="E426" i="49" a="1"/>
  <c r="E426" i="49" s="1"/>
  <c r="F425" i="49" a="1"/>
  <c r="F425" i="49" s="1"/>
  <c r="E425" i="49" a="1"/>
  <c r="E425" i="49" s="1"/>
  <c r="F424" i="49" a="1"/>
  <c r="F424" i="49" s="1"/>
  <c r="E424" i="49" a="1"/>
  <c r="E424" i="49" s="1"/>
  <c r="F409" i="49" a="1"/>
  <c r="F409" i="49" s="1"/>
  <c r="E409" i="49" a="1"/>
  <c r="E409" i="49" s="1"/>
  <c r="F408" i="49" a="1"/>
  <c r="F408" i="49" s="1"/>
  <c r="E408" i="49" a="1"/>
  <c r="E408" i="49" s="1"/>
  <c r="F407" i="49" a="1"/>
  <c r="F407" i="49" s="1"/>
  <c r="E407" i="49" a="1"/>
  <c r="E407" i="49" s="1"/>
  <c r="F392" i="49" a="1"/>
  <c r="F392" i="49" s="1"/>
  <c r="E392" i="49" a="1"/>
  <c r="E392" i="49" s="1"/>
  <c r="F391" i="49" a="1"/>
  <c r="F391" i="49" s="1"/>
  <c r="E391" i="49" a="1"/>
  <c r="E391" i="49" s="1"/>
  <c r="F390" i="49" a="1"/>
  <c r="F390" i="49" s="1"/>
  <c r="E390" i="49" a="1"/>
  <c r="E390" i="49" s="1"/>
  <c r="F375" i="49" a="1"/>
  <c r="F375" i="49" s="1"/>
  <c r="E375" i="49" a="1"/>
  <c r="E375" i="49" s="1"/>
  <c r="F374" i="49" a="1"/>
  <c r="F374" i="49" s="1"/>
  <c r="E374" i="49" a="1"/>
  <c r="E374" i="49" s="1"/>
  <c r="F373" i="49" a="1"/>
  <c r="F373" i="49" s="1"/>
  <c r="E373" i="49" a="1"/>
  <c r="E373" i="49" s="1"/>
  <c r="F358" i="49" a="1"/>
  <c r="F358" i="49" s="1"/>
  <c r="E358" i="49" a="1"/>
  <c r="E358" i="49" s="1"/>
  <c r="F357" i="49" a="1"/>
  <c r="F357" i="49" s="1"/>
  <c r="E357" i="49" a="1"/>
  <c r="E357" i="49" s="1"/>
  <c r="F356" i="49" a="1"/>
  <c r="F356" i="49" s="1"/>
  <c r="E356" i="49" a="1"/>
  <c r="E356" i="49" s="1"/>
  <c r="F341" i="49" a="1"/>
  <c r="F341" i="49" s="1"/>
  <c r="E341" i="49" a="1"/>
  <c r="E341" i="49" s="1"/>
  <c r="F340" i="49" a="1"/>
  <c r="F340" i="49" s="1"/>
  <c r="E340" i="49" a="1"/>
  <c r="E340" i="49" s="1"/>
  <c r="F339" i="49" a="1"/>
  <c r="F339" i="49" s="1"/>
  <c r="E339" i="49" a="1"/>
  <c r="E339" i="49" s="1"/>
  <c r="F324" i="49" a="1"/>
  <c r="F324" i="49" s="1"/>
  <c r="E324" i="49" a="1"/>
  <c r="E324" i="49" s="1"/>
  <c r="F323" i="49" a="1"/>
  <c r="F323" i="49" s="1"/>
  <c r="E323" i="49" a="1"/>
  <c r="E323" i="49" s="1"/>
  <c r="F322" i="49" a="1"/>
  <c r="F322" i="49" s="1"/>
  <c r="E322" i="49" a="1"/>
  <c r="E322" i="49" s="1"/>
  <c r="F307" i="49" a="1"/>
  <c r="F307" i="49" s="1"/>
  <c r="E307" i="49" a="1"/>
  <c r="E307" i="49" s="1"/>
  <c r="F306" i="49" a="1"/>
  <c r="F306" i="49" s="1"/>
  <c r="E306" i="49" a="1"/>
  <c r="E306" i="49" s="1"/>
  <c r="F305" i="49" a="1"/>
  <c r="F305" i="49" s="1"/>
  <c r="E305" i="49" a="1"/>
  <c r="E305" i="49" s="1"/>
  <c r="F290" i="49" a="1"/>
  <c r="F290" i="49" s="1"/>
  <c r="E290" i="49" a="1"/>
  <c r="E290" i="49" s="1"/>
  <c r="F289" i="49" a="1"/>
  <c r="F289" i="49" s="1"/>
  <c r="E289" i="49" a="1"/>
  <c r="E289" i="49" s="1"/>
  <c r="F288" i="49" a="1"/>
  <c r="F288" i="49" s="1"/>
  <c r="E288" i="49" a="1"/>
  <c r="E288" i="49" s="1"/>
  <c r="F273" i="49" a="1"/>
  <c r="F273" i="49" s="1"/>
  <c r="E273" i="49" a="1"/>
  <c r="E273" i="49" s="1"/>
  <c r="F272" i="49" a="1"/>
  <c r="F272" i="49" s="1"/>
  <c r="E272" i="49" a="1"/>
  <c r="E272" i="49" s="1"/>
  <c r="F271" i="49" a="1"/>
  <c r="F271" i="49" s="1"/>
  <c r="E271" i="49" a="1"/>
  <c r="E271" i="49" s="1"/>
  <c r="F256" i="49" a="1"/>
  <c r="F256" i="49" s="1"/>
  <c r="E256" i="49" a="1"/>
  <c r="E256" i="49" s="1"/>
  <c r="F255" i="49" a="1"/>
  <c r="F255" i="49" s="1"/>
  <c r="E255" i="49" a="1"/>
  <c r="E255" i="49" s="1"/>
  <c r="F254" i="49" a="1"/>
  <c r="F254" i="49" s="1"/>
  <c r="E254" i="49" a="1"/>
  <c r="E254" i="49" s="1"/>
  <c r="F239" i="49" a="1"/>
  <c r="F239" i="49" s="1"/>
  <c r="E239" i="49" a="1"/>
  <c r="E239" i="49" s="1"/>
  <c r="F238" i="49" a="1"/>
  <c r="F238" i="49" s="1"/>
  <c r="E238" i="49" a="1"/>
  <c r="E238" i="49" s="1"/>
  <c r="F237" i="49" a="1"/>
  <c r="F237" i="49" s="1"/>
  <c r="E237" i="49" a="1"/>
  <c r="E237" i="49" s="1"/>
  <c r="F222" i="49" a="1"/>
  <c r="F222" i="49" s="1"/>
  <c r="E222" i="49" a="1"/>
  <c r="E222" i="49" s="1"/>
  <c r="F221" i="49" a="1"/>
  <c r="F221" i="49" s="1"/>
  <c r="E221" i="49" a="1"/>
  <c r="E221" i="49" s="1"/>
  <c r="F220" i="49" a="1"/>
  <c r="F220" i="49" s="1"/>
  <c r="E220" i="49" a="1"/>
  <c r="E220" i="49" s="1"/>
  <c r="F205" i="49" a="1"/>
  <c r="F205" i="49" s="1"/>
  <c r="E205" i="49" a="1"/>
  <c r="E205" i="49" s="1"/>
  <c r="F204" i="49" a="1"/>
  <c r="F204" i="49" s="1"/>
  <c r="E204" i="49" a="1"/>
  <c r="E204" i="49" s="1"/>
  <c r="F203" i="49" a="1"/>
  <c r="F203" i="49" s="1"/>
  <c r="E203" i="49" a="1"/>
  <c r="E203" i="49" s="1"/>
  <c r="F188" i="49" a="1"/>
  <c r="F188" i="49" s="1"/>
  <c r="E188" i="49" a="1"/>
  <c r="E188" i="49" s="1"/>
  <c r="F187" i="49" a="1"/>
  <c r="F187" i="49" s="1"/>
  <c r="E187" i="49" a="1"/>
  <c r="E187" i="49" s="1"/>
  <c r="F186" i="49" a="1"/>
  <c r="F186" i="49" s="1"/>
  <c r="E186" i="49" a="1"/>
  <c r="E186" i="49" s="1"/>
  <c r="F171" i="49" a="1"/>
  <c r="F171" i="49" s="1"/>
  <c r="E171" i="49" a="1"/>
  <c r="E171" i="49" s="1"/>
  <c r="F170" i="49" a="1"/>
  <c r="F170" i="49" s="1"/>
  <c r="E170" i="49" a="1"/>
  <c r="E170" i="49" s="1"/>
  <c r="F169" i="49" a="1"/>
  <c r="F169" i="49" s="1"/>
  <c r="E169" i="49" a="1"/>
  <c r="E169" i="49" s="1"/>
  <c r="F154" i="49" a="1"/>
  <c r="F154" i="49" s="1"/>
  <c r="E154" i="49" a="1"/>
  <c r="E154" i="49" s="1"/>
  <c r="F153" i="49" a="1"/>
  <c r="F153" i="49" s="1"/>
  <c r="E153" i="49" a="1"/>
  <c r="E153" i="49" s="1"/>
  <c r="F152" i="49" a="1"/>
  <c r="F152" i="49" s="1"/>
  <c r="E152" i="49" a="1"/>
  <c r="E152" i="49" s="1"/>
  <c r="F137" i="49" a="1"/>
  <c r="F137" i="49" s="1"/>
  <c r="E137" i="49" a="1"/>
  <c r="E137" i="49" s="1"/>
  <c r="F136" i="49" a="1"/>
  <c r="F136" i="49" s="1"/>
  <c r="E136" i="49" a="1"/>
  <c r="E136" i="49" s="1"/>
  <c r="F135" i="49" a="1"/>
  <c r="F135" i="49" s="1"/>
  <c r="E135" i="49" a="1"/>
  <c r="E135" i="49" s="1"/>
  <c r="F120" i="49" a="1"/>
  <c r="F120" i="49" s="1"/>
  <c r="E120" i="49" a="1"/>
  <c r="E120" i="49" s="1"/>
  <c r="F119" i="49" a="1"/>
  <c r="F119" i="49" s="1"/>
  <c r="E119" i="49" a="1"/>
  <c r="E119" i="49" s="1"/>
  <c r="F118" i="49" a="1"/>
  <c r="F118" i="49" s="1"/>
  <c r="E118" i="49" a="1"/>
  <c r="E118" i="49" s="1"/>
  <c r="F103" i="49" a="1"/>
  <c r="F103" i="49" s="1"/>
  <c r="E103" i="49" a="1"/>
  <c r="E103" i="49" s="1"/>
  <c r="F102" i="49" a="1"/>
  <c r="F102" i="49" s="1"/>
  <c r="E102" i="49" a="1"/>
  <c r="E102" i="49" s="1"/>
  <c r="F101" i="49" a="1"/>
  <c r="F101" i="49" s="1"/>
  <c r="E101" i="49" a="1"/>
  <c r="E101" i="49" s="1"/>
  <c r="F86" i="49" a="1"/>
  <c r="F86" i="49" s="1"/>
  <c r="E86" i="49" a="1"/>
  <c r="E86" i="49" s="1"/>
  <c r="F85" i="49" a="1"/>
  <c r="F85" i="49" s="1"/>
  <c r="E85" i="49" a="1"/>
  <c r="E85" i="49" s="1"/>
  <c r="F84" i="49" a="1"/>
  <c r="F84" i="49" s="1"/>
  <c r="E84" i="49" a="1"/>
  <c r="E84" i="49" s="1"/>
  <c r="G102" i="49" l="1"/>
  <c r="G118" i="49"/>
  <c r="G120" i="49"/>
  <c r="G426" i="49"/>
  <c r="G137" i="49"/>
  <c r="G169" i="49"/>
  <c r="G239" i="49"/>
  <c r="G273" i="49"/>
  <c r="G307" i="49"/>
  <c r="G341" i="49"/>
  <c r="G375" i="49"/>
  <c r="G409" i="49"/>
  <c r="G477" i="49"/>
  <c r="G171" i="49"/>
  <c r="G256" i="49"/>
  <c r="G154" i="49"/>
  <c r="G205" i="49"/>
  <c r="G290" i="49"/>
  <c r="G322" i="49"/>
  <c r="G408" i="49"/>
  <c r="G460" i="49"/>
  <c r="G509" i="49"/>
  <c r="G511" i="49"/>
  <c r="G101" i="49"/>
  <c r="G103" i="49"/>
  <c r="G188" i="49"/>
  <c r="G221" i="49"/>
  <c r="G238" i="49"/>
  <c r="G255" i="49"/>
  <c r="G324" i="49"/>
  <c r="G358" i="49"/>
  <c r="G443" i="49"/>
  <c r="G527" i="49"/>
  <c r="G544" i="49"/>
  <c r="G560" i="49"/>
  <c r="G561" i="49"/>
  <c r="G135" i="49"/>
  <c r="G136" i="49"/>
  <c r="G153" i="49"/>
  <c r="G170" i="49"/>
  <c r="G186" i="49"/>
  <c r="G203" i="49"/>
  <c r="G204" i="49"/>
  <c r="G222" i="49"/>
  <c r="G271" i="49"/>
  <c r="G289" i="49"/>
  <c r="G392" i="49"/>
  <c r="G458" i="49"/>
  <c r="G459" i="49"/>
  <c r="G476" i="49"/>
  <c r="G494" i="49"/>
  <c r="G528" i="49"/>
  <c r="G562" i="49"/>
  <c r="G288" i="49"/>
  <c r="G373" i="49"/>
  <c r="G475" i="49"/>
  <c r="G492" i="49"/>
  <c r="G526" i="49"/>
  <c r="G152" i="49"/>
  <c r="G390" i="49"/>
  <c r="G237" i="49"/>
  <c r="G407" i="49"/>
  <c r="G577" i="49"/>
  <c r="G220" i="49"/>
  <c r="G305" i="49"/>
  <c r="G339" i="49"/>
  <c r="G356" i="49"/>
  <c r="G187" i="49"/>
  <c r="G254" i="49"/>
  <c r="G424" i="49"/>
  <c r="G441" i="49"/>
  <c r="G545" i="49"/>
  <c r="G594" i="49"/>
  <c r="G595" i="49"/>
  <c r="G578" i="49"/>
  <c r="G543" i="49"/>
  <c r="G510" i="49"/>
  <c r="G493" i="49"/>
  <c r="G442" i="49"/>
  <c r="G425" i="49"/>
  <c r="G391" i="49"/>
  <c r="G374" i="49"/>
  <c r="G357" i="49"/>
  <c r="G340" i="49"/>
  <c r="G323" i="49"/>
  <c r="G306" i="49"/>
  <c r="G272" i="49"/>
  <c r="G119" i="49"/>
  <c r="E1" i="47"/>
  <c r="D1" i="47"/>
  <c r="A19" i="49" l="1"/>
  <c r="A20" i="49" s="1"/>
  <c r="B19" i="49"/>
  <c r="B20" i="49" s="1"/>
  <c r="A21" i="49"/>
  <c r="A22" i="49" s="1"/>
  <c r="B21" i="49"/>
  <c r="B22" i="49" s="1"/>
  <c r="A23" i="49"/>
  <c r="A24" i="49" s="1"/>
  <c r="B23" i="49"/>
  <c r="B24" i="49" s="1"/>
  <c r="A25" i="49"/>
  <c r="A26" i="49" s="1"/>
  <c r="B25" i="49"/>
  <c r="B26" i="49" s="1"/>
  <c r="A27" i="49"/>
  <c r="A28" i="49" s="1"/>
  <c r="B27" i="49"/>
  <c r="B28" i="49" s="1"/>
  <c r="B33" i="49" s="1"/>
  <c r="B34" i="49" s="1"/>
  <c r="B35" i="49" s="1"/>
  <c r="A29" i="49"/>
  <c r="B29" i="49"/>
  <c r="A31" i="49"/>
  <c r="B31" i="49"/>
  <c r="B2" i="44"/>
  <c r="B4" i="44" s="1"/>
  <c r="C1" i="44"/>
  <c r="C2" i="44" s="1"/>
  <c r="B6" i="44"/>
  <c r="B7" i="44"/>
  <c r="B8" i="44"/>
  <c r="B9" i="44"/>
  <c r="B10" i="44"/>
  <c r="B11" i="44"/>
  <c r="B12" i="44"/>
  <c r="B13" i="44"/>
  <c r="C13" i="44"/>
  <c r="A36" i="49"/>
  <c r="A37" i="49" s="1"/>
  <c r="B36" i="49"/>
  <c r="B37" i="49" s="1"/>
  <c r="A38" i="49"/>
  <c r="A39" i="49" s="1"/>
  <c r="B38" i="49"/>
  <c r="B39" i="49" s="1"/>
  <c r="A40" i="49"/>
  <c r="A41" i="49" s="1"/>
  <c r="B40" i="49"/>
  <c r="B41" i="49" s="1"/>
  <c r="A42" i="49"/>
  <c r="A43" i="49" s="1"/>
  <c r="B42" i="49"/>
  <c r="B43" i="49" s="1"/>
  <c r="A44" i="49"/>
  <c r="A45" i="49" s="1"/>
  <c r="A49" i="49" s="1"/>
  <c r="B44" i="49"/>
  <c r="B45" i="49" s="1"/>
  <c r="B49" i="49" s="1"/>
  <c r="A46" i="49"/>
  <c r="B46" i="49"/>
  <c r="A48" i="49"/>
  <c r="B48" i="49"/>
  <c r="A53" i="49"/>
  <c r="A54" i="49" s="1"/>
  <c r="B53" i="49"/>
  <c r="B54" i="49" s="1"/>
  <c r="A55" i="49"/>
  <c r="A56" i="49" s="1"/>
  <c r="B55" i="49"/>
  <c r="B56" i="49" s="1"/>
  <c r="A57" i="49"/>
  <c r="A58" i="49" s="1"/>
  <c r="B57" i="49"/>
  <c r="B58" i="49" s="1"/>
  <c r="A59" i="49"/>
  <c r="A60" i="49" s="1"/>
  <c r="B59" i="49"/>
  <c r="B60" i="49" s="1"/>
  <c r="A61" i="49"/>
  <c r="A62" i="49" s="1"/>
  <c r="A64" i="49" s="1"/>
  <c r="B61" i="49"/>
  <c r="B62" i="49" s="1"/>
  <c r="B67" i="49" s="1"/>
  <c r="B68" i="49" s="1"/>
  <c r="B69" i="49" s="1"/>
  <c r="A63" i="49"/>
  <c r="B63" i="49"/>
  <c r="A65" i="49"/>
  <c r="B65" i="49"/>
  <c r="A70" i="49"/>
  <c r="A71" i="49" s="1"/>
  <c r="B70" i="49"/>
  <c r="B71" i="49" s="1"/>
  <c r="A72" i="49"/>
  <c r="A73" i="49" s="1"/>
  <c r="B72" i="49"/>
  <c r="B73" i="49" s="1"/>
  <c r="A74" i="49"/>
  <c r="A75" i="49" s="1"/>
  <c r="B74" i="49"/>
  <c r="B75" i="49" s="1"/>
  <c r="A76" i="49"/>
  <c r="A77" i="49" s="1"/>
  <c r="B76" i="49"/>
  <c r="B77" i="49" s="1"/>
  <c r="A78" i="49"/>
  <c r="A79" i="49" s="1"/>
  <c r="B78" i="49"/>
  <c r="B79" i="49" s="1"/>
  <c r="B81" i="49" s="1"/>
  <c r="A80" i="49"/>
  <c r="B80" i="49"/>
  <c r="A82" i="49"/>
  <c r="B82" i="49"/>
  <c r="A87" i="49"/>
  <c r="A88" i="49" s="1"/>
  <c r="B87" i="49"/>
  <c r="B88" i="49" s="1"/>
  <c r="A89" i="49"/>
  <c r="A90" i="49" s="1"/>
  <c r="B89" i="49"/>
  <c r="B90" i="49" s="1"/>
  <c r="A91" i="49"/>
  <c r="A92" i="49" s="1"/>
  <c r="B91" i="49"/>
  <c r="B92" i="49" s="1"/>
  <c r="A93" i="49"/>
  <c r="A94" i="49" s="1"/>
  <c r="B93" i="49"/>
  <c r="B94" i="49" s="1"/>
  <c r="A95" i="49"/>
  <c r="A96" i="49" s="1"/>
  <c r="A101" i="49" s="1"/>
  <c r="A102" i="49" s="1"/>
  <c r="A103" i="49" s="1"/>
  <c r="B95" i="49"/>
  <c r="B96" i="49" s="1"/>
  <c r="B101" i="49" s="1"/>
  <c r="B102" i="49" s="1"/>
  <c r="B103" i="49" s="1"/>
  <c r="A97" i="49"/>
  <c r="B97" i="49"/>
  <c r="A99" i="49"/>
  <c r="B99" i="49"/>
  <c r="A104" i="49"/>
  <c r="A105" i="49" s="1"/>
  <c r="B104" i="49"/>
  <c r="B105" i="49" s="1"/>
  <c r="A106" i="49"/>
  <c r="A107" i="49" s="1"/>
  <c r="B106" i="49"/>
  <c r="B107" i="49" s="1"/>
  <c r="A108" i="49"/>
  <c r="A109" i="49" s="1"/>
  <c r="B108" i="49"/>
  <c r="B109" i="49" s="1"/>
  <c r="A110" i="49"/>
  <c r="A111" i="49" s="1"/>
  <c r="B110" i="49"/>
  <c r="B111" i="49" s="1"/>
  <c r="A112" i="49"/>
  <c r="A113" i="49" s="1"/>
  <c r="B112" i="49"/>
  <c r="B113" i="49" s="1"/>
  <c r="B117" i="49" s="1"/>
  <c r="A114" i="49"/>
  <c r="B114" i="49"/>
  <c r="A116" i="49"/>
  <c r="B116" i="49"/>
  <c r="A121" i="49"/>
  <c r="A122" i="49" s="1"/>
  <c r="B121" i="49"/>
  <c r="B122" i="49" s="1"/>
  <c r="A123" i="49"/>
  <c r="A124" i="49" s="1"/>
  <c r="B123" i="49"/>
  <c r="B124" i="49" s="1"/>
  <c r="A125" i="49"/>
  <c r="A126" i="49" s="1"/>
  <c r="B125" i="49"/>
  <c r="B126" i="49" s="1"/>
  <c r="A127" i="49"/>
  <c r="A128" i="49" s="1"/>
  <c r="B127" i="49"/>
  <c r="B128" i="49" s="1"/>
  <c r="A129" i="49"/>
  <c r="A130" i="49" s="1"/>
  <c r="B129" i="49"/>
  <c r="B130" i="49" s="1"/>
  <c r="A131" i="49"/>
  <c r="B131" i="49"/>
  <c r="A133" i="49"/>
  <c r="B133" i="49"/>
  <c r="A138" i="49"/>
  <c r="A139" i="49" s="1"/>
  <c r="B138" i="49"/>
  <c r="B139" i="49" s="1"/>
  <c r="A140" i="49"/>
  <c r="A141" i="49" s="1"/>
  <c r="B140" i="49"/>
  <c r="B141" i="49" s="1"/>
  <c r="A142" i="49"/>
  <c r="A143" i="49" s="1"/>
  <c r="B142" i="49"/>
  <c r="B143" i="49" s="1"/>
  <c r="A144" i="49"/>
  <c r="A145" i="49" s="1"/>
  <c r="B144" i="49"/>
  <c r="B145" i="49" s="1"/>
  <c r="A146" i="49"/>
  <c r="A147" i="49" s="1"/>
  <c r="A149" i="49" s="1"/>
  <c r="B146" i="49"/>
  <c r="B147" i="49" s="1"/>
  <c r="B152" i="49" s="1"/>
  <c r="B153" i="49" s="1"/>
  <c r="B154" i="49" s="1"/>
  <c r="A148" i="49"/>
  <c r="B148" i="49"/>
  <c r="A150" i="49"/>
  <c r="B150" i="49"/>
  <c r="A155" i="49"/>
  <c r="A156" i="49" s="1"/>
  <c r="B155" i="49"/>
  <c r="B156" i="49" s="1"/>
  <c r="A157" i="49"/>
  <c r="A158" i="49" s="1"/>
  <c r="B157" i="49"/>
  <c r="B158" i="49" s="1"/>
  <c r="A159" i="49"/>
  <c r="A160" i="49" s="1"/>
  <c r="B159" i="49"/>
  <c r="B160" i="49" s="1"/>
  <c r="A161" i="49"/>
  <c r="A162" i="49" s="1"/>
  <c r="B161" i="49"/>
  <c r="B162" i="49" s="1"/>
  <c r="A163" i="49"/>
  <c r="A164" i="49" s="1"/>
  <c r="A169" i="49" s="1"/>
  <c r="A170" i="49" s="1"/>
  <c r="A171" i="49" s="1"/>
  <c r="B163" i="49"/>
  <c r="B164" i="49" s="1"/>
  <c r="B169" i="49" s="1"/>
  <c r="B170" i="49" s="1"/>
  <c r="B171" i="49" s="1"/>
  <c r="A165" i="49"/>
  <c r="B165" i="49"/>
  <c r="A167" i="49"/>
  <c r="B167" i="49"/>
  <c r="A172" i="49"/>
  <c r="A173" i="49" s="1"/>
  <c r="B172" i="49"/>
  <c r="B173" i="49" s="1"/>
  <c r="A174" i="49"/>
  <c r="A175" i="49" s="1"/>
  <c r="B174" i="49"/>
  <c r="B175" i="49" s="1"/>
  <c r="A176" i="49"/>
  <c r="A177" i="49" s="1"/>
  <c r="B176" i="49"/>
  <c r="B177" i="49" s="1"/>
  <c r="A178" i="49"/>
  <c r="A179" i="49" s="1"/>
  <c r="B178" i="49"/>
  <c r="B179" i="49" s="1"/>
  <c r="A180" i="49"/>
  <c r="A181" i="49" s="1"/>
  <c r="B180" i="49"/>
  <c r="B181" i="49" s="1"/>
  <c r="B186" i="49" s="1"/>
  <c r="B187" i="49" s="1"/>
  <c r="B188" i="49" s="1"/>
  <c r="A182" i="49"/>
  <c r="B182" i="49"/>
  <c r="A184" i="49"/>
  <c r="B184" i="49"/>
  <c r="A189" i="49"/>
  <c r="A190" i="49" s="1"/>
  <c r="B189" i="49"/>
  <c r="B190" i="49" s="1"/>
  <c r="A191" i="49"/>
  <c r="A192" i="49" s="1"/>
  <c r="B191" i="49"/>
  <c r="B192" i="49" s="1"/>
  <c r="A193" i="49"/>
  <c r="A194" i="49" s="1"/>
  <c r="B193" i="49"/>
  <c r="B194" i="49" s="1"/>
  <c r="A195" i="49"/>
  <c r="A196" i="49" s="1"/>
  <c r="B195" i="49"/>
  <c r="B196" i="49" s="1"/>
  <c r="A197" i="49"/>
  <c r="A198" i="49" s="1"/>
  <c r="B197" i="49"/>
  <c r="B198" i="49" s="1"/>
  <c r="B203" i="49" s="1"/>
  <c r="B204" i="49" s="1"/>
  <c r="B205" i="49" s="1"/>
  <c r="A199" i="49"/>
  <c r="B199" i="49"/>
  <c r="A201" i="49"/>
  <c r="B201" i="49"/>
  <c r="A206" i="49"/>
  <c r="A207" i="49" s="1"/>
  <c r="B206" i="49"/>
  <c r="B207" i="49" s="1"/>
  <c r="A208" i="49"/>
  <c r="A209" i="49" s="1"/>
  <c r="B208" i="49"/>
  <c r="B209" i="49" s="1"/>
  <c r="A210" i="49"/>
  <c r="A211" i="49" s="1"/>
  <c r="B210" i="49"/>
  <c r="B211" i="49" s="1"/>
  <c r="A212" i="49"/>
  <c r="A213" i="49" s="1"/>
  <c r="B212" i="49"/>
  <c r="B213" i="49" s="1"/>
  <c r="A214" i="49"/>
  <c r="A215" i="49" s="1"/>
  <c r="B214" i="49"/>
  <c r="B215" i="49" s="1"/>
  <c r="A216" i="49"/>
  <c r="B216" i="49"/>
  <c r="A218" i="49"/>
  <c r="B218" i="49"/>
  <c r="A223" i="49"/>
  <c r="A224" i="49" s="1"/>
  <c r="B223" i="49"/>
  <c r="B224" i="49" s="1"/>
  <c r="A225" i="49"/>
  <c r="A226" i="49" s="1"/>
  <c r="B225" i="49"/>
  <c r="B226" i="49" s="1"/>
  <c r="A227" i="49"/>
  <c r="A228" i="49" s="1"/>
  <c r="B227" i="49"/>
  <c r="B228" i="49" s="1"/>
  <c r="A229" i="49"/>
  <c r="A230" i="49" s="1"/>
  <c r="B229" i="49"/>
  <c r="B230" i="49" s="1"/>
  <c r="A231" i="49"/>
  <c r="A232" i="49" s="1"/>
  <c r="A237" i="49" s="1"/>
  <c r="A238" i="49" s="1"/>
  <c r="A239" i="49" s="1"/>
  <c r="B231" i="49"/>
  <c r="B232" i="49" s="1"/>
  <c r="B237" i="49" s="1"/>
  <c r="B238" i="49" s="1"/>
  <c r="B239" i="49" s="1"/>
  <c r="A233" i="49"/>
  <c r="B233" i="49"/>
  <c r="A235" i="49"/>
  <c r="B235" i="49"/>
  <c r="A240" i="49"/>
  <c r="A241" i="49" s="1"/>
  <c r="B240" i="49"/>
  <c r="B241" i="49" s="1"/>
  <c r="A242" i="49"/>
  <c r="A243" i="49" s="1"/>
  <c r="B242" i="49"/>
  <c r="B243" i="49" s="1"/>
  <c r="A244" i="49"/>
  <c r="A245" i="49" s="1"/>
  <c r="B244" i="49"/>
  <c r="B245" i="49" s="1"/>
  <c r="A246" i="49"/>
  <c r="A247" i="49" s="1"/>
  <c r="B246" i="49"/>
  <c r="B247" i="49" s="1"/>
  <c r="A248" i="49"/>
  <c r="A249" i="49" s="1"/>
  <c r="A254" i="49" s="1"/>
  <c r="A255" i="49" s="1"/>
  <c r="A256" i="49" s="1"/>
  <c r="B248" i="49"/>
  <c r="B249" i="49" s="1"/>
  <c r="A250" i="49"/>
  <c r="B250" i="49"/>
  <c r="A252" i="49"/>
  <c r="B252" i="49"/>
  <c r="A257" i="49"/>
  <c r="A258" i="49" s="1"/>
  <c r="B257" i="49"/>
  <c r="B258" i="49" s="1"/>
  <c r="A259" i="49"/>
  <c r="A260" i="49" s="1"/>
  <c r="B259" i="49"/>
  <c r="B260" i="49" s="1"/>
  <c r="A261" i="49"/>
  <c r="A262" i="49" s="1"/>
  <c r="B261" i="49"/>
  <c r="B262" i="49" s="1"/>
  <c r="A263" i="49"/>
  <c r="A264" i="49" s="1"/>
  <c r="B263" i="49"/>
  <c r="B264" i="49" s="1"/>
  <c r="A265" i="49"/>
  <c r="A266" i="49" s="1"/>
  <c r="A270" i="49" s="1"/>
  <c r="B265" i="49"/>
  <c r="B266" i="49" s="1"/>
  <c r="B271" i="49" s="1"/>
  <c r="B272" i="49" s="1"/>
  <c r="B273" i="49" s="1"/>
  <c r="A267" i="49"/>
  <c r="B267" i="49"/>
  <c r="A269" i="49"/>
  <c r="B269" i="49"/>
  <c r="A274" i="49"/>
  <c r="A275" i="49" s="1"/>
  <c r="B274" i="49"/>
  <c r="B275" i="49" s="1"/>
  <c r="A276" i="49"/>
  <c r="A277" i="49" s="1"/>
  <c r="B276" i="49"/>
  <c r="B277" i="49" s="1"/>
  <c r="A278" i="49"/>
  <c r="A279" i="49" s="1"/>
  <c r="B278" i="49"/>
  <c r="B279" i="49" s="1"/>
  <c r="A280" i="49"/>
  <c r="A281" i="49" s="1"/>
  <c r="B280" i="49"/>
  <c r="B281" i="49" s="1"/>
  <c r="A282" i="49"/>
  <c r="A283" i="49" s="1"/>
  <c r="A288" i="49" s="1"/>
  <c r="A289" i="49" s="1"/>
  <c r="A290" i="49" s="1"/>
  <c r="B282" i="49"/>
  <c r="B283" i="49" s="1"/>
  <c r="B287" i="49" s="1"/>
  <c r="A284" i="49"/>
  <c r="B284" i="49"/>
  <c r="A286" i="49"/>
  <c r="B286" i="49"/>
  <c r="A291" i="49"/>
  <c r="A292" i="49" s="1"/>
  <c r="B291" i="49"/>
  <c r="B292" i="49" s="1"/>
  <c r="A293" i="49"/>
  <c r="A294" i="49" s="1"/>
  <c r="B293" i="49"/>
  <c r="B294" i="49" s="1"/>
  <c r="A295" i="49"/>
  <c r="A296" i="49" s="1"/>
  <c r="B295" i="49"/>
  <c r="B296" i="49" s="1"/>
  <c r="A297" i="49"/>
  <c r="A298" i="49" s="1"/>
  <c r="B297" i="49"/>
  <c r="B298" i="49" s="1"/>
  <c r="A299" i="49"/>
  <c r="A300" i="49" s="1"/>
  <c r="A302" i="49" s="1"/>
  <c r="B299" i="49"/>
  <c r="B300" i="49" s="1"/>
  <c r="A301" i="49"/>
  <c r="B301" i="49"/>
  <c r="A303" i="49"/>
  <c r="B303" i="49"/>
  <c r="A308" i="49"/>
  <c r="A309" i="49" s="1"/>
  <c r="B308" i="49"/>
  <c r="B309" i="49" s="1"/>
  <c r="A310" i="49"/>
  <c r="A311" i="49" s="1"/>
  <c r="B310" i="49"/>
  <c r="B311" i="49" s="1"/>
  <c r="A312" i="49"/>
  <c r="A313" i="49" s="1"/>
  <c r="B312" i="49"/>
  <c r="B313" i="49" s="1"/>
  <c r="A314" i="49"/>
  <c r="A315" i="49" s="1"/>
  <c r="B314" i="49"/>
  <c r="B315" i="49" s="1"/>
  <c r="A316" i="49"/>
  <c r="A317" i="49" s="1"/>
  <c r="A322" i="49" s="1"/>
  <c r="A323" i="49" s="1"/>
  <c r="A324" i="49" s="1"/>
  <c r="B316" i="49"/>
  <c r="B317" i="49" s="1"/>
  <c r="A318" i="49"/>
  <c r="B318" i="49"/>
  <c r="A320" i="49"/>
  <c r="B320" i="49"/>
  <c r="A325" i="49"/>
  <c r="A326" i="49" s="1"/>
  <c r="B325" i="49"/>
  <c r="B326" i="49" s="1"/>
  <c r="A327" i="49"/>
  <c r="A328" i="49" s="1"/>
  <c r="B327" i="49"/>
  <c r="B328" i="49" s="1"/>
  <c r="A329" i="49"/>
  <c r="A330" i="49" s="1"/>
  <c r="B329" i="49"/>
  <c r="B330" i="49" s="1"/>
  <c r="A331" i="49"/>
  <c r="A332" i="49" s="1"/>
  <c r="B331" i="49"/>
  <c r="B332" i="49" s="1"/>
  <c r="A333" i="49"/>
  <c r="A334" i="49" s="1"/>
  <c r="A339" i="49" s="1"/>
  <c r="A340" i="49" s="1"/>
  <c r="A341" i="49" s="1"/>
  <c r="B333" i="49"/>
  <c r="B334" i="49" s="1"/>
  <c r="A335" i="49"/>
  <c r="B335" i="49"/>
  <c r="A337" i="49"/>
  <c r="B337" i="49"/>
  <c r="A342" i="49"/>
  <c r="A343" i="49" s="1"/>
  <c r="B342" i="49"/>
  <c r="B343" i="49" s="1"/>
  <c r="A344" i="49"/>
  <c r="A345" i="49" s="1"/>
  <c r="B344" i="49"/>
  <c r="B345" i="49" s="1"/>
  <c r="A346" i="49"/>
  <c r="A347" i="49" s="1"/>
  <c r="B346" i="49"/>
  <c r="B347" i="49" s="1"/>
  <c r="A348" i="49"/>
  <c r="A349" i="49" s="1"/>
  <c r="B348" i="49"/>
  <c r="B349" i="49" s="1"/>
  <c r="A350" i="49"/>
  <c r="A351" i="49" s="1"/>
  <c r="A356" i="49" s="1"/>
  <c r="A357" i="49" s="1"/>
  <c r="A358" i="49" s="1"/>
  <c r="B350" i="49"/>
  <c r="B351" i="49" s="1"/>
  <c r="B356" i="49" s="1"/>
  <c r="B357" i="49" s="1"/>
  <c r="B358" i="49" s="1"/>
  <c r="A352" i="49"/>
  <c r="B352" i="49"/>
  <c r="A354" i="49"/>
  <c r="B354" i="49"/>
  <c r="A359" i="49"/>
  <c r="A360" i="49" s="1"/>
  <c r="B359" i="49"/>
  <c r="B360" i="49" s="1"/>
  <c r="A361" i="49"/>
  <c r="A362" i="49" s="1"/>
  <c r="B361" i="49"/>
  <c r="B362" i="49" s="1"/>
  <c r="A363" i="49"/>
  <c r="A364" i="49" s="1"/>
  <c r="B363" i="49"/>
  <c r="B364" i="49" s="1"/>
  <c r="A365" i="49"/>
  <c r="A366" i="49" s="1"/>
  <c r="B365" i="49"/>
  <c r="B366" i="49" s="1"/>
  <c r="A367" i="49"/>
  <c r="A368" i="49" s="1"/>
  <c r="B367" i="49"/>
  <c r="B368" i="49" s="1"/>
  <c r="A369" i="49"/>
  <c r="B369" i="49"/>
  <c r="A371" i="49"/>
  <c r="B371" i="49"/>
  <c r="A376" i="49"/>
  <c r="A377" i="49" s="1"/>
  <c r="B376" i="49"/>
  <c r="B377" i="49" s="1"/>
  <c r="A378" i="49"/>
  <c r="A379" i="49" s="1"/>
  <c r="B378" i="49"/>
  <c r="B379" i="49" s="1"/>
  <c r="A380" i="49"/>
  <c r="A381" i="49" s="1"/>
  <c r="B380" i="49"/>
  <c r="B381" i="49" s="1"/>
  <c r="A382" i="49"/>
  <c r="A383" i="49" s="1"/>
  <c r="B382" i="49"/>
  <c r="B383" i="49" s="1"/>
  <c r="A384" i="49"/>
  <c r="A385" i="49" s="1"/>
  <c r="A389" i="49" s="1"/>
  <c r="B384" i="49"/>
  <c r="B385" i="49" s="1"/>
  <c r="A386" i="49"/>
  <c r="B386" i="49"/>
  <c r="A388" i="49"/>
  <c r="B388" i="49"/>
  <c r="A393" i="49"/>
  <c r="A394" i="49" s="1"/>
  <c r="B393" i="49"/>
  <c r="B394" i="49" s="1"/>
  <c r="A395" i="49"/>
  <c r="A396" i="49" s="1"/>
  <c r="B395" i="49"/>
  <c r="B396" i="49" s="1"/>
  <c r="A397" i="49"/>
  <c r="A398" i="49" s="1"/>
  <c r="B397" i="49"/>
  <c r="B398" i="49" s="1"/>
  <c r="A399" i="49"/>
  <c r="A400" i="49" s="1"/>
  <c r="B399" i="49"/>
  <c r="B400" i="49" s="1"/>
  <c r="A401" i="49"/>
  <c r="A402" i="49" s="1"/>
  <c r="A406" i="49" s="1"/>
  <c r="B401" i="49"/>
  <c r="B402" i="49" s="1"/>
  <c r="B407" i="49" s="1"/>
  <c r="B408" i="49" s="1"/>
  <c r="B409" i="49" s="1"/>
  <c r="A403" i="49"/>
  <c r="B403" i="49"/>
  <c r="A405" i="49"/>
  <c r="B405" i="49"/>
  <c r="A410" i="49"/>
  <c r="A411" i="49" s="1"/>
  <c r="B410" i="49"/>
  <c r="B411" i="49" s="1"/>
  <c r="A412" i="49"/>
  <c r="A413" i="49" s="1"/>
  <c r="B412" i="49"/>
  <c r="B413" i="49" s="1"/>
  <c r="A414" i="49"/>
  <c r="A415" i="49" s="1"/>
  <c r="B414" i="49"/>
  <c r="B415" i="49" s="1"/>
  <c r="A416" i="49"/>
  <c r="A417" i="49" s="1"/>
  <c r="B416" i="49"/>
  <c r="B417" i="49" s="1"/>
  <c r="A418" i="49"/>
  <c r="A419" i="49" s="1"/>
  <c r="A421" i="49" s="1"/>
  <c r="B418" i="49"/>
  <c r="B419" i="49" s="1"/>
  <c r="A420" i="49"/>
  <c r="B420" i="49"/>
  <c r="A422" i="49"/>
  <c r="B422" i="49"/>
  <c r="A427" i="49"/>
  <c r="A428" i="49" s="1"/>
  <c r="B427" i="49"/>
  <c r="B428" i="49" s="1"/>
  <c r="A429" i="49"/>
  <c r="A430" i="49" s="1"/>
  <c r="B429" i="49"/>
  <c r="B430" i="49" s="1"/>
  <c r="A431" i="49"/>
  <c r="A432" i="49" s="1"/>
  <c r="B431" i="49"/>
  <c r="B432" i="49" s="1"/>
  <c r="A433" i="49"/>
  <c r="A434" i="49" s="1"/>
  <c r="B433" i="49"/>
  <c r="B434" i="49" s="1"/>
  <c r="A435" i="49"/>
  <c r="A436" i="49" s="1"/>
  <c r="B435" i="49"/>
  <c r="B436" i="49" s="1"/>
  <c r="B438" i="49" s="1"/>
  <c r="A437" i="49"/>
  <c r="B437" i="49"/>
  <c r="A439" i="49"/>
  <c r="B439" i="49"/>
  <c r="A444" i="49"/>
  <c r="A445" i="49" s="1"/>
  <c r="B444" i="49"/>
  <c r="B445" i="49" s="1"/>
  <c r="A446" i="49"/>
  <c r="A447" i="49" s="1"/>
  <c r="B446" i="49"/>
  <c r="B447" i="49" s="1"/>
  <c r="A448" i="49"/>
  <c r="A449" i="49" s="1"/>
  <c r="B448" i="49"/>
  <c r="B449" i="49" s="1"/>
  <c r="A450" i="49"/>
  <c r="A451" i="49" s="1"/>
  <c r="B450" i="49"/>
  <c r="B451" i="49" s="1"/>
  <c r="A452" i="49"/>
  <c r="A453" i="49" s="1"/>
  <c r="A458" i="49" s="1"/>
  <c r="A459" i="49" s="1"/>
  <c r="A460" i="49" s="1"/>
  <c r="B452" i="49"/>
  <c r="B453" i="49" s="1"/>
  <c r="A454" i="49"/>
  <c r="B454" i="49"/>
  <c r="A456" i="49"/>
  <c r="B456" i="49"/>
  <c r="A461" i="49"/>
  <c r="A462" i="49" s="1"/>
  <c r="B461" i="49"/>
  <c r="B462" i="49" s="1"/>
  <c r="A463" i="49"/>
  <c r="A464" i="49" s="1"/>
  <c r="B463" i="49"/>
  <c r="B464" i="49" s="1"/>
  <c r="A465" i="49"/>
  <c r="A466" i="49" s="1"/>
  <c r="B465" i="49"/>
  <c r="B466" i="49" s="1"/>
  <c r="A467" i="49"/>
  <c r="A468" i="49" s="1"/>
  <c r="B467" i="49"/>
  <c r="B468" i="49" s="1"/>
  <c r="A469" i="49"/>
  <c r="A470" i="49" s="1"/>
  <c r="B469" i="49"/>
  <c r="B470" i="49" s="1"/>
  <c r="A471" i="49"/>
  <c r="B471" i="49"/>
  <c r="A473" i="49"/>
  <c r="B473" i="49"/>
  <c r="A478" i="49"/>
  <c r="A479" i="49" s="1"/>
  <c r="B478" i="49"/>
  <c r="B479" i="49" s="1"/>
  <c r="A480" i="49"/>
  <c r="A481" i="49" s="1"/>
  <c r="B480" i="49"/>
  <c r="B481" i="49" s="1"/>
  <c r="A482" i="49"/>
  <c r="A483" i="49" s="1"/>
  <c r="B482" i="49"/>
  <c r="B483" i="49" s="1"/>
  <c r="A484" i="49"/>
  <c r="A485" i="49" s="1"/>
  <c r="B484" i="49"/>
  <c r="B485" i="49" s="1"/>
  <c r="A486" i="49"/>
  <c r="A487" i="49" s="1"/>
  <c r="B486" i="49"/>
  <c r="B487" i="49" s="1"/>
  <c r="B489" i="49" s="1"/>
  <c r="A488" i="49"/>
  <c r="B488" i="49"/>
  <c r="A490" i="49"/>
  <c r="B490" i="49"/>
  <c r="A495" i="49"/>
  <c r="A496" i="49" s="1"/>
  <c r="B495" i="49"/>
  <c r="B496" i="49" s="1"/>
  <c r="A497" i="49"/>
  <c r="A498" i="49" s="1"/>
  <c r="B497" i="49"/>
  <c r="B498" i="49" s="1"/>
  <c r="A499" i="49"/>
  <c r="A500" i="49" s="1"/>
  <c r="B499" i="49"/>
  <c r="B500" i="49" s="1"/>
  <c r="A501" i="49"/>
  <c r="A502" i="49" s="1"/>
  <c r="B501" i="49"/>
  <c r="B502" i="49" s="1"/>
  <c r="A503" i="49"/>
  <c r="A504" i="49" s="1"/>
  <c r="B503" i="49"/>
  <c r="B504" i="49" s="1"/>
  <c r="B508" i="49" s="1"/>
  <c r="A505" i="49"/>
  <c r="B505" i="49"/>
  <c r="A507" i="49"/>
  <c r="B507" i="49"/>
  <c r="A512" i="49"/>
  <c r="A513" i="49" s="1"/>
  <c r="B512" i="49"/>
  <c r="B513" i="49" s="1"/>
  <c r="A514" i="49"/>
  <c r="A515" i="49" s="1"/>
  <c r="B514" i="49"/>
  <c r="B515" i="49" s="1"/>
  <c r="A516" i="49"/>
  <c r="A517" i="49" s="1"/>
  <c r="B516" i="49"/>
  <c r="B517" i="49" s="1"/>
  <c r="A518" i="49"/>
  <c r="A519" i="49" s="1"/>
  <c r="B518" i="49"/>
  <c r="B519" i="49" s="1"/>
  <c r="A520" i="49"/>
  <c r="A521" i="49" s="1"/>
  <c r="B520" i="49"/>
  <c r="B521" i="49" s="1"/>
  <c r="B525" i="49" s="1"/>
  <c r="A522" i="49"/>
  <c r="B522" i="49"/>
  <c r="A524" i="49"/>
  <c r="B524" i="49"/>
  <c r="A529" i="49"/>
  <c r="A530" i="49" s="1"/>
  <c r="B529" i="49"/>
  <c r="B530" i="49" s="1"/>
  <c r="A531" i="49"/>
  <c r="A532" i="49" s="1"/>
  <c r="B531" i="49"/>
  <c r="B532" i="49" s="1"/>
  <c r="A533" i="49"/>
  <c r="A534" i="49" s="1"/>
  <c r="B533" i="49"/>
  <c r="B534" i="49" s="1"/>
  <c r="A535" i="49"/>
  <c r="A536" i="49" s="1"/>
  <c r="B535" i="49"/>
  <c r="B536" i="49" s="1"/>
  <c r="A537" i="49"/>
  <c r="A538" i="49" s="1"/>
  <c r="B537" i="49"/>
  <c r="B538" i="49" s="1"/>
  <c r="A539" i="49"/>
  <c r="B539" i="49"/>
  <c r="A541" i="49"/>
  <c r="B541" i="49"/>
  <c r="A546" i="49"/>
  <c r="A547" i="49" s="1"/>
  <c r="B546" i="49"/>
  <c r="B547" i="49" s="1"/>
  <c r="A548" i="49"/>
  <c r="A549" i="49" s="1"/>
  <c r="B548" i="49"/>
  <c r="B549" i="49" s="1"/>
  <c r="A550" i="49"/>
  <c r="A551" i="49" s="1"/>
  <c r="B550" i="49"/>
  <c r="B551" i="49" s="1"/>
  <c r="A552" i="49"/>
  <c r="A553" i="49" s="1"/>
  <c r="B552" i="49"/>
  <c r="B553" i="49" s="1"/>
  <c r="A554" i="49"/>
  <c r="A555" i="49" s="1"/>
  <c r="A557" i="49" s="1"/>
  <c r="B554" i="49"/>
  <c r="B555" i="49" s="1"/>
  <c r="A556" i="49"/>
  <c r="B556" i="49"/>
  <c r="A558" i="49"/>
  <c r="B558" i="49"/>
  <c r="A563" i="49"/>
  <c r="A564" i="49" s="1"/>
  <c r="B563" i="49"/>
  <c r="B564" i="49" s="1"/>
  <c r="A565" i="49"/>
  <c r="A566" i="49" s="1"/>
  <c r="B565" i="49"/>
  <c r="B566" i="49" s="1"/>
  <c r="A567" i="49"/>
  <c r="A568" i="49" s="1"/>
  <c r="B567" i="49"/>
  <c r="B568" i="49" s="1"/>
  <c r="A569" i="49"/>
  <c r="A570" i="49" s="1"/>
  <c r="B569" i="49"/>
  <c r="B570" i="49" s="1"/>
  <c r="A571" i="49"/>
  <c r="A572" i="49" s="1"/>
  <c r="B571" i="49"/>
  <c r="B572" i="49" s="1"/>
  <c r="B577" i="49" s="1"/>
  <c r="B578" i="49" s="1"/>
  <c r="B579" i="49" s="1"/>
  <c r="A573" i="49"/>
  <c r="B573" i="49"/>
  <c r="A575" i="49"/>
  <c r="B575" i="49"/>
  <c r="A580" i="49"/>
  <c r="A581" i="49" s="1"/>
  <c r="B580" i="49"/>
  <c r="B581" i="49" s="1"/>
  <c r="A582" i="49"/>
  <c r="A583" i="49" s="1"/>
  <c r="B582" i="49"/>
  <c r="B583" i="49" s="1"/>
  <c r="A584" i="49"/>
  <c r="A585" i="49" s="1"/>
  <c r="B584" i="49"/>
  <c r="B585" i="49" s="1"/>
  <c r="A586" i="49"/>
  <c r="A587" i="49" s="1"/>
  <c r="B586" i="49"/>
  <c r="B587" i="49" s="1"/>
  <c r="A588" i="49"/>
  <c r="A589" i="49" s="1"/>
  <c r="B588" i="49"/>
  <c r="B589" i="49" s="1"/>
  <c r="B594" i="49" s="1"/>
  <c r="B595" i="49" s="1"/>
  <c r="B596" i="49" s="1"/>
  <c r="A590" i="49"/>
  <c r="B590" i="49"/>
  <c r="A592" i="49"/>
  <c r="B592" i="49"/>
  <c r="B2" i="49"/>
  <c r="B3" i="49" s="1"/>
  <c r="A2" i="49"/>
  <c r="B118" i="49"/>
  <c r="B119" i="49" s="1"/>
  <c r="B120" i="49" s="1"/>
  <c r="B305" i="49"/>
  <c r="B306" i="49" s="1"/>
  <c r="B307" i="49" s="1"/>
  <c r="B304" i="49"/>
  <c r="B302" i="49"/>
  <c r="A236" i="49"/>
  <c r="B288" i="49"/>
  <c r="B289" i="49" s="1"/>
  <c r="B290" i="49" s="1"/>
  <c r="B234" i="49"/>
  <c r="B574" i="49"/>
  <c r="B523" i="49"/>
  <c r="A305" i="49"/>
  <c r="A306" i="49" s="1"/>
  <c r="A307" i="49" s="1"/>
  <c r="A304" i="49"/>
  <c r="B353" i="49"/>
  <c r="A404" i="49"/>
  <c r="A407" i="49"/>
  <c r="A408" i="49" s="1"/>
  <c r="A409" i="49" s="1"/>
  <c r="B591" i="49"/>
  <c r="A336" i="49"/>
  <c r="A338" i="49"/>
  <c r="B268" i="49"/>
  <c r="A285" i="49"/>
  <c r="A287" i="49"/>
  <c r="A268" i="49"/>
  <c r="A251" i="49"/>
  <c r="B251" i="49"/>
  <c r="B253" i="49"/>
  <c r="B254" i="49"/>
  <c r="B255" i="49" s="1"/>
  <c r="B256" i="49" s="1"/>
  <c r="B149" i="49"/>
  <c r="B47" i="49"/>
  <c r="B50" i="49"/>
  <c r="B51" i="49" s="1"/>
  <c r="B52" i="49" s="1"/>
  <c r="A151" i="49"/>
  <c r="B202" i="49"/>
  <c r="B166" i="49"/>
  <c r="B83" i="49"/>
  <c r="B66" i="49"/>
  <c r="A200" i="49"/>
  <c r="A202" i="49"/>
  <c r="A203" i="49"/>
  <c r="A204" i="49" s="1"/>
  <c r="A205" i="49" s="1"/>
  <c r="B168" i="49"/>
  <c r="A166" i="49"/>
  <c r="A67" i="49"/>
  <c r="A68" i="49" s="1"/>
  <c r="A69" i="49" s="1"/>
  <c r="A33" i="49"/>
  <c r="A34" i="49" s="1"/>
  <c r="A35" i="49" s="1"/>
  <c r="A30" i="49"/>
  <c r="A32" i="49"/>
  <c r="A4" i="49"/>
  <c r="A5" i="49" s="1"/>
  <c r="B4" i="49"/>
  <c r="B5" i="49" s="1"/>
  <c r="A6" i="49"/>
  <c r="A7" i="49" s="1"/>
  <c r="B6" i="49"/>
  <c r="B7" i="49" s="1"/>
  <c r="B8" i="49"/>
  <c r="B9" i="49" s="1"/>
  <c r="A8" i="49"/>
  <c r="A9" i="49" s="1"/>
  <c r="A10" i="49"/>
  <c r="A11" i="49" s="1"/>
  <c r="B10" i="49"/>
  <c r="B11" i="49" s="1"/>
  <c r="A3" i="47"/>
  <c r="A14" i="47" s="1"/>
  <c r="B12" i="49"/>
  <c r="B14" i="49"/>
  <c r="A14" i="49"/>
  <c r="A12" i="49"/>
  <c r="A219" i="49" l="1"/>
  <c r="A217" i="49"/>
  <c r="A220" i="49"/>
  <c r="A221" i="49" s="1"/>
  <c r="A222" i="49" s="1"/>
  <c r="A423" i="49"/>
  <c r="A271" i="49"/>
  <c r="A272" i="49" s="1"/>
  <c r="A273" i="49" s="1"/>
  <c r="B285" i="49"/>
  <c r="A424" i="49"/>
  <c r="A425" i="49" s="1"/>
  <c r="A426" i="49" s="1"/>
  <c r="A457" i="49"/>
  <c r="B236" i="49"/>
  <c r="B576" i="49"/>
  <c r="A115" i="49"/>
  <c r="A118" i="49"/>
  <c r="A119" i="49" s="1"/>
  <c r="A120" i="49" s="1"/>
  <c r="A117" i="49"/>
  <c r="B135" i="49"/>
  <c r="B136" i="49" s="1"/>
  <c r="B137" i="49" s="1"/>
  <c r="B132" i="49"/>
  <c r="A66" i="49"/>
  <c r="A100" i="49"/>
  <c r="A560" i="49"/>
  <c r="A561" i="49" s="1"/>
  <c r="A562" i="49" s="1"/>
  <c r="B115" i="49"/>
  <c r="A98" i="49"/>
  <c r="A152" i="49"/>
  <c r="A153" i="49" s="1"/>
  <c r="A154" i="49" s="1"/>
  <c r="B440" i="49"/>
  <c r="B185" i="49"/>
  <c r="A355" i="49"/>
  <c r="A559" i="49"/>
  <c r="B30" i="49"/>
  <c r="A47" i="49"/>
  <c r="A390" i="49"/>
  <c r="A391" i="49" s="1"/>
  <c r="A392" i="49" s="1"/>
  <c r="B441" i="49"/>
  <c r="B442" i="49" s="1"/>
  <c r="B443" i="49" s="1"/>
  <c r="B151" i="49"/>
  <c r="A353" i="49"/>
  <c r="B404" i="49"/>
  <c r="A50" i="49"/>
  <c r="A51" i="49" s="1"/>
  <c r="A52" i="49" s="1"/>
  <c r="B491" i="49"/>
  <c r="A321" i="49"/>
  <c r="A319" i="49"/>
  <c r="B593" i="49"/>
  <c r="A3" i="49"/>
  <c r="A135" i="49"/>
  <c r="A136" i="49" s="1"/>
  <c r="A137" i="49" s="1"/>
  <c r="A134" i="49"/>
  <c r="A132" i="49"/>
  <c r="B370" i="49"/>
  <c r="B372" i="49"/>
  <c r="B373" i="49"/>
  <c r="B374" i="49" s="1"/>
  <c r="B375" i="49" s="1"/>
  <c r="A168" i="49"/>
  <c r="B64" i="49"/>
  <c r="B84" i="49"/>
  <c r="B85" i="49" s="1"/>
  <c r="B86" i="49" s="1"/>
  <c r="B183" i="49"/>
  <c r="B134" i="49"/>
  <c r="B270" i="49"/>
  <c r="A253" i="49"/>
  <c r="B406" i="49"/>
  <c r="B32" i="49"/>
  <c r="B100" i="49"/>
  <c r="B526" i="49"/>
  <c r="B527" i="49" s="1"/>
  <c r="B528" i="49" s="1"/>
  <c r="A387" i="49"/>
  <c r="A234" i="49"/>
  <c r="C7" i="44"/>
  <c r="C9" i="44"/>
  <c r="B200" i="49"/>
  <c r="B355" i="49"/>
  <c r="A455" i="49"/>
  <c r="B98" i="49"/>
  <c r="B492" i="49"/>
  <c r="B493" i="49" s="1"/>
  <c r="B494" i="49" s="1"/>
  <c r="C11" i="44"/>
  <c r="A441" i="49"/>
  <c r="A442" i="49" s="1"/>
  <c r="A443" i="49" s="1"/>
  <c r="A438" i="49"/>
  <c r="A440" i="49"/>
  <c r="B339" i="49"/>
  <c r="B340" i="49" s="1"/>
  <c r="B341" i="49" s="1"/>
  <c r="B338" i="49"/>
  <c r="B336" i="49"/>
  <c r="B322" i="49"/>
  <c r="B323" i="49" s="1"/>
  <c r="B324" i="49" s="1"/>
  <c r="B319" i="49"/>
  <c r="B321" i="49"/>
  <c r="B474" i="49"/>
  <c r="B472" i="49"/>
  <c r="B475" i="49"/>
  <c r="B476" i="49" s="1"/>
  <c r="B477" i="49" s="1"/>
  <c r="B458" i="49"/>
  <c r="B459" i="49" s="1"/>
  <c r="B460" i="49" s="1"/>
  <c r="B457" i="49"/>
  <c r="B455" i="49"/>
  <c r="B390" i="49"/>
  <c r="B391" i="49" s="1"/>
  <c r="B392" i="49" s="1"/>
  <c r="B389" i="49"/>
  <c r="B387" i="49"/>
  <c r="B217" i="49"/>
  <c r="B220" i="49"/>
  <c r="B221" i="49" s="1"/>
  <c r="B222" i="49" s="1"/>
  <c r="B219" i="49"/>
  <c r="A542" i="49"/>
  <c r="A543" i="49"/>
  <c r="A544" i="49" s="1"/>
  <c r="A545" i="49" s="1"/>
  <c r="A540" i="49"/>
  <c r="B424" i="49"/>
  <c r="B425" i="49" s="1"/>
  <c r="B426" i="49" s="1"/>
  <c r="B423" i="49"/>
  <c r="B421" i="49"/>
  <c r="A186" i="49"/>
  <c r="A187" i="49" s="1"/>
  <c r="A188" i="49" s="1"/>
  <c r="A183" i="49"/>
  <c r="A185" i="49"/>
  <c r="A84" i="49"/>
  <c r="A85" i="49" s="1"/>
  <c r="A86" i="49" s="1"/>
  <c r="A81" i="49"/>
  <c r="A83" i="49"/>
  <c r="A26" i="47"/>
  <c r="A38" i="47" s="1"/>
  <c r="B543" i="49"/>
  <c r="B544" i="49" s="1"/>
  <c r="B545" i="49" s="1"/>
  <c r="B542" i="49"/>
  <c r="B540" i="49"/>
  <c r="A508" i="49"/>
  <c r="A509" i="49"/>
  <c r="A510" i="49" s="1"/>
  <c r="A511" i="49" s="1"/>
  <c r="A506" i="49"/>
  <c r="C4" i="44"/>
  <c r="C3" i="44"/>
  <c r="C5" i="44"/>
  <c r="B5" i="44"/>
  <c r="B3" i="44"/>
  <c r="D1" i="44"/>
  <c r="C12" i="44"/>
  <c r="C10" i="44"/>
  <c r="C8" i="44"/>
  <c r="C6" i="44"/>
  <c r="A13" i="49"/>
  <c r="A15" i="49"/>
  <c r="A16" i="49"/>
  <c r="A17" i="49" s="1"/>
  <c r="A18" i="49" s="1"/>
  <c r="A577" i="49"/>
  <c r="A578" i="49" s="1"/>
  <c r="A579" i="49" s="1"/>
  <c r="A576" i="49"/>
  <c r="A574" i="49"/>
  <c r="A591" i="49"/>
  <c r="A594" i="49"/>
  <c r="A595" i="49" s="1"/>
  <c r="A596" i="49" s="1"/>
  <c r="A593" i="49"/>
  <c r="A525" i="49"/>
  <c r="A526" i="49"/>
  <c r="A527" i="49" s="1"/>
  <c r="A528" i="49" s="1"/>
  <c r="A523" i="49"/>
  <c r="A475" i="49"/>
  <c r="A476" i="49" s="1"/>
  <c r="A477" i="49" s="1"/>
  <c r="A474" i="49"/>
  <c r="A472" i="49"/>
  <c r="B15" i="49"/>
  <c r="B16" i="49"/>
  <c r="B17" i="49" s="1"/>
  <c r="B18" i="49" s="1"/>
  <c r="B13" i="49"/>
  <c r="A492" i="49"/>
  <c r="A493" i="49" s="1"/>
  <c r="A494" i="49" s="1"/>
  <c r="A489" i="49"/>
  <c r="A491" i="49"/>
  <c r="B559" i="49"/>
  <c r="B557" i="49"/>
  <c r="A373" i="49"/>
  <c r="A374" i="49" s="1"/>
  <c r="A375" i="49" s="1"/>
  <c r="A370" i="49"/>
  <c r="A372" i="49"/>
  <c r="B560" i="49"/>
  <c r="B561" i="49" s="1"/>
  <c r="B562" i="49" s="1"/>
  <c r="B509" i="49"/>
  <c r="B510" i="49" s="1"/>
  <c r="B511" i="49" s="1"/>
  <c r="B506" i="49"/>
  <c r="D17" i="47" l="1"/>
  <c r="E17" i="47"/>
  <c r="D6" i="47"/>
  <c r="E6" i="47"/>
  <c r="D29" i="47"/>
  <c r="D41" i="47"/>
  <c r="E41" i="47"/>
  <c r="E29" i="47"/>
  <c r="E1" i="44"/>
  <c r="D7" i="44"/>
  <c r="D9" i="44"/>
  <c r="D11" i="44"/>
  <c r="D13" i="44"/>
  <c r="D6" i="44"/>
  <c r="D8" i="44"/>
  <c r="D10" i="44"/>
  <c r="D12" i="44"/>
  <c r="D2" i="44"/>
  <c r="A50" i="47"/>
  <c r="D53" i="47" s="1"/>
  <c r="E53" i="47" l="1"/>
  <c r="D3" i="44"/>
  <c r="D5" i="44"/>
  <c r="D4" i="44"/>
  <c r="E2" i="44"/>
  <c r="E7" i="44"/>
  <c r="E9" i="44"/>
  <c r="E11" i="44"/>
  <c r="E13" i="44"/>
  <c r="F1" i="44"/>
  <c r="E6" i="44"/>
  <c r="E8" i="44"/>
  <c r="E10" i="44"/>
  <c r="E12" i="44"/>
  <c r="A62" i="47"/>
  <c r="E65" i="47" l="1"/>
  <c r="D65" i="47"/>
  <c r="G1" i="44"/>
  <c r="F6" i="44"/>
  <c r="F8" i="44"/>
  <c r="F10" i="44"/>
  <c r="F12" i="44"/>
  <c r="F7" i="44"/>
  <c r="F9" i="44"/>
  <c r="F11" i="44"/>
  <c r="F13" i="44"/>
  <c r="F2" i="44"/>
  <c r="E3" i="44"/>
  <c r="E5" i="44"/>
  <c r="E4" i="44"/>
  <c r="F4" i="44" l="1"/>
  <c r="F3" i="44"/>
  <c r="F5" i="44"/>
  <c r="G2" i="44"/>
  <c r="G6" i="44"/>
  <c r="G8" i="44"/>
  <c r="G10" i="44"/>
  <c r="G12" i="44"/>
  <c r="H1" i="44"/>
  <c r="G7" i="44"/>
  <c r="G9" i="44"/>
  <c r="G11" i="44"/>
  <c r="G13" i="44"/>
  <c r="G4" i="44" l="1"/>
  <c r="G3" i="44"/>
  <c r="G5" i="44"/>
  <c r="I1" i="44"/>
  <c r="H7" i="44"/>
  <c r="H9" i="44"/>
  <c r="H11" i="44"/>
  <c r="H13" i="44"/>
  <c r="H6" i="44"/>
  <c r="H8" i="44"/>
  <c r="H10" i="44"/>
  <c r="H12" i="44"/>
  <c r="H2" i="44"/>
  <c r="H3" i="44" l="1"/>
  <c r="H5" i="44"/>
  <c r="H4" i="44"/>
  <c r="I2" i="44"/>
  <c r="I7" i="44"/>
  <c r="I9" i="44"/>
  <c r="I11" i="44"/>
  <c r="I13" i="44"/>
  <c r="J1" i="44"/>
  <c r="I6" i="44"/>
  <c r="I8" i="44"/>
  <c r="I10" i="44"/>
  <c r="I12" i="44"/>
  <c r="I3" i="44" l="1"/>
  <c r="I5" i="44"/>
  <c r="I4" i="44"/>
  <c r="K1" i="44"/>
  <c r="J6" i="44"/>
  <c r="J8" i="44"/>
  <c r="J10" i="44"/>
  <c r="J12" i="44"/>
  <c r="J7" i="44"/>
  <c r="J9" i="44"/>
  <c r="J11" i="44"/>
  <c r="J13" i="44"/>
  <c r="J2" i="44"/>
  <c r="K2" i="44" l="1"/>
  <c r="K6" i="44"/>
  <c r="K8" i="44"/>
  <c r="K10" i="44"/>
  <c r="K12" i="44"/>
  <c r="K7" i="44"/>
  <c r="K9" i="44"/>
  <c r="K11" i="44"/>
  <c r="K13" i="44"/>
  <c r="J4" i="44"/>
  <c r="J3" i="44"/>
  <c r="J5" i="44"/>
  <c r="K4" i="44" l="1"/>
  <c r="K3" i="44"/>
  <c r="K5" i="44"/>
  <c r="F34" i="49" l="1" a="1"/>
  <c r="F34" i="49" s="1"/>
  <c r="E17" i="49" a="1"/>
  <c r="E17" i="49" s="1"/>
  <c r="F67" i="49" a="1"/>
  <c r="F67" i="49" s="1"/>
  <c r="E35" i="49" a="1"/>
  <c r="E35" i="49" s="1"/>
  <c r="F52" i="49" a="1"/>
  <c r="F52" i="49" s="1"/>
  <c r="F33" i="49" a="1"/>
  <c r="F33" i="49" s="1"/>
  <c r="E18" i="49" a="1"/>
  <c r="E18" i="49" s="1"/>
  <c r="E51" i="49" a="1"/>
  <c r="E51" i="49" s="1"/>
  <c r="F18" i="49" a="1"/>
  <c r="F18" i="49" s="1"/>
  <c r="F51" i="49" a="1"/>
  <c r="F51" i="49" s="1"/>
  <c r="E68" i="49" a="1"/>
  <c r="E68" i="49" s="1"/>
  <c r="F16" i="49" a="1"/>
  <c r="F16" i="49" s="1"/>
  <c r="E16" i="49" a="1"/>
  <c r="E16" i="49" s="1"/>
  <c r="F68" i="49" a="1"/>
  <c r="F68" i="49" s="1"/>
  <c r="E33" i="49" a="1"/>
  <c r="E33" i="49" s="1"/>
  <c r="G33" i="49" s="1"/>
  <c r="E50" i="49" a="1"/>
  <c r="E50" i="49" s="1"/>
  <c r="F50" i="49" a="1"/>
  <c r="F50" i="49" s="1"/>
  <c r="F17" i="49" a="1"/>
  <c r="F17" i="49" s="1"/>
  <c r="F35" i="49" a="1"/>
  <c r="F35" i="49" s="1"/>
  <c r="F69" i="49" a="1"/>
  <c r="F69" i="49" s="1"/>
  <c r="E69" i="49" a="1"/>
  <c r="E69" i="49" s="1"/>
  <c r="E67" i="49" a="1"/>
  <c r="E67" i="49" s="1"/>
  <c r="G67" i="49" s="1"/>
  <c r="E34" i="49" a="1"/>
  <c r="E34" i="49" s="1"/>
  <c r="G34" i="49" s="1"/>
  <c r="E52" i="49" a="1"/>
  <c r="E52" i="49" s="1"/>
  <c r="G52" i="49" s="1"/>
  <c r="G85" i="49"/>
  <c r="G16" i="49" l="1"/>
  <c r="D38" i="47"/>
  <c r="D15" i="47"/>
  <c r="D26" i="47"/>
  <c r="D66" i="47"/>
  <c r="D19" i="47"/>
  <c r="D57" i="47"/>
  <c r="D20" i="47"/>
  <c r="D40" i="47"/>
  <c r="D27" i="47"/>
  <c r="D56" i="47"/>
  <c r="D45" i="47"/>
  <c r="D18" i="47"/>
  <c r="D62" i="47"/>
  <c r="D32" i="47"/>
  <c r="D7" i="47"/>
  <c r="D67" i="47"/>
  <c r="D25" i="47"/>
  <c r="D68" i="47"/>
  <c r="D39" i="47"/>
  <c r="D10" i="47"/>
  <c r="D3" i="47"/>
  <c r="D73" i="47"/>
  <c r="D58" i="47"/>
  <c r="D47" i="47"/>
  <c r="D51" i="47"/>
  <c r="D52" i="47"/>
  <c r="D37" i="47"/>
  <c r="D21" i="47"/>
  <c r="D59" i="47"/>
  <c r="D44" i="47"/>
  <c r="D48" i="47"/>
  <c r="D42" i="47"/>
  <c r="D35" i="47"/>
  <c r="D9" i="47"/>
  <c r="D55" i="47"/>
  <c r="D22" i="47"/>
  <c r="D14" i="47"/>
  <c r="D54" i="47"/>
  <c r="D28" i="47"/>
  <c r="D64" i="47"/>
  <c r="D49" i="47"/>
  <c r="D4" i="47"/>
  <c r="D63" i="47"/>
  <c r="D11" i="47"/>
  <c r="D16" i="47"/>
  <c r="D70" i="47"/>
  <c r="D30" i="47"/>
  <c r="D69" i="47"/>
  <c r="D50" i="47"/>
  <c r="D36" i="47"/>
  <c r="D33" i="47"/>
  <c r="D46" i="47"/>
  <c r="D43" i="47"/>
  <c r="D8" i="47"/>
  <c r="D13" i="47"/>
  <c r="D34" i="47"/>
  <c r="D31" i="47"/>
  <c r="D23" i="47"/>
  <c r="D61" i="47"/>
  <c r="D60" i="47"/>
  <c r="D5" i="47"/>
  <c r="E68" i="47"/>
  <c r="E31" i="47"/>
  <c r="E3" i="47"/>
  <c r="E10" i="47"/>
  <c r="E8" i="47"/>
  <c r="E13" i="47"/>
  <c r="E5" i="47"/>
  <c r="E37" i="47"/>
  <c r="E54" i="47"/>
  <c r="E58" i="47"/>
  <c r="E73" i="47"/>
  <c r="E28" i="47"/>
  <c r="E39" i="47"/>
  <c r="E9" i="47"/>
  <c r="E50" i="47"/>
  <c r="E27" i="47"/>
  <c r="E70" i="47"/>
  <c r="E62" i="47"/>
  <c r="E43" i="47"/>
  <c r="E15" i="47"/>
  <c r="E47" i="47"/>
  <c r="E46" i="47"/>
  <c r="E34" i="47"/>
  <c r="E67" i="47"/>
  <c r="E18" i="47"/>
  <c r="E40" i="47"/>
  <c r="E23" i="47"/>
  <c r="E55" i="47"/>
  <c r="E60" i="47"/>
  <c r="E25" i="47"/>
  <c r="E30" i="47"/>
  <c r="E32" i="47"/>
  <c r="E49" i="47"/>
  <c r="E69" i="47"/>
  <c r="E51" i="47"/>
  <c r="E44" i="47"/>
  <c r="E48" i="47"/>
  <c r="E56" i="47"/>
  <c r="E4" i="47"/>
  <c r="E7" i="47"/>
  <c r="E63" i="47"/>
  <c r="E33" i="47"/>
  <c r="E61" i="47"/>
  <c r="E66" i="47"/>
  <c r="E19" i="47"/>
  <c r="E35" i="47"/>
  <c r="E36" i="47"/>
  <c r="E11" i="47"/>
  <c r="E14" i="47"/>
  <c r="E38" i="47"/>
  <c r="E64" i="47"/>
  <c r="E16" i="47"/>
  <c r="E59" i="47"/>
  <c r="E45" i="47"/>
  <c r="E52" i="47"/>
  <c r="E20" i="47"/>
  <c r="E21" i="47"/>
  <c r="E26" i="47"/>
  <c r="E57" i="47"/>
  <c r="E42" i="47"/>
  <c r="E22" i="47"/>
  <c r="G51" i="49"/>
  <c r="G35" i="49"/>
  <c r="G69" i="49"/>
  <c r="G50" i="49"/>
  <c r="G84" i="49"/>
  <c r="G86" i="49"/>
  <c r="G68" i="49"/>
  <c r="G18" i="49"/>
  <c r="G17" i="49"/>
</calcChain>
</file>

<file path=xl/sharedStrings.xml><?xml version="1.0" encoding="utf-8"?>
<sst xmlns="http://schemas.openxmlformats.org/spreadsheetml/2006/main" count="1032" uniqueCount="44">
  <si>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</si>
  <si>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</si>
  <si>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</si>
  <si>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</si>
  <si>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</si>
  <si>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</si>
  <si>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</si>
  <si>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</si>
  <si>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</si>
  <si>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</si>
  <si>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</si>
  <si>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</si>
  <si>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</si>
  <si>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</si>
  <si>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</si>
  <si>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</si>
  <si>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</si>
  <si>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</si>
  <si>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ABS</t>
  </si>
  <si>
    <t>MAL</t>
  </si>
  <si>
    <t>CON</t>
  </si>
  <si>
    <t>Mois</t>
  </si>
  <si>
    <t>Fin de Mois</t>
  </si>
  <si>
    <t>heures</t>
  </si>
  <si>
    <t>jours</t>
  </si>
  <si>
    <t>RET</t>
  </si>
  <si>
    <t>EVENT</t>
  </si>
  <si>
    <t>FORM</t>
  </si>
  <si>
    <t>code</t>
  </si>
  <si>
    <t>jf</t>
  </si>
  <si>
    <t>Jour Férié</t>
  </si>
  <si>
    <t>forfait</t>
  </si>
  <si>
    <t>calcul_HS</t>
  </si>
  <si>
    <t>semaine</t>
  </si>
  <si>
    <t>am/pm</t>
  </si>
  <si>
    <t>am</t>
  </si>
  <si>
    <t>pm</t>
  </si>
  <si>
    <t>demi-jours</t>
  </si>
  <si>
    <t>Barry</t>
  </si>
  <si>
    <t>Syham</t>
  </si>
  <si>
    <t>RP</t>
  </si>
  <si>
    <t>ASTREINTE</t>
  </si>
  <si>
    <t>demi jours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</si>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</sst>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4" fillId="0" borderId="10" xfId="0" applyFont="1" applyBorder="1"/>
    <xf numFmtId="0" fontId="24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0" fontId="25" fillId="30" borderId="18" xfId="0" applyFont="1" applyFill="1" applyBorder="1" applyAlignment="1">
      <alignment horizontal="center"/>
    </xf>
    <xf numFmtId="0" fontId="25" fillId="30" borderId="17" xfId="0" applyFont="1" applyFill="1" applyBorder="1" applyAlignment="1">
      <alignment horizontal="center"/>
    </xf>
    <xf numFmtId="0" fontId="0" fillId="31" borderId="17" xfId="0" applyFont="1" applyFill="1" applyBorder="1" applyAlignment="1">
      <alignment horizontal="center"/>
    </xf>
    <xf numFmtId="0" fontId="0" fillId="31" borderId="18" xfId="0" applyFont="1" applyFill="1" applyBorder="1" applyAlignment="1">
      <alignment horizontal="center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24" fillId="24" borderId="0" xfId="0" applyFont="1" applyFill="1" applyBorder="1" applyProtection="1">
      <protection locked="0"/>
    </xf>
    <xf numFmtId="0" fontId="0" fillId="0" borderId="0" xfId="0" applyAlignment="1">
      <alignment horizontal="left"/>
    </xf>
    <xf numFmtId="0" fontId="0" fillId="26" borderId="0" xfId="0" applyFill="1" applyBorder="1" applyAlignment="1">
      <alignment horizontal="left"/>
    </xf>
    <xf numFmtId="2" fontId="1" fillId="28" borderId="0" xfId="0" applyNumberFormat="1" applyFont="1" applyFill="1" applyBorder="1" applyAlignment="1">
      <alignment horizontal="left" vertical="center"/>
    </xf>
    <xf numFmtId="2" fontId="1" fillId="29" borderId="0" xfId="0" applyNumberFormat="1" applyFont="1" applyFill="1" applyBorder="1" applyAlignment="1">
      <alignment horizontal="left" vertical="center"/>
    </xf>
    <xf numFmtId="2" fontId="1" fillId="28" borderId="0" xfId="0" applyNumberFormat="1" applyFont="1" applyFill="1" applyBorder="1" applyAlignment="1">
      <alignment horizontal="left"/>
    </xf>
    <xf numFmtId="2" fontId="1" fillId="24" borderId="0" xfId="0" applyNumberFormat="1" applyFont="1" applyFill="1" applyBorder="1" applyAlignment="1">
      <alignment horizontal="left" vertical="center"/>
    </xf>
    <xf numFmtId="0" fontId="0" fillId="23" borderId="15" xfId="0" applyFill="1" applyBorder="1" applyAlignment="1">
      <alignment horizontal="left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2" fontId="1" fillId="0" borderId="0" xfId="0" applyNumberFormat="1" applyFont="1" applyFill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 vertical="center"/>
      <protection locked="0"/>
    </xf>
    <xf numFmtId="168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6" fontId="1" fillId="0" borderId="10" xfId="0" applyNumberFormat="1" applyFont="1" applyFill="1" applyBorder="1" applyAlignment="1" applyProtection="1">
      <alignment vertical="center"/>
      <protection locked="0"/>
    </xf>
    <xf numFmtId="168" fontId="1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 applyProtection="1">
      <alignment vertical="center"/>
      <protection locked="0"/>
    </xf>
    <xf numFmtId="166" fontId="1" fillId="0" borderId="0" xfId="0" applyNumberFormat="1" applyFont="1" applyFill="1" applyBorder="1" applyAlignment="1" applyProtection="1">
      <alignment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168" fontId="0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2" fontId="1" fillId="32" borderId="0" xfId="0" applyNumberFormat="1" applyFont="1" applyFill="1" applyBorder="1" applyAlignment="1">
      <alignment horizontal="left"/>
    </xf>
    <xf numFmtId="0" fontId="1" fillId="0" borderId="0" xfId="0" applyFont="1" applyFill="1" applyBorder="1"/>
    <xf numFmtId="166" fontId="24" fillId="0" borderId="0" xfId="0" applyNumberFormat="1" applyFont="1" applyFill="1" applyBorder="1" applyAlignment="1" applyProtection="1">
      <alignment vertical="center"/>
      <protection locked="0"/>
    </xf>
    <xf numFmtId="2" fontId="24" fillId="0" borderId="0" xfId="0" applyNumberFormat="1" applyFont="1" applyFill="1" applyBorder="1" applyAlignment="1" applyProtection="1">
      <alignment horizontal="center" vertical="center"/>
      <protection locked="0"/>
    </xf>
    <xf numFmtId="2" fontId="24" fillId="0" borderId="13" xfId="0" applyNumberFormat="1" applyFont="1" applyFill="1" applyBorder="1" applyAlignment="1" applyProtection="1">
      <alignment horizontal="center" vertical="center"/>
      <protection locked="0"/>
    </xf>
    <xf numFmtId="166" fontId="24" fillId="0" borderId="15" xfId="0" applyNumberFormat="1" applyFont="1" applyFill="1" applyBorder="1" applyAlignment="1" applyProtection="1">
      <alignment vertical="center"/>
      <protection locked="0"/>
    </xf>
    <xf numFmtId="2" fontId="24" fillId="0" borderId="15" xfId="0" applyNumberFormat="1" applyFont="1" applyFill="1" applyBorder="1" applyAlignment="1" applyProtection="1">
      <alignment horizontal="center" vertical="center"/>
      <protection locked="0"/>
    </xf>
    <xf numFmtId="2" fontId="24" fillId="0" borderId="16" xfId="0" applyNumberFormat="1" applyFont="1" applyFill="1" applyBorder="1" applyAlignment="1" applyProtection="1">
      <alignment horizontal="center" vertical="center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88"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14</xdr:row>
      <xdr:rowOff>12700</xdr:rowOff>
    </xdr:from>
    <xdr:to>
      <xdr:col>8</xdr:col>
      <xdr:colOff>977900</xdr:colOff>
      <xdr:row>20</xdr:row>
      <xdr:rowOff>127000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4648200" y="194945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forfait</a:t>
          </a:r>
          <a:r>
            <a:rPr lang="fr-FR" sz="1100" baseline="0"/>
            <a:t> = valeur qui est prise en compte dans le calcul du total des heures de la 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calcul HS = valeur qui est prise en compte pour déterminer les heures normales et heures supplémentaires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23</xdr:row>
      <xdr:rowOff>76200</xdr:rowOff>
    </xdr:from>
    <xdr:to>
      <xdr:col>8</xdr:col>
      <xdr:colOff>977900</xdr:colOff>
      <xdr:row>30</xdr:row>
      <xdr:rowOff>31750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4648200" y="344170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 ceci est compté par demi-journée ... ATTENTION à mettre le code</a:t>
          </a:r>
          <a:r>
            <a:rPr lang="fr-FR" sz="1100" baseline="0"/>
            <a:t> sur le matin (am) et l'apm (pm)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o" displayName="Tablo" ref="A1:G596" totalsRowShown="0" headerRowDxfId="87" dataDxfId="86" tableBorderDxfId="85">
  <tableColumns count="7">
    <tableColumn id="1" name="Mois" dataDxfId="84">
      <calculatedColumnFormula>IF(ISNUMBER(Tablo[[#This Row],[JOUR]]),DATE(YEAR(Tablo[[#This Row],[JOUR]]),MONTH(Tablo[[#This Row],[JOUR]])+1,0),A1)</calculatedColumnFormula>
    </tableColumn>
    <tableColumn id="2" name="SEMAINE" dataDxfId="83">
      <calculatedColumnFormula>IF(ISNUMBER(Tablo[[#This Row],[JOUR]]),INT(MOD(INT((Tablo[[#This Row],[JOUR]]-2)/7)+3/5,52+5/28))+1,B1)</calculatedColumnFormula>
    </tableColumn>
    <tableColumn id="3" name="JOUR" dataDxfId="82"/>
    <tableColumn id="4" name="am/pm" dataDxfId="81"/>
    <tableColumn id="29" name="Barry" dataDxfId="80"/>
    <tableColumn id="30" name="Syham" dataDxfId="79"/>
    <tableColumn id="19" name="TOTAL" dataDxfId="7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odes" displayName="codes" ref="A1:C9" totalsRowShown="0" headerRowDxfId="77" dataDxfId="76">
  <autoFilter ref="A1:C9"/>
  <tableColumns count="3">
    <tableColumn id="1" name="code" dataDxfId="75"/>
    <tableColumn id="2" name="forfait" dataDxfId="74"/>
    <tableColumn id="3" name="calcul_HS" dataDxfId="7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6"/>
  <sheetViews>
    <sheetView tabSelected="1" workbookViewId="0">
      <pane ySplit="1" topLeftCell="A2" activePane="bottomLeft" state="frozenSplit"/>
      <selection pane="bottomLeft" activeCell="C2" sqref="C2"/>
    </sheetView>
  </sheetViews>
  <sheetFormatPr baseColWidth="10" defaultColWidth="6.81640625" defaultRowHeight="12.5" x14ac:dyDescent="0.25"/>
  <cols>
    <col min="1" max="1" width="11.81640625" style="47" customWidth="1"/>
    <col min="2" max="2" width="14.26953125" style="47" customWidth="1"/>
    <col min="3" max="3" width="33.26953125" style="48" customWidth="1"/>
    <col min="4" max="4" width="7" style="48" customWidth="1"/>
    <col min="5" max="6" width="10.81640625" style="49" customWidth="1"/>
    <col min="7" max="7" width="12" style="47" customWidth="1"/>
    <col min="8" max="16384" width="6.81640625" style="47"/>
  </cols>
  <sheetData>
    <row r="1" spans="1:7" ht="13" thickBot="1" x14ac:dyDescent="0.3">
      <c r="A1" s="47" t="s">
        <v>21</v>
      </c>
      <c r="B1" s="47" t="s">
        <v>1</v>
      </c>
      <c r="C1" s="48" t="s">
        <v>0</v>
      </c>
      <c r="D1" s="48" t="s">
        <v>34</v>
      </c>
      <c r="E1" s="49" t="s">
        <v>38</v>
      </c>
      <c r="F1" s="49" t="s">
        <v>39</v>
      </c>
      <c r="G1" s="50" t="s">
        <v>2</v>
      </c>
    </row>
    <row r="2" spans="1:7" x14ac:dyDescent="0.25">
      <c r="A2" s="51">
        <f>IF(ISNUMBER(Tablo[[#This Row],[JOUR]]),DATE(YEAR(Tablo[[#This Row],[JOUR]]),MONTH(Tablo[[#This Row],[JOUR]])+1,0),A1)</f>
        <v>43131</v>
      </c>
      <c r="B2" s="52">
        <f>IF(ISNUMBER(Tablo[[#This Row],[JOUR]]),INT(MOD(INT((Tablo[[#This Row],[JOUR]]-2)/7)+3/5,52+5/28))+1,B1)</f>
        <v>1</v>
      </c>
      <c r="C2" s="53">
        <v>43101</v>
      </c>
      <c r="D2" s="53" t="s">
        <v>35</v>
      </c>
      <c r="E2" s="28"/>
      <c r="F2" s="28"/>
      <c r="G2" s="25"/>
    </row>
    <row r="3" spans="1:7" x14ac:dyDescent="0.25">
      <c r="A3" s="54">
        <f>IF(ISNUMBER(Tablo[[#This Row],[JOUR]]),DATE(YEAR(Tablo[[#This Row],[JOUR]]),MONTH(Tablo[[#This Row],[JOUR]])+1,0),A2)</f>
        <v>43131</v>
      </c>
      <c r="B3" s="55">
        <f>IF(ISNUMBER(Tablo[[#This Row],[JOUR]]),INT(MOD(INT((Tablo[[#This Row],[JOUR]]-2)/7)+3/5,52+5/28))+1,B2)</f>
        <v>1</v>
      </c>
      <c r="C3" s="56" t="s">
        <v>43</v>
      </c>
      <c r="D3" s="56" t="s">
        <v>36</v>
      </c>
      <c r="E3" s="36"/>
      <c r="F3" s="36"/>
      <c r="G3" s="37"/>
    </row>
    <row r="4" spans="1:7" x14ac:dyDescent="0.25">
      <c r="A4" s="54">
        <f>IF(ISNUMBER(Tablo[[#This Row],[JOUR]]),DATE(YEAR(Tablo[[#This Row],[JOUR]]),MONTH(Tablo[[#This Row],[JOUR]])+1,0),A3)</f>
        <v>43131</v>
      </c>
      <c r="B4" s="55">
        <f>IF(ISNUMBER(Tablo[[#This Row],[JOUR]]),INT(MOD(INT((Tablo[[#This Row],[JOUR]]-2)/7)+3/5,52+5/28))+1,B3)</f>
        <v>1</v>
      </c>
      <c r="C4" s="57">
        <v>43102</v>
      </c>
      <c r="D4" s="57" t="s">
        <v>35</v>
      </c>
      <c r="E4" s="29"/>
      <c r="F4" s="29"/>
      <c r="G4" s="26"/>
    </row>
    <row r="5" spans="1:7" x14ac:dyDescent="0.25">
      <c r="A5" s="54">
        <f>IF(ISNUMBER(Tablo[[#This Row],[JOUR]]),DATE(YEAR(Tablo[[#This Row],[JOUR]]),MONTH(Tablo[[#This Row],[JOUR]])+1,0),A4)</f>
        <v>43131</v>
      </c>
      <c r="B5" s="55">
        <f>IF(ISNUMBER(Tablo[[#This Row],[JOUR]]),INT(MOD(INT((Tablo[[#This Row],[JOUR]]-2)/7)+3/5,52+5/28))+1,B4)</f>
        <v>1</v>
      </c>
      <c r="C5" s="56" t="s">
        <v>43</v>
      </c>
      <c r="D5" s="56" t="s">
        <v>36</v>
      </c>
      <c r="E5" s="36"/>
      <c r="F5" s="36"/>
      <c r="G5" s="37"/>
    </row>
    <row r="6" spans="1:7" x14ac:dyDescent="0.25">
      <c r="A6" s="54">
        <f>IF(ISNUMBER(Tablo[[#This Row],[JOUR]]),DATE(YEAR(Tablo[[#This Row],[JOUR]]),MONTH(Tablo[[#This Row],[JOUR]])+1,0),A5)</f>
        <v>43131</v>
      </c>
      <c r="B6" s="55">
        <f>IF(ISNUMBER(Tablo[[#This Row],[JOUR]]),INT(MOD(INT((Tablo[[#This Row],[JOUR]]-2)/7)+3/5,52+5/28))+1,B5)</f>
        <v>1</v>
      </c>
      <c r="C6" s="57">
        <v>43103</v>
      </c>
      <c r="D6" s="57" t="s">
        <v>35</v>
      </c>
      <c r="E6" s="29"/>
      <c r="F6" s="29"/>
      <c r="G6" s="26"/>
    </row>
    <row r="7" spans="1:7" x14ac:dyDescent="0.25">
      <c r="A7" s="54">
        <f>IF(ISNUMBER(Tablo[[#This Row],[JOUR]]),DATE(YEAR(Tablo[[#This Row],[JOUR]]),MONTH(Tablo[[#This Row],[JOUR]])+1,0),A6)</f>
        <v>43131</v>
      </c>
      <c r="B7" s="55">
        <f>IF(ISNUMBER(Tablo[[#This Row],[JOUR]]),INT(MOD(INT((Tablo[[#This Row],[JOUR]]-2)/7)+3/5,52+5/28))+1,B6)</f>
        <v>1</v>
      </c>
      <c r="C7" s="56" t="s">
        <v>43</v>
      </c>
      <c r="D7" s="56" t="s">
        <v>36</v>
      </c>
      <c r="E7" s="36">
        <v>3</v>
      </c>
      <c r="F7" s="36"/>
      <c r="G7" s="37"/>
    </row>
    <row r="8" spans="1:7" x14ac:dyDescent="0.25">
      <c r="A8" s="54">
        <f>IF(ISNUMBER(Tablo[[#This Row],[JOUR]]),DATE(YEAR(Tablo[[#This Row],[JOUR]]),MONTH(Tablo[[#This Row],[JOUR]])+1,0),A7)</f>
        <v>43131</v>
      </c>
      <c r="B8" s="55">
        <f>IF(ISNUMBER(Tablo[[#This Row],[JOUR]]),INT(MOD(INT((Tablo[[#This Row],[JOUR]]-2)/7)+3/5,52+5/28))+1,B7)</f>
        <v>1</v>
      </c>
      <c r="C8" s="57">
        <v>43104</v>
      </c>
      <c r="D8" s="57" t="s">
        <v>35</v>
      </c>
      <c r="E8" s="29"/>
      <c r="F8" s="29"/>
      <c r="G8" s="26"/>
    </row>
    <row r="9" spans="1:7" x14ac:dyDescent="0.25">
      <c r="A9" s="54">
        <f>IF(ISNUMBER(Tablo[[#This Row],[JOUR]]),DATE(YEAR(Tablo[[#This Row],[JOUR]]),MONTH(Tablo[[#This Row],[JOUR]])+1,0),A8)</f>
        <v>43131</v>
      </c>
      <c r="B9" s="55">
        <f>IF(ISNUMBER(Tablo[[#This Row],[JOUR]]),INT(MOD(INT((Tablo[[#This Row],[JOUR]]-2)/7)+3/5,52+5/28))+1,B8)</f>
        <v>1</v>
      </c>
      <c r="C9" s="56" t="s">
        <v>43</v>
      </c>
      <c r="D9" s="56" t="s">
        <v>36</v>
      </c>
      <c r="E9" s="36">
        <v>3</v>
      </c>
      <c r="F9" s="36"/>
      <c r="G9" s="37"/>
    </row>
    <row r="10" spans="1:7" x14ac:dyDescent="0.25">
      <c r="A10" s="54">
        <f>IF(ISNUMBER(Tablo[[#This Row],[JOUR]]),DATE(YEAR(Tablo[[#This Row],[JOUR]]),MONTH(Tablo[[#This Row],[JOUR]])+1,0),A9)</f>
        <v>43131</v>
      </c>
      <c r="B10" s="55">
        <f>IF(ISNUMBER(Tablo[[#This Row],[JOUR]]),INT(MOD(INT((Tablo[[#This Row],[JOUR]]-2)/7)+3/5,52+5/28))+1,B9)</f>
        <v>1</v>
      </c>
      <c r="C10" s="57">
        <v>43105</v>
      </c>
      <c r="D10" s="57" t="s">
        <v>35</v>
      </c>
      <c r="E10" s="29">
        <v>3</v>
      </c>
      <c r="F10" s="29"/>
      <c r="G10" s="26"/>
    </row>
    <row r="11" spans="1:7" x14ac:dyDescent="0.25">
      <c r="A11" s="54">
        <f>IF(ISNUMBER(Tablo[[#This Row],[JOUR]]),DATE(YEAR(Tablo[[#This Row],[JOUR]]),MONTH(Tablo[[#This Row],[JOUR]])+1,0),A10)</f>
        <v>43131</v>
      </c>
      <c r="B11" s="55">
        <f>IF(ISNUMBER(Tablo[[#This Row],[JOUR]]),INT(MOD(INT((Tablo[[#This Row],[JOUR]]-2)/7)+3/5,52+5/28))+1,B10)</f>
        <v>1</v>
      </c>
      <c r="C11" s="56" t="s">
        <v>43</v>
      </c>
      <c r="D11" s="56" t="s">
        <v>36</v>
      </c>
      <c r="E11" s="36">
        <v>2</v>
      </c>
      <c r="F11" s="36"/>
      <c r="G11" s="37"/>
    </row>
    <row r="12" spans="1:7" x14ac:dyDescent="0.25">
      <c r="A12" s="60">
        <f>IF(ISNUMBER(Tablo[[#This Row],[JOUR]]),DATE(YEAR(Tablo[[#This Row],[JOUR]]),MONTH(Tablo[[#This Row],[JOUR]])+1,0),A11)</f>
        <v>43131</v>
      </c>
      <c r="B12" s="61">
        <f>IF(ISNUMBER(Tablo[[#This Row],[JOUR]]),INT(MOD(INT((Tablo[[#This Row],[JOUR]]-2)/7)+3/5,52+5/28))+1,B11)</f>
        <v>1</v>
      </c>
      <c r="C12" s="57">
        <v>43106</v>
      </c>
      <c r="D12" s="57" t="s">
        <v>35</v>
      </c>
      <c r="E12" s="29"/>
      <c r="F12" s="29"/>
      <c r="G12" s="26"/>
    </row>
    <row r="13" spans="1:7" x14ac:dyDescent="0.25">
      <c r="A13" s="60">
        <f>IF(ISNUMBER(Tablo[[#This Row],[JOUR]]),DATE(YEAR(Tablo[[#This Row],[JOUR]]),MONTH(Tablo[[#This Row],[JOUR]])+1,0),A11)</f>
        <v>43131</v>
      </c>
      <c r="B13" s="61">
        <f>IF(ISNUMBER(Tablo[[#This Row],[JOUR]]),INT(MOD(INT((Tablo[[#This Row],[JOUR]]-2)/7)+3/5,52+5/28))+1,B11)</f>
        <v>1</v>
      </c>
      <c r="C13" s="56" t="s">
        <v>43</v>
      </c>
      <c r="D13" s="56" t="s">
        <v>36</v>
      </c>
      <c r="E13" s="36"/>
      <c r="F13" s="36"/>
      <c r="G13" s="37"/>
    </row>
    <row r="14" spans="1:7" x14ac:dyDescent="0.25">
      <c r="A14" s="60">
        <f>IF(ISNUMBER(Tablo[[#This Row],[JOUR]]),DATE(YEAR(Tablo[[#This Row],[JOUR]]),MONTH(Tablo[[#This Row],[JOUR]])+1,0),A11)</f>
        <v>43131</v>
      </c>
      <c r="B14" s="61">
        <f>IF(ISNUMBER(Tablo[[#This Row],[JOUR]]),INT(MOD(INT((Tablo[[#This Row],[JOUR]]-2)/7)+3/5,52+5/28))+1,B11)</f>
        <v>1</v>
      </c>
      <c r="C14" s="57">
        <v>43107</v>
      </c>
      <c r="D14" s="57" t="s">
        <v>35</v>
      </c>
      <c r="E14" s="29"/>
      <c r="F14" s="29"/>
      <c r="G14" s="26"/>
    </row>
    <row r="15" spans="1:7" x14ac:dyDescent="0.25">
      <c r="A15" s="60">
        <f>IF(ISNUMBER(Tablo[[#This Row],[JOUR]]),DATE(YEAR(Tablo[[#This Row],[JOUR]]),MONTH(Tablo[[#This Row],[JOUR]])+1,0),A11)</f>
        <v>43131</v>
      </c>
      <c r="B15" s="61">
        <f>IF(ISNUMBER(Tablo[[#This Row],[JOUR]]),INT(MOD(INT((Tablo[[#This Row],[JOUR]]-2)/7)+3/5,52+5/28))+1,B11)</f>
        <v>1</v>
      </c>
      <c r="C15" s="56" t="s">
        <v>43</v>
      </c>
      <c r="D15" s="56" t="s">
        <v>36</v>
      </c>
      <c r="E15" s="36"/>
      <c r="F15" s="36"/>
      <c r="G15" s="37"/>
    </row>
    <row r="16" spans="1:7" ht="13" x14ac:dyDescent="0.25">
      <c r="A16" s="54">
        <f>IF(ISNUMBER(Tablo[[#This Row],[JOUR]]),DATE(YEAR(Tablo[[#This Row],[JOUR]]),MONTH(Tablo[[#This Row],[JOUR]])+1,0),A11)</f>
        <v>43131</v>
      </c>
      <c r="B16" s="55">
        <f>IF(ISNUMBER(Tablo[[#This Row],[JOUR]]),INT(MOD(INT((Tablo[[#This Row],[JOUR]]-2)/7)+3/5,52+5/28))+1,B11)</f>
        <v>1</v>
      </c>
      <c r="C16" s="65" t="s">
        <v>2</v>
      </c>
      <c r="D16" s="65"/>
      <c r="E16" s="66">
        <f t="array" ref="E16">SUM(IF(ISNUMBER(E2:E11),E2:E11,SUMIF(codes[code],E2:E11,codes[forfait])))+SUM(COUNTIF(JF,$C2:$C11))*JFHN</f>
        <v>18</v>
      </c>
      <c r="F16" s="66">
        <f t="array" ref="F16">SUM(IF(ISNUMBER(F2:F11),F2:F11,SUMIF(codes[code],F2:F11,codes[forfait])))+SUM(COUNTIF(JF,$C2:$C11))*JFHN</f>
        <v>7</v>
      </c>
      <c r="G16" s="67">
        <f>SUM(Tablo[[#This Row],[Barry]:[Syham]])</f>
        <v>25</v>
      </c>
    </row>
    <row r="17" spans="1:7" ht="13" x14ac:dyDescent="0.25">
      <c r="A17" s="54">
        <f>IF(ISNUMBER(Tablo[[#This Row],[JOUR]]),DATE(YEAR(Tablo[[#This Row],[JOUR]]),MONTH(Tablo[[#This Row],[JOUR]])+1,0),A16)</f>
        <v>43131</v>
      </c>
      <c r="B17" s="55">
        <f>IF(ISNUMBER(Tablo[[#This Row],[JOUR]]),INT(MOD(INT((Tablo[[#This Row],[JOUR]]-2)/7)+3/5,52+5/28))+1,B16)</f>
        <v>1</v>
      </c>
      <c r="C17" s="65" t="s">
        <v>3</v>
      </c>
      <c r="D17" s="65"/>
      <c r="E17" s="66">
        <f t="array" ref="E17">MIN(SUM(IF(ISNUMBER(E2:E11),E2:E11,SUMIF(codes[code],E2:E11,codes[calcul_HS])))+SUM(COUNTIF(JF,$C2:$C11))*JFHS,sem)</f>
        <v>11</v>
      </c>
      <c r="F17" s="66">
        <f t="array" ref="F17">MIN(SUM(IF(ISNUMBER(F2:F11),F2:F11,SUMIF(codes[code],F2:F11,codes[calcul_HS])))+SUM(COUNTIF(JF,$C2:$C11))*JFHS,sem)</f>
        <v>0</v>
      </c>
      <c r="G17" s="67">
        <f>SUM(Tablo[[#This Row],[Barry]:[Syham]])</f>
        <v>11</v>
      </c>
    </row>
    <row r="18" spans="1:7" ht="13.5" thickBot="1" x14ac:dyDescent="0.3">
      <c r="A18" s="58">
        <f>IF(ISNUMBER(Tablo[[#This Row],[JOUR]]),DATE(YEAR(Tablo[[#This Row],[JOUR]]),MONTH(Tablo[[#This Row],[JOUR]])+1,0),A17)</f>
        <v>43131</v>
      </c>
      <c r="B18" s="59">
        <f>IF(ISNUMBER(Tablo[[#This Row],[JOUR]]),INT(MOD(INT((Tablo[[#This Row],[JOUR]]-2)/7)+3/5,52+5/28))+1,B17)</f>
        <v>1</v>
      </c>
      <c r="C18" s="68" t="s">
        <v>4</v>
      </c>
      <c r="D18" s="68"/>
      <c r="E18" s="69">
        <f t="array" ref="E18">MAX(0,SUM(IF(ISNUMBER(E2:E11),E2:E11,SUMIF(codes[code],E2:E11,codes[calcul_HS])))+SUM(COUNTIF(JF,$C2:$C11))*JFHS-sem)</f>
        <v>0</v>
      </c>
      <c r="F18" s="69">
        <f t="array" ref="F18">MAX(0,SUM(IF(ISNUMBER(F2:F11),F2:F11,SUMIF(codes[code],F2:F11,codes[calcul_HS])))+SUM(COUNTIF(JF,$C2:$C11))*JFHS-sem)</f>
        <v>0</v>
      </c>
      <c r="G18" s="70">
        <f>SUM(Tablo[[#This Row],[Barry]:[Syham]])</f>
        <v>0</v>
      </c>
    </row>
    <row r="19" spans="1:7" x14ac:dyDescent="0.25">
      <c r="A19" s="51">
        <f>IF(ISNUMBER(Tablo[[#This Row],[JOUR]]),DATE(YEAR(Tablo[[#This Row],[JOUR]]),MONTH(Tablo[[#This Row],[JOUR]])+1,0),A18)</f>
        <v>43131</v>
      </c>
      <c r="B19" s="52">
        <f>IF(ISNUMBER(Tablo[[#This Row],[JOUR]]),INT(MOD(INT((Tablo[[#This Row],[JOUR]]-2)/7)+3/5,52+5/28))+1,B18)</f>
        <v>2</v>
      </c>
      <c r="C19" s="53">
        <v>43108</v>
      </c>
      <c r="D19" s="53" t="s">
        <v>35</v>
      </c>
      <c r="E19" s="28"/>
      <c r="F19" s="28"/>
      <c r="G19" s="25"/>
    </row>
    <row r="20" spans="1:7" x14ac:dyDescent="0.25">
      <c r="A20" s="54">
        <f>IF(ISNUMBER(Tablo[[#This Row],[JOUR]]),DATE(YEAR(Tablo[[#This Row],[JOUR]]),MONTH(Tablo[[#This Row],[JOUR]])+1,0),A19)</f>
        <v>43131</v>
      </c>
      <c r="B20" s="55">
        <f>IF(ISNUMBER(Tablo[[#This Row],[JOUR]]),INT(MOD(INT((Tablo[[#This Row],[JOUR]]-2)/7)+3/5,52+5/28))+1,B19)</f>
        <v>2</v>
      </c>
      <c r="C20" s="56" t="s">
        <v>43</v>
      </c>
      <c r="D20" s="56" t="s">
        <v>36</v>
      </c>
      <c r="E20" s="36"/>
      <c r="F20" s="36"/>
      <c r="G20" s="37"/>
    </row>
    <row r="21" spans="1:7" x14ac:dyDescent="0.25">
      <c r="A21" s="54">
        <f>IF(ISNUMBER(Tablo[[#This Row],[JOUR]]),DATE(YEAR(Tablo[[#This Row],[JOUR]]),MONTH(Tablo[[#This Row],[JOUR]])+1,0),A20)</f>
        <v>43131</v>
      </c>
      <c r="B21" s="55">
        <f>IF(ISNUMBER(Tablo[[#This Row],[JOUR]]),INT(MOD(INT((Tablo[[#This Row],[JOUR]]-2)/7)+3/5,52+5/28))+1,B20)</f>
        <v>2</v>
      </c>
      <c r="C21" s="57">
        <v>43109</v>
      </c>
      <c r="D21" s="57" t="s">
        <v>35</v>
      </c>
      <c r="E21" s="29"/>
      <c r="F21" s="29"/>
      <c r="G21" s="26"/>
    </row>
    <row r="22" spans="1:7" x14ac:dyDescent="0.25">
      <c r="A22" s="54">
        <f>IF(ISNUMBER(Tablo[[#This Row],[JOUR]]),DATE(YEAR(Tablo[[#This Row],[JOUR]]),MONTH(Tablo[[#This Row],[JOUR]])+1,0),A21)</f>
        <v>43131</v>
      </c>
      <c r="B22" s="55">
        <f>IF(ISNUMBER(Tablo[[#This Row],[JOUR]]),INT(MOD(INT((Tablo[[#This Row],[JOUR]]-2)/7)+3/5,52+5/28))+1,B21)</f>
        <v>2</v>
      </c>
      <c r="C22" s="56" t="s">
        <v>43</v>
      </c>
      <c r="D22" s="56" t="s">
        <v>36</v>
      </c>
      <c r="E22" s="36"/>
      <c r="F22" s="36"/>
      <c r="G22" s="37"/>
    </row>
    <row r="23" spans="1:7" x14ac:dyDescent="0.25">
      <c r="A23" s="54">
        <f>IF(ISNUMBER(Tablo[[#This Row],[JOUR]]),DATE(YEAR(Tablo[[#This Row],[JOUR]]),MONTH(Tablo[[#This Row],[JOUR]])+1,0),A22)</f>
        <v>43131</v>
      </c>
      <c r="B23" s="55">
        <f>IF(ISNUMBER(Tablo[[#This Row],[JOUR]]),INT(MOD(INT((Tablo[[#This Row],[JOUR]]-2)/7)+3/5,52+5/28))+1,B22)</f>
        <v>2</v>
      </c>
      <c r="C23" s="57">
        <v>43110</v>
      </c>
      <c r="D23" s="57" t="s">
        <v>35</v>
      </c>
      <c r="E23" s="29"/>
      <c r="F23" s="29"/>
      <c r="G23" s="26"/>
    </row>
    <row r="24" spans="1:7" x14ac:dyDescent="0.25">
      <c r="A24" s="54">
        <f>IF(ISNUMBER(Tablo[[#This Row],[JOUR]]),DATE(YEAR(Tablo[[#This Row],[JOUR]]),MONTH(Tablo[[#This Row],[JOUR]])+1,0),A23)</f>
        <v>43131</v>
      </c>
      <c r="B24" s="55">
        <f>IF(ISNUMBER(Tablo[[#This Row],[JOUR]]),INT(MOD(INT((Tablo[[#This Row],[JOUR]]-2)/7)+3/5,52+5/28))+1,B23)</f>
        <v>2</v>
      </c>
      <c r="C24" s="56" t="s">
        <v>43</v>
      </c>
      <c r="D24" s="56" t="s">
        <v>36</v>
      </c>
      <c r="E24" s="36">
        <v>3</v>
      </c>
      <c r="F24" s="36"/>
      <c r="G24" s="37"/>
    </row>
    <row r="25" spans="1:7" x14ac:dyDescent="0.25">
      <c r="A25" s="54">
        <f>IF(ISNUMBER(Tablo[[#This Row],[JOUR]]),DATE(YEAR(Tablo[[#This Row],[JOUR]]),MONTH(Tablo[[#This Row],[JOUR]])+1,0),A24)</f>
        <v>43131</v>
      </c>
      <c r="B25" s="55">
        <f>IF(ISNUMBER(Tablo[[#This Row],[JOUR]]),INT(MOD(INT((Tablo[[#This Row],[JOUR]]-2)/7)+3/5,52+5/28))+1,B24)</f>
        <v>2</v>
      </c>
      <c r="C25" s="57">
        <v>43111</v>
      </c>
      <c r="D25" s="57" t="s">
        <v>35</v>
      </c>
      <c r="E25" s="29"/>
      <c r="F25" s="29"/>
      <c r="G25" s="26"/>
    </row>
    <row r="26" spans="1:7" x14ac:dyDescent="0.25">
      <c r="A26" s="54">
        <f>IF(ISNUMBER(Tablo[[#This Row],[JOUR]]),DATE(YEAR(Tablo[[#This Row],[JOUR]]),MONTH(Tablo[[#This Row],[JOUR]])+1,0),A25)</f>
        <v>43131</v>
      </c>
      <c r="B26" s="55">
        <f>IF(ISNUMBER(Tablo[[#This Row],[JOUR]]),INT(MOD(INT((Tablo[[#This Row],[JOUR]]-2)/7)+3/5,52+5/28))+1,B25)</f>
        <v>2</v>
      </c>
      <c r="C26" s="56" t="s">
        <v>43</v>
      </c>
      <c r="D26" s="56" t="s">
        <v>36</v>
      </c>
      <c r="E26" s="36">
        <v>3</v>
      </c>
      <c r="F26" s="36"/>
      <c r="G26" s="37"/>
    </row>
    <row r="27" spans="1:7" x14ac:dyDescent="0.25">
      <c r="A27" s="54">
        <f>IF(ISNUMBER(Tablo[[#This Row],[JOUR]]),DATE(YEAR(Tablo[[#This Row],[JOUR]]),MONTH(Tablo[[#This Row],[JOUR]])+1,0),A26)</f>
        <v>43131</v>
      </c>
      <c r="B27" s="55">
        <f>IF(ISNUMBER(Tablo[[#This Row],[JOUR]]),INT(MOD(INT((Tablo[[#This Row],[JOUR]]-2)/7)+3/5,52+5/28))+1,B26)</f>
        <v>2</v>
      </c>
      <c r="C27" s="57">
        <v>43112</v>
      </c>
      <c r="D27" s="57" t="s">
        <v>35</v>
      </c>
      <c r="E27" s="29">
        <v>3</v>
      </c>
      <c r="F27" s="29"/>
      <c r="G27" s="26"/>
    </row>
    <row r="28" spans="1:7" x14ac:dyDescent="0.25">
      <c r="A28" s="54">
        <f>IF(ISNUMBER(Tablo[[#This Row],[JOUR]]),DATE(YEAR(Tablo[[#This Row],[JOUR]]),MONTH(Tablo[[#This Row],[JOUR]])+1,0),A27)</f>
        <v>43131</v>
      </c>
      <c r="B28" s="55">
        <f>IF(ISNUMBER(Tablo[[#This Row],[JOUR]]),INT(MOD(INT((Tablo[[#This Row],[JOUR]]-2)/7)+3/5,52+5/28))+1,B27)</f>
        <v>2</v>
      </c>
      <c r="C28" s="56" t="s">
        <v>43</v>
      </c>
      <c r="D28" s="56" t="s">
        <v>36</v>
      </c>
      <c r="E28" s="36">
        <v>3</v>
      </c>
      <c r="F28" s="36"/>
      <c r="G28" s="37"/>
    </row>
    <row r="29" spans="1:7" x14ac:dyDescent="0.25">
      <c r="A29" s="60">
        <f>IF(ISNUMBER(Tablo[[#This Row],[JOUR]]),DATE(YEAR(Tablo[[#This Row],[JOUR]]),MONTH(Tablo[[#This Row],[JOUR]])+1,0),A28)</f>
        <v>43131</v>
      </c>
      <c r="B29" s="61">
        <f>IF(ISNUMBER(Tablo[[#This Row],[JOUR]]),INT(MOD(INT((Tablo[[#This Row],[JOUR]]-2)/7)+3/5,52+5/28))+1,B28)</f>
        <v>2</v>
      </c>
      <c r="C29" s="57">
        <v>43113</v>
      </c>
      <c r="D29" s="57" t="s">
        <v>35</v>
      </c>
      <c r="E29" s="29"/>
      <c r="F29" s="29"/>
      <c r="G29" s="26"/>
    </row>
    <row r="30" spans="1:7" x14ac:dyDescent="0.25">
      <c r="A30" s="60">
        <f>IF(ISNUMBER(Tablo[[#This Row],[JOUR]]),DATE(YEAR(Tablo[[#This Row],[JOUR]]),MONTH(Tablo[[#This Row],[JOUR]])+1,0),A28)</f>
        <v>43131</v>
      </c>
      <c r="B30" s="61">
        <f>IF(ISNUMBER(Tablo[[#This Row],[JOUR]]),INT(MOD(INT((Tablo[[#This Row],[JOUR]]-2)/7)+3/5,52+5/28))+1,B28)</f>
        <v>2</v>
      </c>
      <c r="C30" s="56" t="s">
        <v>43</v>
      </c>
      <c r="D30" s="56" t="s">
        <v>36</v>
      </c>
      <c r="E30" s="36"/>
      <c r="F30" s="36"/>
      <c r="G30" s="37"/>
    </row>
    <row r="31" spans="1:7" x14ac:dyDescent="0.25">
      <c r="A31" s="60">
        <f>IF(ISNUMBER(Tablo[[#This Row],[JOUR]]),DATE(YEAR(Tablo[[#This Row],[JOUR]]),MONTH(Tablo[[#This Row],[JOUR]])+1,0),A28)</f>
        <v>43131</v>
      </c>
      <c r="B31" s="61">
        <f>IF(ISNUMBER(Tablo[[#This Row],[JOUR]]),INT(MOD(INT((Tablo[[#This Row],[JOUR]]-2)/7)+3/5,52+5/28))+1,B28)</f>
        <v>2</v>
      </c>
      <c r="C31" s="57">
        <v>43114</v>
      </c>
      <c r="D31" s="57" t="s">
        <v>35</v>
      </c>
      <c r="E31" s="29"/>
      <c r="F31" s="29"/>
      <c r="G31" s="26"/>
    </row>
    <row r="32" spans="1:7" x14ac:dyDescent="0.25">
      <c r="A32" s="60">
        <f>IF(ISNUMBER(Tablo[[#This Row],[JOUR]]),DATE(YEAR(Tablo[[#This Row],[JOUR]]),MONTH(Tablo[[#This Row],[JOUR]])+1,0),A28)</f>
        <v>43131</v>
      </c>
      <c r="B32" s="61">
        <f>IF(ISNUMBER(Tablo[[#This Row],[JOUR]]),INT(MOD(INT((Tablo[[#This Row],[JOUR]]-2)/7)+3/5,52+5/28))+1,B28)</f>
        <v>2</v>
      </c>
      <c r="C32" s="56" t="s">
        <v>43</v>
      </c>
      <c r="D32" s="56" t="s">
        <v>36</v>
      </c>
      <c r="E32" s="36"/>
      <c r="F32" s="36"/>
      <c r="G32" s="37"/>
    </row>
    <row r="33" spans="1:7" ht="13" x14ac:dyDescent="0.25">
      <c r="A33" s="54">
        <f>IF(ISNUMBER(Tablo[[#This Row],[JOUR]]),DATE(YEAR(Tablo[[#This Row],[JOUR]]),MONTH(Tablo[[#This Row],[JOUR]])+1,0),A28)</f>
        <v>43131</v>
      </c>
      <c r="B33" s="55">
        <f>IF(ISNUMBER(Tablo[[#This Row],[JOUR]]),INT(MOD(INT((Tablo[[#This Row],[JOUR]]-2)/7)+3/5,52+5/28))+1,B28)</f>
        <v>2</v>
      </c>
      <c r="C33" s="65" t="s">
        <v>2</v>
      </c>
      <c r="D33" s="65"/>
      <c r="E33" s="66">
        <f t="array" ref="E33">SUM(IF(ISNUMBER(E19:E28),E19:E28,SUMIF(codes[code],E19:E28,codes[forfait])))+SUM(COUNTIF(JF,$C19:$C28))*JFHN</f>
        <v>12</v>
      </c>
      <c r="F33" s="66">
        <f t="array" ref="F33">SUM(IF(ISNUMBER(F19:F28),F19:F28,SUMIF(codes[code],F19:F28,codes[forfait])))+SUM(COUNTIF(JF,$C19:$C28))*JFHN</f>
        <v>0</v>
      </c>
      <c r="G33" s="67">
        <f>SUM(Tablo[[#This Row],[Barry]:[Syham]])</f>
        <v>12</v>
      </c>
    </row>
    <row r="34" spans="1:7" ht="13" x14ac:dyDescent="0.25">
      <c r="A34" s="54">
        <f>IF(ISNUMBER(Tablo[[#This Row],[JOUR]]),DATE(YEAR(Tablo[[#This Row],[JOUR]]),MONTH(Tablo[[#This Row],[JOUR]])+1,0),A33)</f>
        <v>43131</v>
      </c>
      <c r="B34" s="55">
        <f>IF(ISNUMBER(Tablo[[#This Row],[JOUR]]),INT(MOD(INT((Tablo[[#This Row],[JOUR]]-2)/7)+3/5,52+5/28))+1,B33)</f>
        <v>2</v>
      </c>
      <c r="C34" s="65" t="s">
        <v>3</v>
      </c>
      <c r="D34" s="65"/>
      <c r="E34" s="66">
        <f t="array" ref="E34">MIN(SUM(IF(ISNUMBER(E19:E28),E19:E28,SUMIF(codes[code],E19:E28,codes[calcul_HS])))+SUM(COUNTIF(JF,$C19:$C28))*JFHS,sem)</f>
        <v>12</v>
      </c>
      <c r="F34" s="66">
        <f t="array" ref="F34">MIN(SUM(IF(ISNUMBER(F19:F28),F19:F28,SUMIF(codes[code],F19:F28,codes[calcul_HS])))+SUM(COUNTIF(JF,$C19:$C28))*JFHS,sem)</f>
        <v>0</v>
      </c>
      <c r="G34" s="67">
        <f>SUM(Tablo[[#This Row],[Barry]:[Syham]])</f>
        <v>12</v>
      </c>
    </row>
    <row r="35" spans="1:7" ht="13.5" thickBot="1" x14ac:dyDescent="0.3">
      <c r="A35" s="58">
        <f>IF(ISNUMBER(Tablo[[#This Row],[JOUR]]),DATE(YEAR(Tablo[[#This Row],[JOUR]]),MONTH(Tablo[[#This Row],[JOUR]])+1,0),A34)</f>
        <v>43131</v>
      </c>
      <c r="B35" s="59">
        <f>IF(ISNUMBER(Tablo[[#This Row],[JOUR]]),INT(MOD(INT((Tablo[[#This Row],[JOUR]]-2)/7)+3/5,52+5/28))+1,B34)</f>
        <v>2</v>
      </c>
      <c r="C35" s="68" t="s">
        <v>4</v>
      </c>
      <c r="D35" s="68"/>
      <c r="E35" s="69">
        <f t="array" ref="E35">MAX(0,SUM(IF(ISNUMBER(E19:E28),E19:E28,SUMIF(codes[code],E19:E28,codes[calcul_HS])))+SUM(COUNTIF(JF,$C19:$C28))*JFHS-sem)</f>
        <v>0</v>
      </c>
      <c r="F35" s="69">
        <f t="array" ref="F35">MAX(0,SUM(IF(ISNUMBER(F19:F28),F19:F28,SUMIF(codes[code],F19:F28,codes[calcul_HS])))+SUM(COUNTIF(JF,$C19:$C28))*JFHS-sem)</f>
        <v>0</v>
      </c>
      <c r="G35" s="70">
        <f>SUM(Tablo[[#This Row],[Barry]:[Syham]])</f>
        <v>0</v>
      </c>
    </row>
    <row r="36" spans="1:7" x14ac:dyDescent="0.25">
      <c r="A36" s="51">
        <f>IF(ISNUMBER(Tablo[[#This Row],[JOUR]]),DATE(YEAR(Tablo[[#This Row],[JOUR]]),MONTH(Tablo[[#This Row],[JOUR]])+1,0),A35)</f>
        <v>43131</v>
      </c>
      <c r="B36" s="52">
        <f>IF(ISNUMBER(Tablo[[#This Row],[JOUR]]),INT(MOD(INT((Tablo[[#This Row],[JOUR]]-2)/7)+3/5,52+5/28))+1,B35)</f>
        <v>3</v>
      </c>
      <c r="C36" s="53">
        <v>43115</v>
      </c>
      <c r="D36" s="53" t="s">
        <v>35</v>
      </c>
      <c r="E36" s="28"/>
      <c r="F36" s="28"/>
      <c r="G36" s="25"/>
    </row>
    <row r="37" spans="1:7" x14ac:dyDescent="0.25">
      <c r="A37" s="54">
        <f>IF(ISNUMBER(Tablo[[#This Row],[JOUR]]),DATE(YEAR(Tablo[[#This Row],[JOUR]]),MONTH(Tablo[[#This Row],[JOUR]])+1,0),A36)</f>
        <v>43131</v>
      </c>
      <c r="B37" s="55">
        <f>IF(ISNUMBER(Tablo[[#This Row],[JOUR]]),INT(MOD(INT((Tablo[[#This Row],[JOUR]]-2)/7)+3/5,52+5/28))+1,B36)</f>
        <v>3</v>
      </c>
      <c r="C37" s="56" t="s">
        <v>43</v>
      </c>
      <c r="D37" s="56" t="s">
        <v>36</v>
      </c>
      <c r="E37" s="36"/>
      <c r="F37" s="36"/>
      <c r="G37" s="37"/>
    </row>
    <row r="38" spans="1:7" x14ac:dyDescent="0.25">
      <c r="A38" s="54">
        <f>IF(ISNUMBER(Tablo[[#This Row],[JOUR]]),DATE(YEAR(Tablo[[#This Row],[JOUR]]),MONTH(Tablo[[#This Row],[JOUR]])+1,0),A37)</f>
        <v>43131</v>
      </c>
      <c r="B38" s="55">
        <f>IF(ISNUMBER(Tablo[[#This Row],[JOUR]]),INT(MOD(INT((Tablo[[#This Row],[JOUR]]-2)/7)+3/5,52+5/28))+1,B37)</f>
        <v>3</v>
      </c>
      <c r="C38" s="57">
        <v>43116</v>
      </c>
      <c r="D38" s="57" t="s">
        <v>35</v>
      </c>
      <c r="E38" s="29"/>
      <c r="F38" s="29"/>
      <c r="G38" s="26"/>
    </row>
    <row r="39" spans="1:7" x14ac:dyDescent="0.25">
      <c r="A39" s="54">
        <f>IF(ISNUMBER(Tablo[[#This Row],[JOUR]]),DATE(YEAR(Tablo[[#This Row],[JOUR]]),MONTH(Tablo[[#This Row],[JOUR]])+1,0),A38)</f>
        <v>43131</v>
      </c>
      <c r="B39" s="55">
        <f>IF(ISNUMBER(Tablo[[#This Row],[JOUR]]),INT(MOD(INT((Tablo[[#This Row],[JOUR]]-2)/7)+3/5,52+5/28))+1,B38)</f>
        <v>3</v>
      </c>
      <c r="C39" s="56" t="s">
        <v>43</v>
      </c>
      <c r="D39" s="56" t="s">
        <v>36</v>
      </c>
      <c r="E39" s="36"/>
      <c r="F39" s="36"/>
      <c r="G39" s="37"/>
    </row>
    <row r="40" spans="1:7" x14ac:dyDescent="0.25">
      <c r="A40" s="54">
        <f>IF(ISNUMBER(Tablo[[#This Row],[JOUR]]),DATE(YEAR(Tablo[[#This Row],[JOUR]]),MONTH(Tablo[[#This Row],[JOUR]])+1,0),A39)</f>
        <v>43131</v>
      </c>
      <c r="B40" s="55">
        <f>IF(ISNUMBER(Tablo[[#This Row],[JOUR]]),INT(MOD(INT((Tablo[[#This Row],[JOUR]]-2)/7)+3/5,52+5/28))+1,B39)</f>
        <v>3</v>
      </c>
      <c r="C40" s="57">
        <v>43117</v>
      </c>
      <c r="D40" s="57" t="s">
        <v>35</v>
      </c>
      <c r="E40" s="29"/>
      <c r="F40" s="29"/>
      <c r="G40" s="26"/>
    </row>
    <row r="41" spans="1:7" x14ac:dyDescent="0.25">
      <c r="A41" s="54">
        <f>IF(ISNUMBER(Tablo[[#This Row],[JOUR]]),DATE(YEAR(Tablo[[#This Row],[JOUR]]),MONTH(Tablo[[#This Row],[JOUR]])+1,0),A40)</f>
        <v>43131</v>
      </c>
      <c r="B41" s="55">
        <f>IF(ISNUMBER(Tablo[[#This Row],[JOUR]]),INT(MOD(INT((Tablo[[#This Row],[JOUR]]-2)/7)+3/5,52+5/28))+1,B40)</f>
        <v>3</v>
      </c>
      <c r="C41" s="56" t="s">
        <v>43</v>
      </c>
      <c r="D41" s="56" t="s">
        <v>36</v>
      </c>
      <c r="E41" s="36"/>
      <c r="F41" s="36"/>
      <c r="G41" s="37"/>
    </row>
    <row r="42" spans="1:7" x14ac:dyDescent="0.25">
      <c r="A42" s="54">
        <f>IF(ISNUMBER(Tablo[[#This Row],[JOUR]]),DATE(YEAR(Tablo[[#This Row],[JOUR]]),MONTH(Tablo[[#This Row],[JOUR]])+1,0),A41)</f>
        <v>43131</v>
      </c>
      <c r="B42" s="55">
        <f>IF(ISNUMBER(Tablo[[#This Row],[JOUR]]),INT(MOD(INT((Tablo[[#This Row],[JOUR]]-2)/7)+3/5,52+5/28))+1,B41)</f>
        <v>3</v>
      </c>
      <c r="C42" s="57">
        <v>43118</v>
      </c>
      <c r="D42" s="57" t="s">
        <v>35</v>
      </c>
      <c r="E42" s="29">
        <v>3</v>
      </c>
      <c r="F42" s="29"/>
      <c r="G42" s="26"/>
    </row>
    <row r="43" spans="1:7" x14ac:dyDescent="0.25">
      <c r="A43" s="54">
        <f>IF(ISNUMBER(Tablo[[#This Row],[JOUR]]),DATE(YEAR(Tablo[[#This Row],[JOUR]]),MONTH(Tablo[[#This Row],[JOUR]])+1,0),A42)</f>
        <v>43131</v>
      </c>
      <c r="B43" s="55">
        <f>IF(ISNUMBER(Tablo[[#This Row],[JOUR]]),INT(MOD(INT((Tablo[[#This Row],[JOUR]]-2)/7)+3/5,52+5/28))+1,B42)</f>
        <v>3</v>
      </c>
      <c r="C43" s="56" t="s">
        <v>43</v>
      </c>
      <c r="D43" s="56" t="s">
        <v>36</v>
      </c>
      <c r="E43" s="36">
        <v>3</v>
      </c>
      <c r="F43" s="36"/>
      <c r="G43" s="37"/>
    </row>
    <row r="44" spans="1:7" x14ac:dyDescent="0.25">
      <c r="A44" s="54">
        <f>IF(ISNUMBER(Tablo[[#This Row],[JOUR]]),DATE(YEAR(Tablo[[#This Row],[JOUR]]),MONTH(Tablo[[#This Row],[JOUR]])+1,0),A43)</f>
        <v>43131</v>
      </c>
      <c r="B44" s="55">
        <f>IF(ISNUMBER(Tablo[[#This Row],[JOUR]]),INT(MOD(INT((Tablo[[#This Row],[JOUR]]-2)/7)+3/5,52+5/28))+1,B43)</f>
        <v>3</v>
      </c>
      <c r="C44" s="57">
        <v>43119</v>
      </c>
      <c r="D44" s="57" t="s">
        <v>35</v>
      </c>
      <c r="E44" s="29">
        <v>3</v>
      </c>
      <c r="F44" s="29"/>
      <c r="G44" s="26"/>
    </row>
    <row r="45" spans="1:7" x14ac:dyDescent="0.25">
      <c r="A45" s="54">
        <f>IF(ISNUMBER(Tablo[[#This Row],[JOUR]]),DATE(YEAR(Tablo[[#This Row],[JOUR]]),MONTH(Tablo[[#This Row],[JOUR]])+1,0),A44)</f>
        <v>43131</v>
      </c>
      <c r="B45" s="55">
        <f>IF(ISNUMBER(Tablo[[#This Row],[JOUR]]),INT(MOD(INT((Tablo[[#This Row],[JOUR]]-2)/7)+3/5,52+5/28))+1,B44)</f>
        <v>3</v>
      </c>
      <c r="C45" s="56" t="s">
        <v>43</v>
      </c>
      <c r="D45" s="56" t="s">
        <v>36</v>
      </c>
      <c r="E45" s="36">
        <v>2</v>
      </c>
      <c r="F45" s="36"/>
      <c r="G45" s="37"/>
    </row>
    <row r="46" spans="1:7" x14ac:dyDescent="0.25">
      <c r="A46" s="60">
        <f>IF(ISNUMBER(Tablo[[#This Row],[JOUR]]),DATE(YEAR(Tablo[[#This Row],[JOUR]]),MONTH(Tablo[[#This Row],[JOUR]])+1,0),A45)</f>
        <v>43131</v>
      </c>
      <c r="B46" s="61">
        <f>IF(ISNUMBER(Tablo[[#This Row],[JOUR]]),INT(MOD(INT((Tablo[[#This Row],[JOUR]]-2)/7)+3/5,52+5/28))+1,B45)</f>
        <v>3</v>
      </c>
      <c r="C46" s="57">
        <v>43120</v>
      </c>
      <c r="D46" s="57" t="s">
        <v>35</v>
      </c>
      <c r="E46" s="29"/>
      <c r="F46" s="29"/>
      <c r="G46" s="26"/>
    </row>
    <row r="47" spans="1:7" x14ac:dyDescent="0.25">
      <c r="A47" s="60">
        <f>IF(ISNUMBER(Tablo[[#This Row],[JOUR]]),DATE(YEAR(Tablo[[#This Row],[JOUR]]),MONTH(Tablo[[#This Row],[JOUR]])+1,0),A45)</f>
        <v>43131</v>
      </c>
      <c r="B47" s="61">
        <f>IF(ISNUMBER(Tablo[[#This Row],[JOUR]]),INT(MOD(INT((Tablo[[#This Row],[JOUR]]-2)/7)+3/5,52+5/28))+1,B45)</f>
        <v>3</v>
      </c>
      <c r="C47" s="56" t="s">
        <v>43</v>
      </c>
      <c r="D47" s="56" t="s">
        <v>36</v>
      </c>
      <c r="E47" s="36"/>
      <c r="F47" s="36"/>
      <c r="G47" s="37"/>
    </row>
    <row r="48" spans="1:7" x14ac:dyDescent="0.25">
      <c r="A48" s="60">
        <f>IF(ISNUMBER(Tablo[[#This Row],[JOUR]]),DATE(YEAR(Tablo[[#This Row],[JOUR]]),MONTH(Tablo[[#This Row],[JOUR]])+1,0),A45)</f>
        <v>43131</v>
      </c>
      <c r="B48" s="61">
        <f>IF(ISNUMBER(Tablo[[#This Row],[JOUR]]),INT(MOD(INT((Tablo[[#This Row],[JOUR]]-2)/7)+3/5,52+5/28))+1,B45)</f>
        <v>3</v>
      </c>
      <c r="C48" s="57">
        <v>43121</v>
      </c>
      <c r="D48" s="57" t="s">
        <v>35</v>
      </c>
      <c r="E48" s="29"/>
      <c r="F48" s="29"/>
      <c r="G48" s="26"/>
    </row>
    <row r="49" spans="1:7" x14ac:dyDescent="0.25">
      <c r="A49" s="60">
        <f>IF(ISNUMBER(Tablo[[#This Row],[JOUR]]),DATE(YEAR(Tablo[[#This Row],[JOUR]]),MONTH(Tablo[[#This Row],[JOUR]])+1,0),A45)</f>
        <v>43131</v>
      </c>
      <c r="B49" s="61">
        <f>IF(ISNUMBER(Tablo[[#This Row],[JOUR]]),INT(MOD(INT((Tablo[[#This Row],[JOUR]]-2)/7)+3/5,52+5/28))+1,B45)</f>
        <v>3</v>
      </c>
      <c r="C49" s="56" t="s">
        <v>43</v>
      </c>
      <c r="D49" s="56" t="s">
        <v>36</v>
      </c>
      <c r="E49" s="36"/>
      <c r="F49" s="36"/>
      <c r="G49" s="37"/>
    </row>
    <row r="50" spans="1:7" ht="13" x14ac:dyDescent="0.25">
      <c r="A50" s="54">
        <f>IF(ISNUMBER(Tablo[[#This Row],[JOUR]]),DATE(YEAR(Tablo[[#This Row],[JOUR]]),MONTH(Tablo[[#This Row],[JOUR]])+1,0),A45)</f>
        <v>43131</v>
      </c>
      <c r="B50" s="55">
        <f>IF(ISNUMBER(Tablo[[#This Row],[JOUR]]),INT(MOD(INT((Tablo[[#This Row],[JOUR]]-2)/7)+3/5,52+5/28))+1,B45)</f>
        <v>3</v>
      </c>
      <c r="C50" s="65" t="s">
        <v>2</v>
      </c>
      <c r="D50" s="65"/>
      <c r="E50" s="66">
        <f t="array" ref="E50">SUM(IF(ISNUMBER(E36:E45),E36:E45,SUMIF(codes[code],E36:E45,codes[forfait])))+SUM(COUNTIF(JF,$C36:$C45))*JFHN</f>
        <v>11</v>
      </c>
      <c r="F50" s="66">
        <f t="array" ref="F50">SUM(IF(ISNUMBER(F36:F45),F36:F45,SUMIF(codes[code],F36:F45,codes[forfait])))+SUM(COUNTIF(JF,$C36:$C45))*JFHN</f>
        <v>0</v>
      </c>
      <c r="G50" s="67">
        <f>SUM(Tablo[[#This Row],[Barry]:[Syham]])</f>
        <v>11</v>
      </c>
    </row>
    <row r="51" spans="1:7" ht="13" x14ac:dyDescent="0.25">
      <c r="A51" s="54">
        <f>IF(ISNUMBER(Tablo[[#This Row],[JOUR]]),DATE(YEAR(Tablo[[#This Row],[JOUR]]),MONTH(Tablo[[#This Row],[JOUR]])+1,0),A50)</f>
        <v>43131</v>
      </c>
      <c r="B51" s="55">
        <f>IF(ISNUMBER(Tablo[[#This Row],[JOUR]]),INT(MOD(INT((Tablo[[#This Row],[JOUR]]-2)/7)+3/5,52+5/28))+1,B50)</f>
        <v>3</v>
      </c>
      <c r="C51" s="65" t="s">
        <v>3</v>
      </c>
      <c r="D51" s="65"/>
      <c r="E51" s="66">
        <f t="array" ref="E51">MIN(SUM(IF(ISNUMBER(E36:E45),E36:E45,SUMIF(codes[code],E36:E45,codes[calcul_HS])))+SUM(COUNTIF(JF,$C36:$C45))*JFHS,sem)</f>
        <v>11</v>
      </c>
      <c r="F51" s="66">
        <f t="array" ref="F51">MIN(SUM(IF(ISNUMBER(F36:F45),F36:F45,SUMIF(codes[code],F36:F45,codes[calcul_HS])))+SUM(COUNTIF(JF,$C36:$C45))*JFHS,sem)</f>
        <v>0</v>
      </c>
      <c r="G51" s="67">
        <f>SUM(Tablo[[#This Row],[Barry]:[Syham]])</f>
        <v>11</v>
      </c>
    </row>
    <row r="52" spans="1:7" ht="13.5" thickBot="1" x14ac:dyDescent="0.3">
      <c r="A52" s="58">
        <f>IF(ISNUMBER(Tablo[[#This Row],[JOUR]]),DATE(YEAR(Tablo[[#This Row],[JOUR]]),MONTH(Tablo[[#This Row],[JOUR]])+1,0),A51)</f>
        <v>43131</v>
      </c>
      <c r="B52" s="59">
        <f>IF(ISNUMBER(Tablo[[#This Row],[JOUR]]),INT(MOD(INT((Tablo[[#This Row],[JOUR]]-2)/7)+3/5,52+5/28))+1,B51)</f>
        <v>3</v>
      </c>
      <c r="C52" s="68" t="s">
        <v>4</v>
      </c>
      <c r="D52" s="68"/>
      <c r="E52" s="69">
        <f t="array" ref="E52">MAX(0,SUM(IF(ISNUMBER(E36:E45),E36:E45,SUMIF(codes[code],E36:E45,codes[calcul_HS])))+SUM(COUNTIF(JF,$C36:$C45))*JFHS-sem)</f>
        <v>0</v>
      </c>
      <c r="F52" s="69">
        <f t="array" ref="F52">MAX(0,SUM(IF(ISNUMBER(F36:F45),F36:F45,SUMIF(codes[code],F36:F45,codes[calcul_HS])))+SUM(COUNTIF(JF,$C36:$C45))*JFHS-sem)</f>
        <v>0</v>
      </c>
      <c r="G52" s="70">
        <f>SUM(Tablo[[#This Row],[Barry]:[Syham]])</f>
        <v>0</v>
      </c>
    </row>
    <row r="53" spans="1:7" x14ac:dyDescent="0.25">
      <c r="A53" s="51">
        <f>IF(ISNUMBER(Tablo[[#This Row],[JOUR]]),DATE(YEAR(Tablo[[#This Row],[JOUR]]),MONTH(Tablo[[#This Row],[JOUR]])+1,0),A52)</f>
        <v>43131</v>
      </c>
      <c r="B53" s="52">
        <f>IF(ISNUMBER(Tablo[[#This Row],[JOUR]]),INT(MOD(INT((Tablo[[#This Row],[JOUR]]-2)/7)+3/5,52+5/28))+1,B52)</f>
        <v>4</v>
      </c>
      <c r="C53" s="53">
        <v>43122</v>
      </c>
      <c r="D53" s="53" t="s">
        <v>35</v>
      </c>
      <c r="E53" s="28"/>
      <c r="F53" s="28"/>
      <c r="G53" s="25"/>
    </row>
    <row r="54" spans="1:7" x14ac:dyDescent="0.25">
      <c r="A54" s="54">
        <f>IF(ISNUMBER(Tablo[[#This Row],[JOUR]]),DATE(YEAR(Tablo[[#This Row],[JOUR]]),MONTH(Tablo[[#This Row],[JOUR]])+1,0),A53)</f>
        <v>43131</v>
      </c>
      <c r="B54" s="55">
        <f>IF(ISNUMBER(Tablo[[#This Row],[JOUR]]),INT(MOD(INT((Tablo[[#This Row],[JOUR]]-2)/7)+3/5,52+5/28))+1,B53)</f>
        <v>4</v>
      </c>
      <c r="C54" s="56" t="s">
        <v>43</v>
      </c>
      <c r="D54" s="56" t="s">
        <v>36</v>
      </c>
      <c r="E54" s="36"/>
      <c r="F54" s="36"/>
      <c r="G54" s="37"/>
    </row>
    <row r="55" spans="1:7" x14ac:dyDescent="0.25">
      <c r="A55" s="54">
        <f>IF(ISNUMBER(Tablo[[#This Row],[JOUR]]),DATE(YEAR(Tablo[[#This Row],[JOUR]]),MONTH(Tablo[[#This Row],[JOUR]])+1,0),A54)</f>
        <v>43131</v>
      </c>
      <c r="B55" s="55">
        <f>IF(ISNUMBER(Tablo[[#This Row],[JOUR]]),INT(MOD(INT((Tablo[[#This Row],[JOUR]]-2)/7)+3/5,52+5/28))+1,B54)</f>
        <v>4</v>
      </c>
      <c r="C55" s="57">
        <v>43123</v>
      </c>
      <c r="D55" s="57" t="s">
        <v>35</v>
      </c>
      <c r="E55" s="29"/>
      <c r="F55" s="29"/>
      <c r="G55" s="26"/>
    </row>
    <row r="56" spans="1:7" x14ac:dyDescent="0.25">
      <c r="A56" s="54">
        <f>IF(ISNUMBER(Tablo[[#This Row],[JOUR]]),DATE(YEAR(Tablo[[#This Row],[JOUR]]),MONTH(Tablo[[#This Row],[JOUR]])+1,0),A55)</f>
        <v>43131</v>
      </c>
      <c r="B56" s="55">
        <f>IF(ISNUMBER(Tablo[[#This Row],[JOUR]]),INT(MOD(INT((Tablo[[#This Row],[JOUR]]-2)/7)+3/5,52+5/28))+1,B55)</f>
        <v>4</v>
      </c>
      <c r="C56" s="56" t="s">
        <v>43</v>
      </c>
      <c r="D56" s="56" t="s">
        <v>36</v>
      </c>
      <c r="E56" s="36"/>
      <c r="F56" s="36"/>
      <c r="G56" s="37"/>
    </row>
    <row r="57" spans="1:7" x14ac:dyDescent="0.25">
      <c r="A57" s="54">
        <f>IF(ISNUMBER(Tablo[[#This Row],[JOUR]]),DATE(YEAR(Tablo[[#This Row],[JOUR]]),MONTH(Tablo[[#This Row],[JOUR]])+1,0),A56)</f>
        <v>43131</v>
      </c>
      <c r="B57" s="55">
        <f>IF(ISNUMBER(Tablo[[#This Row],[JOUR]]),INT(MOD(INT((Tablo[[#This Row],[JOUR]]-2)/7)+3/5,52+5/28))+1,B56)</f>
        <v>4</v>
      </c>
      <c r="C57" s="57">
        <v>43124</v>
      </c>
      <c r="D57" s="57" t="s">
        <v>35</v>
      </c>
      <c r="E57" s="29"/>
      <c r="F57" s="29"/>
      <c r="G57" s="26"/>
    </row>
    <row r="58" spans="1:7" x14ac:dyDescent="0.25">
      <c r="A58" s="54">
        <f>IF(ISNUMBER(Tablo[[#This Row],[JOUR]]),DATE(YEAR(Tablo[[#This Row],[JOUR]]),MONTH(Tablo[[#This Row],[JOUR]])+1,0),A57)</f>
        <v>43131</v>
      </c>
      <c r="B58" s="55">
        <f>IF(ISNUMBER(Tablo[[#This Row],[JOUR]]),INT(MOD(INT((Tablo[[#This Row],[JOUR]]-2)/7)+3/5,52+5/28))+1,B57)</f>
        <v>4</v>
      </c>
      <c r="C58" s="56" t="s">
        <v>43</v>
      </c>
      <c r="D58" s="56" t="s">
        <v>36</v>
      </c>
      <c r="E58" s="36"/>
      <c r="F58" s="36"/>
      <c r="G58" s="37"/>
    </row>
    <row r="59" spans="1:7" x14ac:dyDescent="0.25">
      <c r="A59" s="54">
        <f>IF(ISNUMBER(Tablo[[#This Row],[JOUR]]),DATE(YEAR(Tablo[[#This Row],[JOUR]]),MONTH(Tablo[[#This Row],[JOUR]])+1,0),A58)</f>
        <v>43131</v>
      </c>
      <c r="B59" s="55">
        <f>IF(ISNUMBER(Tablo[[#This Row],[JOUR]]),INT(MOD(INT((Tablo[[#This Row],[JOUR]]-2)/7)+3/5,52+5/28))+1,B58)</f>
        <v>4</v>
      </c>
      <c r="C59" s="57">
        <v>43125</v>
      </c>
      <c r="D59" s="57" t="s">
        <v>35</v>
      </c>
      <c r="E59" s="29">
        <v>3</v>
      </c>
      <c r="F59" s="29"/>
      <c r="G59" s="26"/>
    </row>
    <row r="60" spans="1:7" x14ac:dyDescent="0.25">
      <c r="A60" s="54">
        <f>IF(ISNUMBER(Tablo[[#This Row],[JOUR]]),DATE(YEAR(Tablo[[#This Row],[JOUR]]),MONTH(Tablo[[#This Row],[JOUR]])+1,0),A59)</f>
        <v>43131</v>
      </c>
      <c r="B60" s="55">
        <f>IF(ISNUMBER(Tablo[[#This Row],[JOUR]]),INT(MOD(INT((Tablo[[#This Row],[JOUR]]-2)/7)+3/5,52+5/28))+1,B59)</f>
        <v>4</v>
      </c>
      <c r="C60" s="56" t="s">
        <v>43</v>
      </c>
      <c r="D60" s="56" t="s">
        <v>36</v>
      </c>
      <c r="E60" s="36">
        <v>4</v>
      </c>
      <c r="F60" s="36"/>
      <c r="G60" s="37"/>
    </row>
    <row r="61" spans="1:7" x14ac:dyDescent="0.25">
      <c r="A61" s="54">
        <f>IF(ISNUMBER(Tablo[[#This Row],[JOUR]]),DATE(YEAR(Tablo[[#This Row],[JOUR]]),MONTH(Tablo[[#This Row],[JOUR]])+1,0),A60)</f>
        <v>43131</v>
      </c>
      <c r="B61" s="55">
        <f>IF(ISNUMBER(Tablo[[#This Row],[JOUR]]),INT(MOD(INT((Tablo[[#This Row],[JOUR]]-2)/7)+3/5,52+5/28))+1,B60)</f>
        <v>4</v>
      </c>
      <c r="C61" s="57">
        <v>43126</v>
      </c>
      <c r="D61" s="57" t="s">
        <v>35</v>
      </c>
      <c r="E61" s="29">
        <v>3</v>
      </c>
      <c r="F61" s="29"/>
      <c r="G61" s="26"/>
    </row>
    <row r="62" spans="1:7" x14ac:dyDescent="0.25">
      <c r="A62" s="54">
        <f>IF(ISNUMBER(Tablo[[#This Row],[JOUR]]),DATE(YEAR(Tablo[[#This Row],[JOUR]]),MONTH(Tablo[[#This Row],[JOUR]])+1,0),A61)</f>
        <v>43131</v>
      </c>
      <c r="B62" s="55">
        <f>IF(ISNUMBER(Tablo[[#This Row],[JOUR]]),INT(MOD(INT((Tablo[[#This Row],[JOUR]]-2)/7)+3/5,52+5/28))+1,B61)</f>
        <v>4</v>
      </c>
      <c r="C62" s="56" t="s">
        <v>43</v>
      </c>
      <c r="D62" s="56" t="s">
        <v>36</v>
      </c>
      <c r="E62" s="36">
        <v>4</v>
      </c>
      <c r="F62" s="36"/>
      <c r="G62" s="37"/>
    </row>
    <row r="63" spans="1:7" x14ac:dyDescent="0.25">
      <c r="A63" s="60">
        <f>IF(ISNUMBER(Tablo[[#This Row],[JOUR]]),DATE(YEAR(Tablo[[#This Row],[JOUR]]),MONTH(Tablo[[#This Row],[JOUR]])+1,0),A62)</f>
        <v>43131</v>
      </c>
      <c r="B63" s="61">
        <f>IF(ISNUMBER(Tablo[[#This Row],[JOUR]]),INT(MOD(INT((Tablo[[#This Row],[JOUR]]-2)/7)+3/5,52+5/28))+1,B62)</f>
        <v>4</v>
      </c>
      <c r="C63" s="57">
        <v>43127</v>
      </c>
      <c r="D63" s="57" t="s">
        <v>35</v>
      </c>
      <c r="E63" s="29"/>
      <c r="F63" s="29"/>
      <c r="G63" s="26"/>
    </row>
    <row r="64" spans="1:7" x14ac:dyDescent="0.25">
      <c r="A64" s="60">
        <f>IF(ISNUMBER(Tablo[[#This Row],[JOUR]]),DATE(YEAR(Tablo[[#This Row],[JOUR]]),MONTH(Tablo[[#This Row],[JOUR]])+1,0),A62)</f>
        <v>43131</v>
      </c>
      <c r="B64" s="61">
        <f>IF(ISNUMBER(Tablo[[#This Row],[JOUR]]),INT(MOD(INT((Tablo[[#This Row],[JOUR]]-2)/7)+3/5,52+5/28))+1,B62)</f>
        <v>4</v>
      </c>
      <c r="C64" s="56" t="s">
        <v>43</v>
      </c>
      <c r="D64" s="56" t="s">
        <v>36</v>
      </c>
      <c r="E64" s="36"/>
      <c r="F64" s="36"/>
      <c r="G64" s="37"/>
    </row>
    <row r="65" spans="1:7" x14ac:dyDescent="0.25">
      <c r="A65" s="60">
        <f>IF(ISNUMBER(Tablo[[#This Row],[JOUR]]),DATE(YEAR(Tablo[[#This Row],[JOUR]]),MONTH(Tablo[[#This Row],[JOUR]])+1,0),A62)</f>
        <v>43131</v>
      </c>
      <c r="B65" s="61">
        <f>IF(ISNUMBER(Tablo[[#This Row],[JOUR]]),INT(MOD(INT((Tablo[[#This Row],[JOUR]]-2)/7)+3/5,52+5/28))+1,B62)</f>
        <v>4</v>
      </c>
      <c r="C65" s="57">
        <v>43128</v>
      </c>
      <c r="D65" s="57" t="s">
        <v>35</v>
      </c>
      <c r="E65" s="29"/>
      <c r="F65" s="29"/>
      <c r="G65" s="26"/>
    </row>
    <row r="66" spans="1:7" x14ac:dyDescent="0.25">
      <c r="A66" s="60">
        <f>IF(ISNUMBER(Tablo[[#This Row],[JOUR]]),DATE(YEAR(Tablo[[#This Row],[JOUR]]),MONTH(Tablo[[#This Row],[JOUR]])+1,0),A62)</f>
        <v>43131</v>
      </c>
      <c r="B66" s="61">
        <f>IF(ISNUMBER(Tablo[[#This Row],[JOUR]]),INT(MOD(INT((Tablo[[#This Row],[JOUR]]-2)/7)+3/5,52+5/28))+1,B62)</f>
        <v>4</v>
      </c>
      <c r="C66" s="56" t="s">
        <v>43</v>
      </c>
      <c r="D66" s="56" t="s">
        <v>36</v>
      </c>
      <c r="E66" s="36"/>
      <c r="F66" s="36"/>
      <c r="G66" s="37"/>
    </row>
    <row r="67" spans="1:7" ht="13" x14ac:dyDescent="0.25">
      <c r="A67" s="54">
        <f>IF(ISNUMBER(Tablo[[#This Row],[JOUR]]),DATE(YEAR(Tablo[[#This Row],[JOUR]]),MONTH(Tablo[[#This Row],[JOUR]])+1,0),A62)</f>
        <v>43131</v>
      </c>
      <c r="B67" s="55">
        <f>IF(ISNUMBER(Tablo[[#This Row],[JOUR]]),INT(MOD(INT((Tablo[[#This Row],[JOUR]]-2)/7)+3/5,52+5/28))+1,B62)</f>
        <v>4</v>
      </c>
      <c r="C67" s="65" t="s">
        <v>2</v>
      </c>
      <c r="D67" s="65"/>
      <c r="E67" s="66">
        <f t="array" ref="E67">SUM(IF(ISNUMBER(E53:E62),E53:E62,SUMIF(codes[code],E53:E62,codes[forfait])))+SUM(COUNTIF(JF,$C53:$C62))*JFHN</f>
        <v>14</v>
      </c>
      <c r="F67" s="66">
        <f t="array" ref="F67">SUM(IF(ISNUMBER(F53:F62),F53:F62,SUMIF(codes[code],F53:F62,codes[forfait])))+SUM(COUNTIF(JF,$C53:$C62))*JFHN</f>
        <v>0</v>
      </c>
      <c r="G67" s="67">
        <f>SUM(Tablo[[#This Row],[Barry]:[Syham]])</f>
        <v>14</v>
      </c>
    </row>
    <row r="68" spans="1:7" ht="13" x14ac:dyDescent="0.25">
      <c r="A68" s="54">
        <f>IF(ISNUMBER(Tablo[[#This Row],[JOUR]]),DATE(YEAR(Tablo[[#This Row],[JOUR]]),MONTH(Tablo[[#This Row],[JOUR]])+1,0),A67)</f>
        <v>43131</v>
      </c>
      <c r="B68" s="55">
        <f>IF(ISNUMBER(Tablo[[#This Row],[JOUR]]),INT(MOD(INT((Tablo[[#This Row],[JOUR]]-2)/7)+3/5,52+5/28))+1,B67)</f>
        <v>4</v>
      </c>
      <c r="C68" s="65" t="s">
        <v>3</v>
      </c>
      <c r="D68" s="65"/>
      <c r="E68" s="66">
        <f t="array" ref="E68">MIN(SUM(IF(ISNUMBER(E53:E62),E53:E62,SUMIF(codes[code],E53:E62,codes[calcul_HS])))+SUM(COUNTIF(JF,$C53:$C62))*JFHS,sem)</f>
        <v>14</v>
      </c>
      <c r="F68" s="66">
        <f t="array" ref="F68">MIN(SUM(IF(ISNUMBER(F53:F62),F53:F62,SUMIF(codes[code],F53:F62,codes[calcul_HS])))+SUM(COUNTIF(JF,$C53:$C62))*JFHS,sem)</f>
        <v>0</v>
      </c>
      <c r="G68" s="67">
        <f>SUM(Tablo[[#This Row],[Barry]:[Syham]])</f>
        <v>14</v>
      </c>
    </row>
    <row r="69" spans="1:7" ht="13.5" thickBot="1" x14ac:dyDescent="0.3">
      <c r="A69" s="58">
        <f>IF(ISNUMBER(Tablo[[#This Row],[JOUR]]),DATE(YEAR(Tablo[[#This Row],[JOUR]]),MONTH(Tablo[[#This Row],[JOUR]])+1,0),A68)</f>
        <v>43131</v>
      </c>
      <c r="B69" s="59">
        <f>IF(ISNUMBER(Tablo[[#This Row],[JOUR]]),INT(MOD(INT((Tablo[[#This Row],[JOUR]]-2)/7)+3/5,52+5/28))+1,B68)</f>
        <v>4</v>
      </c>
      <c r="C69" s="68" t="s">
        <v>4</v>
      </c>
      <c r="D69" s="68"/>
      <c r="E69" s="69">
        <f t="array" ref="E69">MAX(0,SUM(IF(ISNUMBER(E53:E62),E53:E62,SUMIF(codes[code],E53:E62,codes[calcul_HS])))+SUM(COUNTIF(JF,$C53:$C62))*JFHS-sem)</f>
        <v>0</v>
      </c>
      <c r="F69" s="69">
        <f t="array" ref="F69">MAX(0,SUM(IF(ISNUMBER(F53:F62),F53:F62,SUMIF(codes[code],F53:F62,codes[calcul_HS])))+SUM(COUNTIF(JF,$C53:$C62))*JFHS-sem)</f>
        <v>0</v>
      </c>
      <c r="G69" s="70">
        <f>SUM(Tablo[[#This Row],[Barry]:[Syham]])</f>
        <v>0</v>
      </c>
    </row>
    <row r="70" spans="1:7" x14ac:dyDescent="0.25">
      <c r="A70" s="51">
        <f>IF(ISNUMBER(Tablo[[#This Row],[JOUR]]),DATE(YEAR(Tablo[[#This Row],[JOUR]]),MONTH(Tablo[[#This Row],[JOUR]])+1,0),A69)</f>
        <v>43131</v>
      </c>
      <c r="B70" s="52">
        <f>IF(ISNUMBER(Tablo[[#This Row],[JOUR]]),INT(MOD(INT((Tablo[[#This Row],[JOUR]]-2)/7)+3/5,52+5/28))+1,B69)</f>
        <v>5</v>
      </c>
      <c r="C70" s="53">
        <v>43129</v>
      </c>
      <c r="D70" s="53" t="s">
        <v>35</v>
      </c>
      <c r="E70" s="28"/>
      <c r="F70" s="28"/>
      <c r="G70" s="25"/>
    </row>
    <row r="71" spans="1:7" x14ac:dyDescent="0.25">
      <c r="A71" s="54">
        <f>IF(ISNUMBER(Tablo[[#This Row],[JOUR]]),DATE(YEAR(Tablo[[#This Row],[JOUR]]),MONTH(Tablo[[#This Row],[JOUR]])+1,0),A70)</f>
        <v>43131</v>
      </c>
      <c r="B71" s="55">
        <f>IF(ISNUMBER(Tablo[[#This Row],[JOUR]]),INT(MOD(INT((Tablo[[#This Row],[JOUR]]-2)/7)+3/5,52+5/28))+1,B70)</f>
        <v>5</v>
      </c>
      <c r="C71" s="56" t="s">
        <v>43</v>
      </c>
      <c r="D71" s="56" t="s">
        <v>36</v>
      </c>
      <c r="E71" s="36"/>
      <c r="F71" s="36"/>
      <c r="G71" s="37"/>
    </row>
    <row r="72" spans="1:7" x14ac:dyDescent="0.25">
      <c r="A72" s="54">
        <f>IF(ISNUMBER(Tablo[[#This Row],[JOUR]]),DATE(YEAR(Tablo[[#This Row],[JOUR]]),MONTH(Tablo[[#This Row],[JOUR]])+1,0),A71)</f>
        <v>43131</v>
      </c>
      <c r="B72" s="55">
        <f>IF(ISNUMBER(Tablo[[#This Row],[JOUR]]),INT(MOD(INT((Tablo[[#This Row],[JOUR]]-2)/7)+3/5,52+5/28))+1,B71)</f>
        <v>5</v>
      </c>
      <c r="C72" s="57">
        <v>43130</v>
      </c>
      <c r="D72" s="57" t="s">
        <v>35</v>
      </c>
      <c r="E72" s="29"/>
      <c r="F72" s="29"/>
      <c r="G72" s="26"/>
    </row>
    <row r="73" spans="1:7" x14ac:dyDescent="0.25">
      <c r="A73" s="54">
        <f>IF(ISNUMBER(Tablo[[#This Row],[JOUR]]),DATE(YEAR(Tablo[[#This Row],[JOUR]]),MONTH(Tablo[[#This Row],[JOUR]])+1,0),A72)</f>
        <v>43131</v>
      </c>
      <c r="B73" s="55">
        <f>IF(ISNUMBER(Tablo[[#This Row],[JOUR]]),INT(MOD(INT((Tablo[[#This Row],[JOUR]]-2)/7)+3/5,52+5/28))+1,B72)</f>
        <v>5</v>
      </c>
      <c r="C73" s="56" t="s">
        <v>43</v>
      </c>
      <c r="D73" s="56" t="s">
        <v>36</v>
      </c>
      <c r="E73" s="36">
        <v>3</v>
      </c>
      <c r="F73" s="36"/>
      <c r="G73" s="37"/>
    </row>
    <row r="74" spans="1:7" x14ac:dyDescent="0.25">
      <c r="A74" s="54">
        <f>IF(ISNUMBER(Tablo[[#This Row],[JOUR]]),DATE(YEAR(Tablo[[#This Row],[JOUR]]),MONTH(Tablo[[#This Row],[JOUR]])+1,0),A73)</f>
        <v>43131</v>
      </c>
      <c r="B74" s="55">
        <f>IF(ISNUMBER(Tablo[[#This Row],[JOUR]]),INT(MOD(INT((Tablo[[#This Row],[JOUR]]-2)/7)+3/5,52+5/28))+1,B73)</f>
        <v>5</v>
      </c>
      <c r="C74" s="57">
        <v>43131</v>
      </c>
      <c r="D74" s="57" t="s">
        <v>35</v>
      </c>
      <c r="E74" s="29"/>
      <c r="F74" s="29"/>
      <c r="G74" s="26"/>
    </row>
    <row r="75" spans="1:7" x14ac:dyDescent="0.25">
      <c r="A75" s="54">
        <f>IF(ISNUMBER(Tablo[[#This Row],[JOUR]]),DATE(YEAR(Tablo[[#This Row],[JOUR]]),MONTH(Tablo[[#This Row],[JOUR]])+1,0),A74)</f>
        <v>43131</v>
      </c>
      <c r="B75" s="55">
        <f>IF(ISNUMBER(Tablo[[#This Row],[JOUR]]),INT(MOD(INT((Tablo[[#This Row],[JOUR]]-2)/7)+3/5,52+5/28))+1,B74)</f>
        <v>5</v>
      </c>
      <c r="C75" s="56" t="s">
        <v>43</v>
      </c>
      <c r="D75" s="56" t="s">
        <v>36</v>
      </c>
      <c r="E75" s="36"/>
      <c r="F75" s="36"/>
      <c r="G75" s="37"/>
    </row>
    <row r="76" spans="1:7" x14ac:dyDescent="0.25">
      <c r="A76" s="54">
        <f>IF(ISNUMBER(Tablo[[#This Row],[JOUR]]),DATE(YEAR(Tablo[[#This Row],[JOUR]]),MONTH(Tablo[[#This Row],[JOUR]])+1,0),A75)</f>
        <v>43159</v>
      </c>
      <c r="B76" s="55">
        <f>IF(ISNUMBER(Tablo[[#This Row],[JOUR]]),INT(MOD(INT((Tablo[[#This Row],[JOUR]]-2)/7)+3/5,52+5/28))+1,B75)</f>
        <v>5</v>
      </c>
      <c r="C76" s="57">
        <v>43132</v>
      </c>
      <c r="D76" s="57" t="s">
        <v>35</v>
      </c>
      <c r="E76" s="29">
        <v>3</v>
      </c>
      <c r="F76" s="29"/>
      <c r="G76" s="26"/>
    </row>
    <row r="77" spans="1:7" x14ac:dyDescent="0.25">
      <c r="A77" s="54">
        <f>IF(ISNUMBER(Tablo[[#This Row],[JOUR]]),DATE(YEAR(Tablo[[#This Row],[JOUR]]),MONTH(Tablo[[#This Row],[JOUR]])+1,0),A76)</f>
        <v>43159</v>
      </c>
      <c r="B77" s="55">
        <f>IF(ISNUMBER(Tablo[[#This Row],[JOUR]]),INT(MOD(INT((Tablo[[#This Row],[JOUR]]-2)/7)+3/5,52+5/28))+1,B76)</f>
        <v>5</v>
      </c>
      <c r="C77" s="56" t="s">
        <v>43</v>
      </c>
      <c r="D77" s="56" t="s">
        <v>36</v>
      </c>
      <c r="E77" s="36">
        <v>4</v>
      </c>
      <c r="F77" s="36"/>
      <c r="G77" s="37"/>
    </row>
    <row r="78" spans="1:7" x14ac:dyDescent="0.25">
      <c r="A78" s="54">
        <f>IF(ISNUMBER(Tablo[[#This Row],[JOUR]]),DATE(YEAR(Tablo[[#This Row],[JOUR]]),MONTH(Tablo[[#This Row],[JOUR]])+1,0),A77)</f>
        <v>43159</v>
      </c>
      <c r="B78" s="55">
        <f>IF(ISNUMBER(Tablo[[#This Row],[JOUR]]),INT(MOD(INT((Tablo[[#This Row],[JOUR]]-2)/7)+3/5,52+5/28))+1,B77)</f>
        <v>5</v>
      </c>
      <c r="C78" s="57">
        <v>43133</v>
      </c>
      <c r="D78" s="57" t="s">
        <v>35</v>
      </c>
      <c r="E78" s="29">
        <v>3</v>
      </c>
      <c r="F78" s="29">
        <v>3</v>
      </c>
      <c r="G78" s="26"/>
    </row>
    <row r="79" spans="1:7" x14ac:dyDescent="0.25">
      <c r="A79" s="54">
        <f>IF(ISNUMBER(Tablo[[#This Row],[JOUR]]),DATE(YEAR(Tablo[[#This Row],[JOUR]]),MONTH(Tablo[[#This Row],[JOUR]])+1,0),A78)</f>
        <v>43159</v>
      </c>
      <c r="B79" s="55">
        <f>IF(ISNUMBER(Tablo[[#This Row],[JOUR]]),INT(MOD(INT((Tablo[[#This Row],[JOUR]]-2)/7)+3/5,52+5/28))+1,B78)</f>
        <v>5</v>
      </c>
      <c r="C79" s="56" t="s">
        <v>43</v>
      </c>
      <c r="D79" s="56" t="s">
        <v>36</v>
      </c>
      <c r="E79" s="36">
        <v>8.5</v>
      </c>
      <c r="F79" s="36">
        <v>6</v>
      </c>
      <c r="G79" s="37"/>
    </row>
    <row r="80" spans="1:7" x14ac:dyDescent="0.25">
      <c r="A80" s="60">
        <f>IF(ISNUMBER(Tablo[[#This Row],[JOUR]]),DATE(YEAR(Tablo[[#This Row],[JOUR]]),MONTH(Tablo[[#This Row],[JOUR]])+1,0),A79)</f>
        <v>43159</v>
      </c>
      <c r="B80" s="61">
        <f>IF(ISNUMBER(Tablo[[#This Row],[JOUR]]),INT(MOD(INT((Tablo[[#This Row],[JOUR]]-2)/7)+3/5,52+5/28))+1,B79)</f>
        <v>5</v>
      </c>
      <c r="C80" s="57">
        <v>43134</v>
      </c>
      <c r="D80" s="57" t="s">
        <v>35</v>
      </c>
      <c r="E80" s="29">
        <v>3</v>
      </c>
      <c r="F80" s="29">
        <v>3.5</v>
      </c>
      <c r="G80" s="26"/>
    </row>
    <row r="81" spans="1:7" x14ac:dyDescent="0.25">
      <c r="A81" s="60">
        <f>IF(ISNUMBER(Tablo[[#This Row],[JOUR]]),DATE(YEAR(Tablo[[#This Row],[JOUR]]),MONTH(Tablo[[#This Row],[JOUR]])+1,0),A79)</f>
        <v>43159</v>
      </c>
      <c r="B81" s="61">
        <f>IF(ISNUMBER(Tablo[[#This Row],[JOUR]]),INT(MOD(INT((Tablo[[#This Row],[JOUR]]-2)/7)+3/5,52+5/28))+1,B79)</f>
        <v>5</v>
      </c>
      <c r="C81" s="56" t="s">
        <v>43</v>
      </c>
      <c r="D81" s="56" t="s">
        <v>36</v>
      </c>
      <c r="E81" s="36">
        <v>6.25</v>
      </c>
      <c r="F81" s="36">
        <v>5.5</v>
      </c>
      <c r="G81" s="37"/>
    </row>
    <row r="82" spans="1:7" x14ac:dyDescent="0.25">
      <c r="A82" s="60">
        <f>IF(ISNUMBER(Tablo[[#This Row],[JOUR]]),DATE(YEAR(Tablo[[#This Row],[JOUR]]),MONTH(Tablo[[#This Row],[JOUR]])+1,0),A79)</f>
        <v>43159</v>
      </c>
      <c r="B82" s="61">
        <f>IF(ISNUMBER(Tablo[[#This Row],[JOUR]]),INT(MOD(INT((Tablo[[#This Row],[JOUR]]-2)/7)+3/5,52+5/28))+1,B79)</f>
        <v>5</v>
      </c>
      <c r="C82" s="57">
        <v>43135</v>
      </c>
      <c r="D82" s="57" t="s">
        <v>35</v>
      </c>
      <c r="E82" s="29">
        <v>4</v>
      </c>
      <c r="F82" s="29"/>
      <c r="G82" s="26"/>
    </row>
    <row r="83" spans="1:7" x14ac:dyDescent="0.25">
      <c r="A83" s="60">
        <f>IF(ISNUMBER(Tablo[[#This Row],[JOUR]]),DATE(YEAR(Tablo[[#This Row],[JOUR]]),MONTH(Tablo[[#This Row],[JOUR]])+1,0),A79)</f>
        <v>43159</v>
      </c>
      <c r="B83" s="61">
        <f>IF(ISNUMBER(Tablo[[#This Row],[JOUR]]),INT(MOD(INT((Tablo[[#This Row],[JOUR]]-2)/7)+3/5,52+5/28))+1,B79)</f>
        <v>5</v>
      </c>
      <c r="C83" s="56" t="s">
        <v>43</v>
      </c>
      <c r="D83" s="56" t="s">
        <v>36</v>
      </c>
      <c r="E83" s="36"/>
      <c r="F83" s="36"/>
      <c r="G83" s="37"/>
    </row>
    <row r="84" spans="1:7" ht="13" x14ac:dyDescent="0.25">
      <c r="A84" s="54">
        <f>IF(ISNUMBER(Tablo[[#This Row],[JOUR]]),DATE(YEAR(Tablo[[#This Row],[JOUR]]),MONTH(Tablo[[#This Row],[JOUR]])+1,0),A79)</f>
        <v>43159</v>
      </c>
      <c r="B84" s="55">
        <f>IF(ISNUMBER(Tablo[[#This Row],[JOUR]]),INT(MOD(INT((Tablo[[#This Row],[JOUR]]-2)/7)+3/5,52+5/28))+1,B79)</f>
        <v>5</v>
      </c>
      <c r="C84" s="65" t="s">
        <v>2</v>
      </c>
      <c r="D84" s="65"/>
      <c r="E84" s="66">
        <f t="array" ref="E84">SUM(IF(ISNUMBER(E70:E83),E70:E83,SUMIF(codes[code],E70:E83,codes[forfait])))+SUM(COUNTIF(JF,$C70:$C83))*JFHN</f>
        <v>34.75</v>
      </c>
      <c r="F84" s="66">
        <f t="array" ref="F84">SUM(IF(ISNUMBER(F70:F83),F70:F83,SUMIF(codes[code],F70:F83,codes[forfait])))+SUM(COUNTIF(JF,$C70:$C83))*JFHN</f>
        <v>18</v>
      </c>
      <c r="G84" s="67">
        <f>SUM(Tablo[[#This Row],[Barry]:[Syham]])</f>
        <v>52.75</v>
      </c>
    </row>
    <row r="85" spans="1:7" ht="13" x14ac:dyDescent="0.25">
      <c r="A85" s="54">
        <f>IF(ISNUMBER(Tablo[[#This Row],[JOUR]]),DATE(YEAR(Tablo[[#This Row],[JOUR]]),MONTH(Tablo[[#This Row],[JOUR]])+1,0),A84)</f>
        <v>43159</v>
      </c>
      <c r="B85" s="55">
        <f>IF(ISNUMBER(Tablo[[#This Row],[JOUR]]),INT(MOD(INT((Tablo[[#This Row],[JOUR]]-2)/7)+3/5,52+5/28))+1,B84)</f>
        <v>5</v>
      </c>
      <c r="C85" s="65" t="s">
        <v>3</v>
      </c>
      <c r="D85" s="65"/>
      <c r="E85" s="66">
        <f t="array" ref="E85">MIN(SUM(IF(ISNUMBER(E70:E83),E70:E83,SUMIF(codes[code],E70:E83,codes[calcul_HS])))+SUM(COUNTIF(JF,$C70:$C83))*JFHS,sem)</f>
        <v>34.75</v>
      </c>
      <c r="F85" s="66">
        <f t="array" ref="F85">MIN(SUM(IF(ISNUMBER(F70:F83),F70:F83,SUMIF(codes[code],F70:F83,codes[calcul_HS])))+SUM(COUNTIF(JF,$C70:$C83))*JFHS,sem)</f>
        <v>18</v>
      </c>
      <c r="G85" s="67">
        <f>SUM(Tablo[[#This Row],[Barry]:[Syham]])</f>
        <v>52.75</v>
      </c>
    </row>
    <row r="86" spans="1:7" ht="13.5" thickBot="1" x14ac:dyDescent="0.3">
      <c r="A86" s="58">
        <f>IF(ISNUMBER(Tablo[[#This Row],[JOUR]]),DATE(YEAR(Tablo[[#This Row],[JOUR]]),MONTH(Tablo[[#This Row],[JOUR]])+1,0),A85)</f>
        <v>43159</v>
      </c>
      <c r="B86" s="59">
        <f>IF(ISNUMBER(Tablo[[#This Row],[JOUR]]),INT(MOD(INT((Tablo[[#This Row],[JOUR]]-2)/7)+3/5,52+5/28))+1,B85)</f>
        <v>5</v>
      </c>
      <c r="C86" s="68" t="s">
        <v>4</v>
      </c>
      <c r="D86" s="68"/>
      <c r="E86" s="69">
        <f t="array" ref="E86">MAX(0,SUM(IF(ISNUMBER(E70:E83),E70:E83,SUMIF(codes[code],E70:E83,codes[calcul_HS])))+SUM(COUNTIF(JF,$C70:$C83))*JFHS-sem)</f>
        <v>0</v>
      </c>
      <c r="F86" s="69">
        <f t="array" ref="F86">MAX(0,SUM(IF(ISNUMBER(F70:F83),F70:F83,SUMIF(codes[code],F70:F83,codes[calcul_HS])))+SUM(COUNTIF(JF,$C70:$C83))*JFHS-sem)</f>
        <v>0</v>
      </c>
      <c r="G86" s="70">
        <f>SUM(Tablo[[#This Row],[Barry]:[Syham]])</f>
        <v>0</v>
      </c>
    </row>
    <row r="87" spans="1:7" x14ac:dyDescent="0.25">
      <c r="A87" s="51">
        <f>IF(ISNUMBER(Tablo[[#This Row],[JOUR]]),DATE(YEAR(Tablo[[#This Row],[JOUR]]),MONTH(Tablo[[#This Row],[JOUR]])+1,0),A86)</f>
        <v>43159</v>
      </c>
      <c r="B87" s="52">
        <f>IF(ISNUMBER(Tablo[[#This Row],[JOUR]]),INT(MOD(INT((Tablo[[#This Row],[JOUR]]-2)/7)+3/5,52+5/28))+1,B86)</f>
        <v>6</v>
      </c>
      <c r="C87" s="53">
        <v>43136</v>
      </c>
      <c r="D87" s="53" t="s">
        <v>35</v>
      </c>
      <c r="E87" s="28"/>
      <c r="F87" s="28"/>
      <c r="G87" s="25"/>
    </row>
    <row r="88" spans="1:7" x14ac:dyDescent="0.25">
      <c r="A88" s="54">
        <f>IF(ISNUMBER(Tablo[[#This Row],[JOUR]]),DATE(YEAR(Tablo[[#This Row],[JOUR]]),MONTH(Tablo[[#This Row],[JOUR]])+1,0),A87)</f>
        <v>43159</v>
      </c>
      <c r="B88" s="55">
        <f>IF(ISNUMBER(Tablo[[#This Row],[JOUR]]),INT(MOD(INT((Tablo[[#This Row],[JOUR]]-2)/7)+3/5,52+5/28))+1,B87)</f>
        <v>6</v>
      </c>
      <c r="C88" s="56" t="s">
        <v>43</v>
      </c>
      <c r="D88" s="56" t="s">
        <v>36</v>
      </c>
      <c r="E88" s="36"/>
      <c r="F88" s="36"/>
      <c r="G88" s="37"/>
    </row>
    <row r="89" spans="1:7" x14ac:dyDescent="0.25">
      <c r="A89" s="54">
        <f>IF(ISNUMBER(Tablo[[#This Row],[JOUR]]),DATE(YEAR(Tablo[[#This Row],[JOUR]]),MONTH(Tablo[[#This Row],[JOUR]])+1,0),A88)</f>
        <v>43159</v>
      </c>
      <c r="B89" s="55">
        <f>IF(ISNUMBER(Tablo[[#This Row],[JOUR]]),INT(MOD(INT((Tablo[[#This Row],[JOUR]]-2)/7)+3/5,52+5/28))+1,B88)</f>
        <v>6</v>
      </c>
      <c r="C89" s="57">
        <v>43137</v>
      </c>
      <c r="D89" s="57" t="s">
        <v>35</v>
      </c>
      <c r="E89" s="29"/>
      <c r="F89" s="29" t="s">
        <v>19</v>
      </c>
      <c r="G89" s="26"/>
    </row>
    <row r="90" spans="1:7" x14ac:dyDescent="0.25">
      <c r="A90" s="54">
        <f>IF(ISNUMBER(Tablo[[#This Row],[JOUR]]),DATE(YEAR(Tablo[[#This Row],[JOUR]]),MONTH(Tablo[[#This Row],[JOUR]])+1,0),A89)</f>
        <v>43159</v>
      </c>
      <c r="B90" s="55">
        <f>IF(ISNUMBER(Tablo[[#This Row],[JOUR]]),INT(MOD(INT((Tablo[[#This Row],[JOUR]]-2)/7)+3/5,52+5/28))+1,B89)</f>
        <v>6</v>
      </c>
      <c r="C90" s="56" t="s">
        <v>43</v>
      </c>
      <c r="D90" s="56" t="s">
        <v>36</v>
      </c>
      <c r="E90" s="36"/>
      <c r="F90" s="46" t="s">
        <v>19</v>
      </c>
      <c r="G90" s="37"/>
    </row>
    <row r="91" spans="1:7" x14ac:dyDescent="0.25">
      <c r="A91" s="54">
        <f>IF(ISNUMBER(Tablo[[#This Row],[JOUR]]),DATE(YEAR(Tablo[[#This Row],[JOUR]]),MONTH(Tablo[[#This Row],[JOUR]])+1,0),A90)</f>
        <v>43159</v>
      </c>
      <c r="B91" s="55">
        <f>IF(ISNUMBER(Tablo[[#This Row],[JOUR]]),INT(MOD(INT((Tablo[[#This Row],[JOUR]]-2)/7)+3/5,52+5/28))+1,B90)</f>
        <v>6</v>
      </c>
      <c r="C91" s="57">
        <v>43138</v>
      </c>
      <c r="D91" s="57" t="s">
        <v>35</v>
      </c>
      <c r="E91" s="29"/>
      <c r="F91" s="29" t="s">
        <v>19</v>
      </c>
      <c r="G91" s="26"/>
    </row>
    <row r="92" spans="1:7" x14ac:dyDescent="0.25">
      <c r="A92" s="54">
        <f>IF(ISNUMBER(Tablo[[#This Row],[JOUR]]),DATE(YEAR(Tablo[[#This Row],[JOUR]]),MONTH(Tablo[[#This Row],[JOUR]])+1,0),A91)</f>
        <v>43159</v>
      </c>
      <c r="B92" s="55">
        <f>IF(ISNUMBER(Tablo[[#This Row],[JOUR]]),INT(MOD(INT((Tablo[[#This Row],[JOUR]]-2)/7)+3/5,52+5/28))+1,B91)</f>
        <v>6</v>
      </c>
      <c r="C92" s="56" t="s">
        <v>43</v>
      </c>
      <c r="D92" s="56" t="s">
        <v>36</v>
      </c>
      <c r="E92" s="36"/>
      <c r="F92" s="46" t="s">
        <v>19</v>
      </c>
      <c r="G92" s="37"/>
    </row>
    <row r="93" spans="1:7" x14ac:dyDescent="0.25">
      <c r="A93" s="54">
        <f>IF(ISNUMBER(Tablo[[#This Row],[JOUR]]),DATE(YEAR(Tablo[[#This Row],[JOUR]]),MONTH(Tablo[[#This Row],[JOUR]])+1,0),A92)</f>
        <v>43159</v>
      </c>
      <c r="B93" s="55">
        <f>IF(ISNUMBER(Tablo[[#This Row],[JOUR]]),INT(MOD(INT((Tablo[[#This Row],[JOUR]]-2)/7)+3/5,52+5/28))+1,B92)</f>
        <v>6</v>
      </c>
      <c r="C93" s="57">
        <v>43139</v>
      </c>
      <c r="D93" s="57" t="s">
        <v>35</v>
      </c>
      <c r="E93" s="29">
        <v>7</v>
      </c>
      <c r="F93" s="29" t="s">
        <v>19</v>
      </c>
      <c r="G93" s="26"/>
    </row>
    <row r="94" spans="1:7" x14ac:dyDescent="0.25">
      <c r="A94" s="54">
        <f>IF(ISNUMBER(Tablo[[#This Row],[JOUR]]),DATE(YEAR(Tablo[[#This Row],[JOUR]]),MONTH(Tablo[[#This Row],[JOUR]])+1,0),A93)</f>
        <v>43159</v>
      </c>
      <c r="B94" s="55">
        <f>IF(ISNUMBER(Tablo[[#This Row],[JOUR]]),INT(MOD(INT((Tablo[[#This Row],[JOUR]]-2)/7)+3/5,52+5/28))+1,B93)</f>
        <v>6</v>
      </c>
      <c r="C94" s="56" t="s">
        <v>43</v>
      </c>
      <c r="D94" s="56" t="s">
        <v>36</v>
      </c>
      <c r="E94" s="36"/>
      <c r="F94" s="46" t="s">
        <v>19</v>
      </c>
      <c r="G94" s="37"/>
    </row>
    <row r="95" spans="1:7" x14ac:dyDescent="0.25">
      <c r="A95" s="54">
        <f>IF(ISNUMBER(Tablo[[#This Row],[JOUR]]),DATE(YEAR(Tablo[[#This Row],[JOUR]]),MONTH(Tablo[[#This Row],[JOUR]])+1,0),A94)</f>
        <v>43159</v>
      </c>
      <c r="B95" s="55">
        <f>IF(ISNUMBER(Tablo[[#This Row],[JOUR]]),INT(MOD(INT((Tablo[[#This Row],[JOUR]]-2)/7)+3/5,52+5/28))+1,B94)</f>
        <v>6</v>
      </c>
      <c r="C95" s="57">
        <v>43140</v>
      </c>
      <c r="D95" s="57" t="s">
        <v>35</v>
      </c>
      <c r="E95" s="29">
        <v>7</v>
      </c>
      <c r="F95" s="29" t="s">
        <v>19</v>
      </c>
      <c r="G95" s="26"/>
    </row>
    <row r="96" spans="1:7" x14ac:dyDescent="0.25">
      <c r="A96" s="54">
        <f>IF(ISNUMBER(Tablo[[#This Row],[JOUR]]),DATE(YEAR(Tablo[[#This Row],[JOUR]]),MONTH(Tablo[[#This Row],[JOUR]])+1,0),A95)</f>
        <v>43159</v>
      </c>
      <c r="B96" s="55">
        <f>IF(ISNUMBER(Tablo[[#This Row],[JOUR]]),INT(MOD(INT((Tablo[[#This Row],[JOUR]]-2)/7)+3/5,52+5/28))+1,B95)</f>
        <v>6</v>
      </c>
      <c r="C96" s="56" t="s">
        <v>43</v>
      </c>
      <c r="D96" s="56" t="s">
        <v>36</v>
      </c>
      <c r="E96" s="36"/>
      <c r="F96" s="46" t="s">
        <v>19</v>
      </c>
      <c r="G96" s="37"/>
    </row>
    <row r="97" spans="1:7" x14ac:dyDescent="0.25">
      <c r="A97" s="60">
        <f>IF(ISNUMBER(Tablo[[#This Row],[JOUR]]),DATE(YEAR(Tablo[[#This Row],[JOUR]]),MONTH(Tablo[[#This Row],[JOUR]])+1,0),A96)</f>
        <v>43159</v>
      </c>
      <c r="B97" s="61">
        <f>IF(ISNUMBER(Tablo[[#This Row],[JOUR]]),INT(MOD(INT((Tablo[[#This Row],[JOUR]]-2)/7)+3/5,52+5/28))+1,B96)</f>
        <v>6</v>
      </c>
      <c r="C97" s="57">
        <v>43141</v>
      </c>
      <c r="D97" s="57" t="s">
        <v>35</v>
      </c>
      <c r="E97" s="29">
        <v>10</v>
      </c>
      <c r="F97" s="29" t="s">
        <v>19</v>
      </c>
      <c r="G97" s="26"/>
    </row>
    <row r="98" spans="1:7" x14ac:dyDescent="0.25">
      <c r="A98" s="60">
        <f>IF(ISNUMBER(Tablo[[#This Row],[JOUR]]),DATE(YEAR(Tablo[[#This Row],[JOUR]]),MONTH(Tablo[[#This Row],[JOUR]])+1,0),A96)</f>
        <v>43159</v>
      </c>
      <c r="B98" s="61">
        <f>IF(ISNUMBER(Tablo[[#This Row],[JOUR]]),INT(MOD(INT((Tablo[[#This Row],[JOUR]]-2)/7)+3/5,52+5/28))+1,B96)</f>
        <v>6</v>
      </c>
      <c r="C98" s="56" t="s">
        <v>43</v>
      </c>
      <c r="D98" s="56" t="s">
        <v>36</v>
      </c>
      <c r="E98" s="36"/>
      <c r="F98" s="46" t="s">
        <v>19</v>
      </c>
      <c r="G98" s="37"/>
    </row>
    <row r="99" spans="1:7" x14ac:dyDescent="0.25">
      <c r="A99" s="60">
        <f>IF(ISNUMBER(Tablo[[#This Row],[JOUR]]),DATE(YEAR(Tablo[[#This Row],[JOUR]]),MONTH(Tablo[[#This Row],[JOUR]])+1,0),A96)</f>
        <v>43159</v>
      </c>
      <c r="B99" s="61">
        <f>IF(ISNUMBER(Tablo[[#This Row],[JOUR]]),INT(MOD(INT((Tablo[[#This Row],[JOUR]]-2)/7)+3/5,52+5/28))+1,B96)</f>
        <v>6</v>
      </c>
      <c r="C99" s="57">
        <v>43142</v>
      </c>
      <c r="D99" s="57" t="s">
        <v>35</v>
      </c>
      <c r="E99" s="29">
        <v>5.5</v>
      </c>
      <c r="F99" s="29"/>
      <c r="G99" s="26"/>
    </row>
    <row r="100" spans="1:7" x14ac:dyDescent="0.25">
      <c r="A100" s="60">
        <f>IF(ISNUMBER(Tablo[[#This Row],[JOUR]]),DATE(YEAR(Tablo[[#This Row],[JOUR]]),MONTH(Tablo[[#This Row],[JOUR]])+1,0),A96)</f>
        <v>43159</v>
      </c>
      <c r="B100" s="61">
        <f>IF(ISNUMBER(Tablo[[#This Row],[JOUR]]),INT(MOD(INT((Tablo[[#This Row],[JOUR]]-2)/7)+3/5,52+5/28))+1,B96)</f>
        <v>6</v>
      </c>
      <c r="C100" s="56" t="s">
        <v>43</v>
      </c>
      <c r="D100" s="56" t="s">
        <v>36</v>
      </c>
      <c r="E100" s="36"/>
      <c r="F100" s="36"/>
      <c r="G100" s="37"/>
    </row>
    <row r="101" spans="1:7" ht="13" x14ac:dyDescent="0.25">
      <c r="A101" s="54">
        <f>IF(ISNUMBER(Tablo[[#This Row],[JOUR]]),DATE(YEAR(Tablo[[#This Row],[JOUR]]),MONTH(Tablo[[#This Row],[JOUR]])+1,0),A96)</f>
        <v>43159</v>
      </c>
      <c r="B101" s="55">
        <f>IF(ISNUMBER(Tablo[[#This Row],[JOUR]]),INT(MOD(INT((Tablo[[#This Row],[JOUR]]-2)/7)+3/5,52+5/28))+1,B96)</f>
        <v>6</v>
      </c>
      <c r="C101" s="65" t="s">
        <v>2</v>
      </c>
      <c r="D101" s="65"/>
      <c r="E101" s="66">
        <f t="array" ref="E101">SUM(IF(ISNUMBER(E87:E100),E87:E100,SUMIF(codes[code],E87:E100,codes[forfait])))+SUM(COUNTIF(JF,$C87:$C100))*JFHN</f>
        <v>29.5</v>
      </c>
      <c r="F101" s="66">
        <f t="array" ref="F101">SUM(IF(ISNUMBER(F87:F100),F87:F100,SUMIF(codes[code],F87:F100,codes[forfait])))+SUM(COUNTIF(JF,$C87:$C100))*JFHN</f>
        <v>0</v>
      </c>
      <c r="G101" s="67">
        <f>SUM(Tablo[[#This Row],[Barry]:[Syham]])</f>
        <v>29.5</v>
      </c>
    </row>
    <row r="102" spans="1:7" ht="13" x14ac:dyDescent="0.25">
      <c r="A102" s="54">
        <f>IF(ISNUMBER(Tablo[[#This Row],[JOUR]]),DATE(YEAR(Tablo[[#This Row],[JOUR]]),MONTH(Tablo[[#This Row],[JOUR]])+1,0),A101)</f>
        <v>43159</v>
      </c>
      <c r="B102" s="55">
        <f>IF(ISNUMBER(Tablo[[#This Row],[JOUR]]),INT(MOD(INT((Tablo[[#This Row],[JOUR]]-2)/7)+3/5,52+5/28))+1,B101)</f>
        <v>6</v>
      </c>
      <c r="C102" s="65" t="s">
        <v>3</v>
      </c>
      <c r="D102" s="65"/>
      <c r="E102" s="66">
        <f t="array" ref="E102">MIN(SUM(IF(ISNUMBER(E87:E100),E87:E100,SUMIF(codes[code],E87:E100,codes[calcul_HS])))+SUM(COUNTIF(JF,$C87:$C100))*JFHS,sem)</f>
        <v>29.5</v>
      </c>
      <c r="F102" s="66">
        <f t="array" ref="F102">MIN(SUM(IF(ISNUMBER(F87:F100),F87:F100,SUMIF(codes[code],F87:F100,codes[calcul_HS])))+SUM(COUNTIF(JF,$C87:$C100))*JFHS,sem)</f>
        <v>0</v>
      </c>
      <c r="G102" s="67">
        <f>SUM(Tablo[[#This Row],[Barry]:[Syham]])</f>
        <v>29.5</v>
      </c>
    </row>
    <row r="103" spans="1:7" ht="13.5" thickBot="1" x14ac:dyDescent="0.3">
      <c r="A103" s="58">
        <f>IF(ISNUMBER(Tablo[[#This Row],[JOUR]]),DATE(YEAR(Tablo[[#This Row],[JOUR]]),MONTH(Tablo[[#This Row],[JOUR]])+1,0),A102)</f>
        <v>43159</v>
      </c>
      <c r="B103" s="59">
        <f>IF(ISNUMBER(Tablo[[#This Row],[JOUR]]),INT(MOD(INT((Tablo[[#This Row],[JOUR]]-2)/7)+3/5,52+5/28))+1,B102)</f>
        <v>6</v>
      </c>
      <c r="C103" s="68" t="s">
        <v>4</v>
      </c>
      <c r="D103" s="68"/>
      <c r="E103" s="69">
        <f t="array" ref="E103">MAX(0,SUM(IF(ISNUMBER(E87:E100),E87:E100,SUMIF(codes[code],E87:E100,codes[calcul_HS])))+SUM(COUNTIF(JF,$C87:$C100))*JFHS-sem)</f>
        <v>0</v>
      </c>
      <c r="F103" s="69">
        <f t="array" ref="F103">MAX(0,SUM(IF(ISNUMBER(F87:F100),F87:F100,SUMIF(codes[code],F87:F100,codes[calcul_HS])))+SUM(COUNTIF(JF,$C87:$C100))*JFHS-sem)</f>
        <v>0</v>
      </c>
      <c r="G103" s="70">
        <f>SUM(Tablo[[#This Row],[Barry]:[Syham]])</f>
        <v>0</v>
      </c>
    </row>
    <row r="104" spans="1:7" x14ac:dyDescent="0.25">
      <c r="A104" s="51">
        <f>IF(ISNUMBER(Tablo[[#This Row],[JOUR]]),DATE(YEAR(Tablo[[#This Row],[JOUR]]),MONTH(Tablo[[#This Row],[JOUR]])+1,0),A103)</f>
        <v>43159</v>
      </c>
      <c r="B104" s="52">
        <f>IF(ISNUMBER(Tablo[[#This Row],[JOUR]]),INT(MOD(INT((Tablo[[#This Row],[JOUR]]-2)/7)+3/5,52+5/28))+1,B103)</f>
        <v>7</v>
      </c>
      <c r="C104" s="53">
        <v>43143</v>
      </c>
      <c r="D104" s="53" t="s">
        <v>35</v>
      </c>
      <c r="E104" s="28"/>
      <c r="F104" s="28"/>
      <c r="G104" s="25"/>
    </row>
    <row r="105" spans="1:7" x14ac:dyDescent="0.25">
      <c r="A105" s="54">
        <f>IF(ISNUMBER(Tablo[[#This Row],[JOUR]]),DATE(YEAR(Tablo[[#This Row],[JOUR]]),MONTH(Tablo[[#This Row],[JOUR]])+1,0),A104)</f>
        <v>43159</v>
      </c>
      <c r="B105" s="55">
        <f>IF(ISNUMBER(Tablo[[#This Row],[JOUR]]),INT(MOD(INT((Tablo[[#This Row],[JOUR]]-2)/7)+3/5,52+5/28))+1,B104)</f>
        <v>7</v>
      </c>
      <c r="C105" s="56" t="s">
        <v>43</v>
      </c>
      <c r="D105" s="56" t="s">
        <v>36</v>
      </c>
      <c r="E105" s="36"/>
      <c r="F105" s="36"/>
      <c r="G105" s="37"/>
    </row>
    <row r="106" spans="1:7" x14ac:dyDescent="0.25">
      <c r="A106" s="54">
        <f>IF(ISNUMBER(Tablo[[#This Row],[JOUR]]),DATE(YEAR(Tablo[[#This Row],[JOUR]]),MONTH(Tablo[[#This Row],[JOUR]])+1,0),A105)</f>
        <v>43159</v>
      </c>
      <c r="B106" s="55">
        <f>IF(ISNUMBER(Tablo[[#This Row],[JOUR]]),INT(MOD(INT((Tablo[[#This Row],[JOUR]]-2)/7)+3/5,52+5/28))+1,B105)</f>
        <v>7</v>
      </c>
      <c r="C106" s="57">
        <v>43144</v>
      </c>
      <c r="D106" s="57" t="s">
        <v>35</v>
      </c>
      <c r="E106" s="29"/>
      <c r="F106" s="29">
        <v>7</v>
      </c>
      <c r="G106" s="26"/>
    </row>
    <row r="107" spans="1:7" x14ac:dyDescent="0.25">
      <c r="A107" s="54">
        <f>IF(ISNUMBER(Tablo[[#This Row],[JOUR]]),DATE(YEAR(Tablo[[#This Row],[JOUR]]),MONTH(Tablo[[#This Row],[JOUR]])+1,0),A106)</f>
        <v>43159</v>
      </c>
      <c r="B107" s="55">
        <f>IF(ISNUMBER(Tablo[[#This Row],[JOUR]]),INT(MOD(INT((Tablo[[#This Row],[JOUR]]-2)/7)+3/5,52+5/28))+1,B106)</f>
        <v>7</v>
      </c>
      <c r="C107" s="56" t="s">
        <v>43</v>
      </c>
      <c r="D107" s="56" t="s">
        <v>36</v>
      </c>
      <c r="E107" s="36"/>
      <c r="F107" s="36"/>
      <c r="G107" s="37"/>
    </row>
    <row r="108" spans="1:7" x14ac:dyDescent="0.25">
      <c r="A108" s="54">
        <f>IF(ISNUMBER(Tablo[[#This Row],[JOUR]]),DATE(YEAR(Tablo[[#This Row],[JOUR]]),MONTH(Tablo[[#This Row],[JOUR]])+1,0),A107)</f>
        <v>43159</v>
      </c>
      <c r="B108" s="55">
        <f>IF(ISNUMBER(Tablo[[#This Row],[JOUR]]),INT(MOD(INT((Tablo[[#This Row],[JOUR]]-2)/7)+3/5,52+5/28))+1,B107)</f>
        <v>7</v>
      </c>
      <c r="C108" s="57">
        <v>43145</v>
      </c>
      <c r="D108" s="57" t="s">
        <v>35</v>
      </c>
      <c r="E108" s="29"/>
      <c r="F108" s="29">
        <v>7</v>
      </c>
      <c r="G108" s="26"/>
    </row>
    <row r="109" spans="1:7" x14ac:dyDescent="0.25">
      <c r="A109" s="54">
        <f>IF(ISNUMBER(Tablo[[#This Row],[JOUR]]),DATE(YEAR(Tablo[[#This Row],[JOUR]]),MONTH(Tablo[[#This Row],[JOUR]])+1,0),A108)</f>
        <v>43159</v>
      </c>
      <c r="B109" s="55">
        <f>IF(ISNUMBER(Tablo[[#This Row],[JOUR]]),INT(MOD(INT((Tablo[[#This Row],[JOUR]]-2)/7)+3/5,52+5/28))+1,B108)</f>
        <v>7</v>
      </c>
      <c r="C109" s="56" t="s">
        <v>43</v>
      </c>
      <c r="D109" s="56" t="s">
        <v>36</v>
      </c>
      <c r="E109" s="36"/>
      <c r="F109" s="36"/>
      <c r="G109" s="37"/>
    </row>
    <row r="110" spans="1:7" x14ac:dyDescent="0.25">
      <c r="A110" s="54">
        <f>IF(ISNUMBER(Tablo[[#This Row],[JOUR]]),DATE(YEAR(Tablo[[#This Row],[JOUR]]),MONTH(Tablo[[#This Row],[JOUR]])+1,0),A109)</f>
        <v>43159</v>
      </c>
      <c r="B110" s="55">
        <f>IF(ISNUMBER(Tablo[[#This Row],[JOUR]]),INT(MOD(INT((Tablo[[#This Row],[JOUR]]-2)/7)+3/5,52+5/28))+1,B109)</f>
        <v>7</v>
      </c>
      <c r="C110" s="57">
        <v>43146</v>
      </c>
      <c r="D110" s="57" t="s">
        <v>35</v>
      </c>
      <c r="E110" s="29">
        <v>7</v>
      </c>
      <c r="F110" s="29">
        <v>3.5</v>
      </c>
      <c r="G110" s="26"/>
    </row>
    <row r="111" spans="1:7" x14ac:dyDescent="0.25">
      <c r="A111" s="54">
        <f>IF(ISNUMBER(Tablo[[#This Row],[JOUR]]),DATE(YEAR(Tablo[[#This Row],[JOUR]]),MONTH(Tablo[[#This Row],[JOUR]])+1,0),A110)</f>
        <v>43159</v>
      </c>
      <c r="B111" s="55">
        <f>IF(ISNUMBER(Tablo[[#This Row],[JOUR]]),INT(MOD(INT((Tablo[[#This Row],[JOUR]]-2)/7)+3/5,52+5/28))+1,B110)</f>
        <v>7</v>
      </c>
      <c r="C111" s="56" t="s">
        <v>43</v>
      </c>
      <c r="D111" s="56" t="s">
        <v>36</v>
      </c>
      <c r="E111" s="36"/>
      <c r="F111" s="36"/>
      <c r="G111" s="37"/>
    </row>
    <row r="112" spans="1:7" x14ac:dyDescent="0.25">
      <c r="A112" s="54">
        <f>IF(ISNUMBER(Tablo[[#This Row],[JOUR]]),DATE(YEAR(Tablo[[#This Row],[JOUR]]),MONTH(Tablo[[#This Row],[JOUR]])+1,0),A111)</f>
        <v>43159</v>
      </c>
      <c r="B112" s="55">
        <f>IF(ISNUMBER(Tablo[[#This Row],[JOUR]]),INT(MOD(INT((Tablo[[#This Row],[JOUR]]-2)/7)+3/5,52+5/28))+1,B111)</f>
        <v>7</v>
      </c>
      <c r="C112" s="57">
        <v>43147</v>
      </c>
      <c r="D112" s="57" t="s">
        <v>35</v>
      </c>
      <c r="E112" s="29">
        <v>12</v>
      </c>
      <c r="F112" s="29">
        <v>9</v>
      </c>
      <c r="G112" s="26"/>
    </row>
    <row r="113" spans="1:7" x14ac:dyDescent="0.25">
      <c r="A113" s="54">
        <f>IF(ISNUMBER(Tablo[[#This Row],[JOUR]]),DATE(YEAR(Tablo[[#This Row],[JOUR]]),MONTH(Tablo[[#This Row],[JOUR]])+1,0),A112)</f>
        <v>43159</v>
      </c>
      <c r="B113" s="55">
        <f>IF(ISNUMBER(Tablo[[#This Row],[JOUR]]),INT(MOD(INT((Tablo[[#This Row],[JOUR]]-2)/7)+3/5,52+5/28))+1,B112)</f>
        <v>7</v>
      </c>
      <c r="C113" s="56" t="s">
        <v>43</v>
      </c>
      <c r="D113" s="56" t="s">
        <v>36</v>
      </c>
      <c r="E113" s="36"/>
      <c r="F113" s="36"/>
      <c r="G113" s="37"/>
    </row>
    <row r="114" spans="1:7" x14ac:dyDescent="0.25">
      <c r="A114" s="60">
        <f>IF(ISNUMBER(Tablo[[#This Row],[JOUR]]),DATE(YEAR(Tablo[[#This Row],[JOUR]]),MONTH(Tablo[[#This Row],[JOUR]])+1,0),A113)</f>
        <v>43159</v>
      </c>
      <c r="B114" s="61">
        <f>IF(ISNUMBER(Tablo[[#This Row],[JOUR]]),INT(MOD(INT((Tablo[[#This Row],[JOUR]]-2)/7)+3/5,52+5/28))+1,B113)</f>
        <v>7</v>
      </c>
      <c r="C114" s="57">
        <v>43148</v>
      </c>
      <c r="D114" s="57" t="s">
        <v>35</v>
      </c>
      <c r="E114" s="29">
        <v>12.75</v>
      </c>
      <c r="F114" s="29">
        <v>9</v>
      </c>
      <c r="G114" s="26"/>
    </row>
    <row r="115" spans="1:7" x14ac:dyDescent="0.25">
      <c r="A115" s="60">
        <f>IF(ISNUMBER(Tablo[[#This Row],[JOUR]]),DATE(YEAR(Tablo[[#This Row],[JOUR]]),MONTH(Tablo[[#This Row],[JOUR]])+1,0),A113)</f>
        <v>43159</v>
      </c>
      <c r="B115" s="61">
        <f>IF(ISNUMBER(Tablo[[#This Row],[JOUR]]),INT(MOD(INT((Tablo[[#This Row],[JOUR]]-2)/7)+3/5,52+5/28))+1,B113)</f>
        <v>7</v>
      </c>
      <c r="C115" s="56" t="s">
        <v>43</v>
      </c>
      <c r="D115" s="56" t="s">
        <v>36</v>
      </c>
      <c r="E115" s="36"/>
      <c r="F115" s="36"/>
      <c r="G115" s="37"/>
    </row>
    <row r="116" spans="1:7" x14ac:dyDescent="0.25">
      <c r="A116" s="60">
        <f>IF(ISNUMBER(Tablo[[#This Row],[JOUR]]),DATE(YEAR(Tablo[[#This Row],[JOUR]]),MONTH(Tablo[[#This Row],[JOUR]])+1,0),A113)</f>
        <v>43159</v>
      </c>
      <c r="B116" s="61">
        <f>IF(ISNUMBER(Tablo[[#This Row],[JOUR]]),INT(MOD(INT((Tablo[[#This Row],[JOUR]]-2)/7)+3/5,52+5/28))+1,B113)</f>
        <v>7</v>
      </c>
      <c r="C116" s="57">
        <v>43149</v>
      </c>
      <c r="D116" s="57" t="s">
        <v>35</v>
      </c>
      <c r="E116" s="29">
        <v>6</v>
      </c>
      <c r="F116" s="29"/>
      <c r="G116" s="26"/>
    </row>
    <row r="117" spans="1:7" x14ac:dyDescent="0.25">
      <c r="A117" s="60">
        <f>IF(ISNUMBER(Tablo[[#This Row],[JOUR]]),DATE(YEAR(Tablo[[#This Row],[JOUR]]),MONTH(Tablo[[#This Row],[JOUR]])+1,0),A113)</f>
        <v>43159</v>
      </c>
      <c r="B117" s="61">
        <f>IF(ISNUMBER(Tablo[[#This Row],[JOUR]]),INT(MOD(INT((Tablo[[#This Row],[JOUR]]-2)/7)+3/5,52+5/28))+1,B113)</f>
        <v>7</v>
      </c>
      <c r="C117" s="56" t="s">
        <v>43</v>
      </c>
      <c r="D117" s="56" t="s">
        <v>36</v>
      </c>
      <c r="E117" s="36"/>
      <c r="F117" s="36"/>
      <c r="G117" s="37"/>
    </row>
    <row r="118" spans="1:7" ht="13" x14ac:dyDescent="0.25">
      <c r="A118" s="54">
        <f>IF(ISNUMBER(Tablo[[#This Row],[JOUR]]),DATE(YEAR(Tablo[[#This Row],[JOUR]]),MONTH(Tablo[[#This Row],[JOUR]])+1,0),A113)</f>
        <v>43159</v>
      </c>
      <c r="B118" s="55">
        <f>IF(ISNUMBER(Tablo[[#This Row],[JOUR]]),INT(MOD(INT((Tablo[[#This Row],[JOUR]]-2)/7)+3/5,52+5/28))+1,B113)</f>
        <v>7</v>
      </c>
      <c r="C118" s="65" t="s">
        <v>2</v>
      </c>
      <c r="D118" s="65"/>
      <c r="E118" s="66">
        <f t="array" ref="E118">SUM(IF(ISNUMBER(E104:E117),E104:E117,SUMIF(codes[code],E104:E117,codes[forfait])))+SUM(COUNTIF(JF,$C104:$C117))*JFHN</f>
        <v>37.75</v>
      </c>
      <c r="F118" s="66">
        <f t="array" ref="F118">SUM(IF(ISNUMBER(F104:F117),F104:F117,SUMIF(codes[code],F104:F117,codes[forfait])))+SUM(COUNTIF(JF,$C104:$C117))*JFHN</f>
        <v>35.5</v>
      </c>
      <c r="G118" s="67">
        <f>SUM(Tablo[[#This Row],[Barry]:[Syham]])</f>
        <v>73.25</v>
      </c>
    </row>
    <row r="119" spans="1:7" ht="13" x14ac:dyDescent="0.25">
      <c r="A119" s="54">
        <f>IF(ISNUMBER(Tablo[[#This Row],[JOUR]]),DATE(YEAR(Tablo[[#This Row],[JOUR]]),MONTH(Tablo[[#This Row],[JOUR]])+1,0),A118)</f>
        <v>43159</v>
      </c>
      <c r="B119" s="55">
        <f>IF(ISNUMBER(Tablo[[#This Row],[JOUR]]),INT(MOD(INT((Tablo[[#This Row],[JOUR]]-2)/7)+3/5,52+5/28))+1,B118)</f>
        <v>7</v>
      </c>
      <c r="C119" s="65" t="s">
        <v>3</v>
      </c>
      <c r="D119" s="65"/>
      <c r="E119" s="66">
        <f t="array" ref="E119">MIN(SUM(IF(ISNUMBER(E104:E117),E104:E117,SUMIF(codes[code],E104:E117,codes[calcul_HS])))+SUM(COUNTIF(JF,$C104:$C117))*JFHS,sem)</f>
        <v>35</v>
      </c>
      <c r="F119" s="66">
        <f t="array" ref="F119">MIN(SUM(IF(ISNUMBER(F104:F117),F104:F117,SUMIF(codes[code],F104:F117,codes[calcul_HS])))+SUM(COUNTIF(JF,$C104:$C117))*JFHS,sem)</f>
        <v>35</v>
      </c>
      <c r="G119" s="67">
        <f>SUM(Tablo[[#This Row],[Barry]:[Syham]])</f>
        <v>70</v>
      </c>
    </row>
    <row r="120" spans="1:7" ht="13.5" thickBot="1" x14ac:dyDescent="0.3">
      <c r="A120" s="58">
        <f>IF(ISNUMBER(Tablo[[#This Row],[JOUR]]),DATE(YEAR(Tablo[[#This Row],[JOUR]]),MONTH(Tablo[[#This Row],[JOUR]])+1,0),A119)</f>
        <v>43159</v>
      </c>
      <c r="B120" s="59">
        <f>IF(ISNUMBER(Tablo[[#This Row],[JOUR]]),INT(MOD(INT((Tablo[[#This Row],[JOUR]]-2)/7)+3/5,52+5/28))+1,B119)</f>
        <v>7</v>
      </c>
      <c r="C120" s="68" t="s">
        <v>4</v>
      </c>
      <c r="D120" s="68"/>
      <c r="E120" s="69">
        <f t="array" ref="E120">MAX(0,SUM(IF(ISNUMBER(E104:E117),E104:E117,SUMIF(codes[code],E104:E117,codes[calcul_HS])))+SUM(COUNTIF(JF,$C104:$C117))*JFHS-sem)</f>
        <v>2.75</v>
      </c>
      <c r="F120" s="69">
        <f t="array" ref="F120">MAX(0,SUM(IF(ISNUMBER(F104:F117),F104:F117,SUMIF(codes[code],F104:F117,codes[calcul_HS])))+SUM(COUNTIF(JF,$C104:$C117))*JFHS-sem)</f>
        <v>0.5</v>
      </c>
      <c r="G120" s="70">
        <f>SUM(Tablo[[#This Row],[Barry]:[Syham]])</f>
        <v>3.25</v>
      </c>
    </row>
    <row r="121" spans="1:7" x14ac:dyDescent="0.25">
      <c r="A121" s="51">
        <f>IF(ISNUMBER(Tablo[[#This Row],[JOUR]]),DATE(YEAR(Tablo[[#This Row],[JOUR]]),MONTH(Tablo[[#This Row],[JOUR]])+1,0),A120)</f>
        <v>43159</v>
      </c>
      <c r="B121" s="52">
        <f>IF(ISNUMBER(Tablo[[#This Row],[JOUR]]),INT(MOD(INT((Tablo[[#This Row],[JOUR]]-2)/7)+3/5,52+5/28))+1,B120)</f>
        <v>8</v>
      </c>
      <c r="C121" s="53">
        <v>43150</v>
      </c>
      <c r="D121" s="53" t="s">
        <v>35</v>
      </c>
      <c r="E121" s="28"/>
      <c r="F121" s="28"/>
      <c r="G121" s="25"/>
    </row>
    <row r="122" spans="1:7" x14ac:dyDescent="0.25">
      <c r="A122" s="54">
        <f>IF(ISNUMBER(Tablo[[#This Row],[JOUR]]),DATE(YEAR(Tablo[[#This Row],[JOUR]]),MONTH(Tablo[[#This Row],[JOUR]])+1,0),A121)</f>
        <v>43159</v>
      </c>
      <c r="B122" s="55">
        <f>IF(ISNUMBER(Tablo[[#This Row],[JOUR]]),INT(MOD(INT((Tablo[[#This Row],[JOUR]]-2)/7)+3/5,52+5/28))+1,B121)</f>
        <v>8</v>
      </c>
      <c r="C122" s="56" t="s">
        <v>43</v>
      </c>
      <c r="D122" s="56" t="s">
        <v>36</v>
      </c>
      <c r="E122" s="36"/>
      <c r="F122" s="36"/>
      <c r="G122" s="37"/>
    </row>
    <row r="123" spans="1:7" x14ac:dyDescent="0.25">
      <c r="A123" s="54">
        <f>IF(ISNUMBER(Tablo[[#This Row],[JOUR]]),DATE(YEAR(Tablo[[#This Row],[JOUR]]),MONTH(Tablo[[#This Row],[JOUR]])+1,0),A122)</f>
        <v>43159</v>
      </c>
      <c r="B123" s="55">
        <f>IF(ISNUMBER(Tablo[[#This Row],[JOUR]]),INT(MOD(INT((Tablo[[#This Row],[JOUR]]-2)/7)+3/5,52+5/28))+1,B122)</f>
        <v>8</v>
      </c>
      <c r="C123" s="57">
        <v>43151</v>
      </c>
      <c r="D123" s="57" t="s">
        <v>35</v>
      </c>
      <c r="E123" s="29"/>
      <c r="F123" s="29">
        <v>7</v>
      </c>
      <c r="G123" s="26"/>
    </row>
    <row r="124" spans="1:7" x14ac:dyDescent="0.25">
      <c r="A124" s="54">
        <f>IF(ISNUMBER(Tablo[[#This Row],[JOUR]]),DATE(YEAR(Tablo[[#This Row],[JOUR]]),MONTH(Tablo[[#This Row],[JOUR]])+1,0),A123)</f>
        <v>43159</v>
      </c>
      <c r="B124" s="55">
        <f>IF(ISNUMBER(Tablo[[#This Row],[JOUR]]),INT(MOD(INT((Tablo[[#This Row],[JOUR]]-2)/7)+3/5,52+5/28))+1,B123)</f>
        <v>8</v>
      </c>
      <c r="C124" s="56" t="s">
        <v>43</v>
      </c>
      <c r="D124" s="56" t="s">
        <v>36</v>
      </c>
      <c r="E124" s="36"/>
      <c r="F124" s="36"/>
      <c r="G124" s="37"/>
    </row>
    <row r="125" spans="1:7" x14ac:dyDescent="0.25">
      <c r="A125" s="54">
        <f>IF(ISNUMBER(Tablo[[#This Row],[JOUR]]),DATE(YEAR(Tablo[[#This Row],[JOUR]]),MONTH(Tablo[[#This Row],[JOUR]])+1,0),A124)</f>
        <v>43159</v>
      </c>
      <c r="B125" s="55">
        <f>IF(ISNUMBER(Tablo[[#This Row],[JOUR]]),INT(MOD(INT((Tablo[[#This Row],[JOUR]]-2)/7)+3/5,52+5/28))+1,B124)</f>
        <v>8</v>
      </c>
      <c r="C125" s="57">
        <v>43152</v>
      </c>
      <c r="D125" s="57" t="s">
        <v>35</v>
      </c>
      <c r="E125" s="29"/>
      <c r="F125" s="29">
        <v>7</v>
      </c>
      <c r="G125" s="26"/>
    </row>
    <row r="126" spans="1:7" x14ac:dyDescent="0.25">
      <c r="A126" s="54">
        <f>IF(ISNUMBER(Tablo[[#This Row],[JOUR]]),DATE(YEAR(Tablo[[#This Row],[JOUR]]),MONTH(Tablo[[#This Row],[JOUR]])+1,0),A125)</f>
        <v>43159</v>
      </c>
      <c r="B126" s="55">
        <f>IF(ISNUMBER(Tablo[[#This Row],[JOUR]]),INT(MOD(INT((Tablo[[#This Row],[JOUR]]-2)/7)+3/5,52+5/28))+1,B125)</f>
        <v>8</v>
      </c>
      <c r="C126" s="56" t="s">
        <v>43</v>
      </c>
      <c r="D126" s="56" t="s">
        <v>36</v>
      </c>
      <c r="E126" s="36"/>
      <c r="F126" s="36"/>
      <c r="G126" s="37"/>
    </row>
    <row r="127" spans="1:7" x14ac:dyDescent="0.25">
      <c r="A127" s="54">
        <f>IF(ISNUMBER(Tablo[[#This Row],[JOUR]]),DATE(YEAR(Tablo[[#This Row],[JOUR]]),MONTH(Tablo[[#This Row],[JOUR]])+1,0),A126)</f>
        <v>43159</v>
      </c>
      <c r="B127" s="55">
        <f>IF(ISNUMBER(Tablo[[#This Row],[JOUR]]),INT(MOD(INT((Tablo[[#This Row],[JOUR]]-2)/7)+3/5,52+5/28))+1,B126)</f>
        <v>8</v>
      </c>
      <c r="C127" s="57">
        <v>43153</v>
      </c>
      <c r="D127" s="57" t="s">
        <v>35</v>
      </c>
      <c r="E127" s="29">
        <v>5</v>
      </c>
      <c r="F127" s="29">
        <v>3.5</v>
      </c>
      <c r="G127" s="26"/>
    </row>
    <row r="128" spans="1:7" x14ac:dyDescent="0.25">
      <c r="A128" s="54">
        <f>IF(ISNUMBER(Tablo[[#This Row],[JOUR]]),DATE(YEAR(Tablo[[#This Row],[JOUR]]),MONTH(Tablo[[#This Row],[JOUR]])+1,0),A127)</f>
        <v>43159</v>
      </c>
      <c r="B128" s="55">
        <f>IF(ISNUMBER(Tablo[[#This Row],[JOUR]]),INT(MOD(INT((Tablo[[#This Row],[JOUR]]-2)/7)+3/5,52+5/28))+1,B127)</f>
        <v>8</v>
      </c>
      <c r="C128" s="56" t="s">
        <v>43</v>
      </c>
      <c r="D128" s="56" t="s">
        <v>36</v>
      </c>
      <c r="E128" s="36"/>
      <c r="F128" s="36"/>
      <c r="G128" s="37"/>
    </row>
    <row r="129" spans="1:7" x14ac:dyDescent="0.25">
      <c r="A129" s="54">
        <f>IF(ISNUMBER(Tablo[[#This Row],[JOUR]]),DATE(YEAR(Tablo[[#This Row],[JOUR]]),MONTH(Tablo[[#This Row],[JOUR]])+1,0),A128)</f>
        <v>43159</v>
      </c>
      <c r="B129" s="55">
        <f>IF(ISNUMBER(Tablo[[#This Row],[JOUR]]),INT(MOD(INT((Tablo[[#This Row],[JOUR]]-2)/7)+3/5,52+5/28))+1,B128)</f>
        <v>8</v>
      </c>
      <c r="C129" s="57">
        <v>43154</v>
      </c>
      <c r="D129" s="57" t="s">
        <v>35</v>
      </c>
      <c r="E129" s="29">
        <v>9</v>
      </c>
      <c r="F129" s="29">
        <v>8.5</v>
      </c>
      <c r="G129" s="26"/>
    </row>
    <row r="130" spans="1:7" x14ac:dyDescent="0.25">
      <c r="A130" s="54">
        <f>IF(ISNUMBER(Tablo[[#This Row],[JOUR]]),DATE(YEAR(Tablo[[#This Row],[JOUR]]),MONTH(Tablo[[#This Row],[JOUR]])+1,0),A129)</f>
        <v>43159</v>
      </c>
      <c r="B130" s="55">
        <f>IF(ISNUMBER(Tablo[[#This Row],[JOUR]]),INT(MOD(INT((Tablo[[#This Row],[JOUR]]-2)/7)+3/5,52+5/28))+1,B129)</f>
        <v>8</v>
      </c>
      <c r="C130" s="56" t="s">
        <v>43</v>
      </c>
      <c r="D130" s="56" t="s">
        <v>36</v>
      </c>
      <c r="E130" s="36"/>
      <c r="F130" s="36"/>
      <c r="G130" s="37"/>
    </row>
    <row r="131" spans="1:7" x14ac:dyDescent="0.25">
      <c r="A131" s="60">
        <f>IF(ISNUMBER(Tablo[[#This Row],[JOUR]]),DATE(YEAR(Tablo[[#This Row],[JOUR]]),MONTH(Tablo[[#This Row],[JOUR]])+1,0),A130)</f>
        <v>43159</v>
      </c>
      <c r="B131" s="61">
        <f>IF(ISNUMBER(Tablo[[#This Row],[JOUR]]),INT(MOD(INT((Tablo[[#This Row],[JOUR]]-2)/7)+3/5,52+5/28))+1,B130)</f>
        <v>8</v>
      </c>
      <c r="C131" s="57">
        <v>43155</v>
      </c>
      <c r="D131" s="57" t="s">
        <v>35</v>
      </c>
      <c r="E131" s="29">
        <v>11.5</v>
      </c>
      <c r="F131" s="29">
        <v>9</v>
      </c>
      <c r="G131" s="26"/>
    </row>
    <row r="132" spans="1:7" x14ac:dyDescent="0.25">
      <c r="A132" s="60">
        <f>IF(ISNUMBER(Tablo[[#This Row],[JOUR]]),DATE(YEAR(Tablo[[#This Row],[JOUR]]),MONTH(Tablo[[#This Row],[JOUR]])+1,0),A130)</f>
        <v>43159</v>
      </c>
      <c r="B132" s="61">
        <f>IF(ISNUMBER(Tablo[[#This Row],[JOUR]]),INT(MOD(INT((Tablo[[#This Row],[JOUR]]-2)/7)+3/5,52+5/28))+1,B130)</f>
        <v>8</v>
      </c>
      <c r="C132" s="56" t="s">
        <v>43</v>
      </c>
      <c r="D132" s="56" t="s">
        <v>36</v>
      </c>
      <c r="E132" s="36"/>
      <c r="F132" s="36"/>
      <c r="G132" s="37"/>
    </row>
    <row r="133" spans="1:7" x14ac:dyDescent="0.25">
      <c r="A133" s="60">
        <f>IF(ISNUMBER(Tablo[[#This Row],[JOUR]]),DATE(YEAR(Tablo[[#This Row],[JOUR]]),MONTH(Tablo[[#This Row],[JOUR]])+1,0),A130)</f>
        <v>43159</v>
      </c>
      <c r="B133" s="61">
        <f>IF(ISNUMBER(Tablo[[#This Row],[JOUR]]),INT(MOD(INT((Tablo[[#This Row],[JOUR]]-2)/7)+3/5,52+5/28))+1,B130)</f>
        <v>8</v>
      </c>
      <c r="C133" s="57">
        <v>43156</v>
      </c>
      <c r="D133" s="57" t="s">
        <v>35</v>
      </c>
      <c r="E133" s="29">
        <v>5.5</v>
      </c>
      <c r="F133" s="29"/>
      <c r="G133" s="26"/>
    </row>
    <row r="134" spans="1:7" x14ac:dyDescent="0.25">
      <c r="A134" s="60">
        <f>IF(ISNUMBER(Tablo[[#This Row],[JOUR]]),DATE(YEAR(Tablo[[#This Row],[JOUR]]),MONTH(Tablo[[#This Row],[JOUR]])+1,0),A130)</f>
        <v>43159</v>
      </c>
      <c r="B134" s="61">
        <f>IF(ISNUMBER(Tablo[[#This Row],[JOUR]]),INT(MOD(INT((Tablo[[#This Row],[JOUR]]-2)/7)+3/5,52+5/28))+1,B130)</f>
        <v>8</v>
      </c>
      <c r="C134" s="56" t="s">
        <v>43</v>
      </c>
      <c r="D134" s="56" t="s">
        <v>36</v>
      </c>
      <c r="E134" s="36">
        <v>1.5</v>
      </c>
      <c r="F134" s="36"/>
      <c r="G134" s="37"/>
    </row>
    <row r="135" spans="1:7" ht="13" x14ac:dyDescent="0.25">
      <c r="A135" s="54">
        <f>IF(ISNUMBER(Tablo[[#This Row],[JOUR]]),DATE(YEAR(Tablo[[#This Row],[JOUR]]),MONTH(Tablo[[#This Row],[JOUR]])+1,0),A130)</f>
        <v>43159</v>
      </c>
      <c r="B135" s="55">
        <f>IF(ISNUMBER(Tablo[[#This Row],[JOUR]]),INT(MOD(INT((Tablo[[#This Row],[JOUR]]-2)/7)+3/5,52+5/28))+1,B130)</f>
        <v>8</v>
      </c>
      <c r="C135" s="65" t="s">
        <v>2</v>
      </c>
      <c r="D135" s="65"/>
      <c r="E135" s="66">
        <f t="array" ref="E135">SUM(IF(ISNUMBER(E121:E134),E121:E134,SUMIF(codes[code],E121:E134,codes[forfait])))+SUM(COUNTIF(JF,$C121:$C134))*JFHN</f>
        <v>32.5</v>
      </c>
      <c r="F135" s="66">
        <f t="array" ref="F135">SUM(IF(ISNUMBER(F121:F134),F121:F134,SUMIF(codes[code],F121:F134,codes[forfait])))+SUM(COUNTIF(JF,$C121:$C134))*JFHN</f>
        <v>35</v>
      </c>
      <c r="G135" s="67">
        <f>SUM(Tablo[[#This Row],[Barry]:[Syham]])</f>
        <v>67.5</v>
      </c>
    </row>
    <row r="136" spans="1:7" ht="13" x14ac:dyDescent="0.25">
      <c r="A136" s="54">
        <f>IF(ISNUMBER(Tablo[[#This Row],[JOUR]]),DATE(YEAR(Tablo[[#This Row],[JOUR]]),MONTH(Tablo[[#This Row],[JOUR]])+1,0),A135)</f>
        <v>43159</v>
      </c>
      <c r="B136" s="55">
        <f>IF(ISNUMBER(Tablo[[#This Row],[JOUR]]),INT(MOD(INT((Tablo[[#This Row],[JOUR]]-2)/7)+3/5,52+5/28))+1,B135)</f>
        <v>8</v>
      </c>
      <c r="C136" s="65" t="s">
        <v>3</v>
      </c>
      <c r="D136" s="65"/>
      <c r="E136" s="66">
        <f t="array" ref="E136">MIN(SUM(IF(ISNUMBER(E121:E134),E121:E134,SUMIF(codes[code],E121:E134,codes[calcul_HS])))+SUM(COUNTIF(JF,$C121:$C134))*JFHS,sem)</f>
        <v>32.5</v>
      </c>
      <c r="F136" s="66">
        <f t="array" ref="F136">MIN(SUM(IF(ISNUMBER(F121:F134),F121:F134,SUMIF(codes[code],F121:F134,codes[calcul_HS])))+SUM(COUNTIF(JF,$C121:$C134))*JFHS,sem)</f>
        <v>35</v>
      </c>
      <c r="G136" s="67">
        <f>SUM(Tablo[[#This Row],[Barry]:[Syham]])</f>
        <v>67.5</v>
      </c>
    </row>
    <row r="137" spans="1:7" ht="13.5" thickBot="1" x14ac:dyDescent="0.3">
      <c r="A137" s="58">
        <f>IF(ISNUMBER(Tablo[[#This Row],[JOUR]]),DATE(YEAR(Tablo[[#This Row],[JOUR]]),MONTH(Tablo[[#This Row],[JOUR]])+1,0),A136)</f>
        <v>43159</v>
      </c>
      <c r="B137" s="59">
        <f>IF(ISNUMBER(Tablo[[#This Row],[JOUR]]),INT(MOD(INT((Tablo[[#This Row],[JOUR]]-2)/7)+3/5,52+5/28))+1,B136)</f>
        <v>8</v>
      </c>
      <c r="C137" s="68" t="s">
        <v>4</v>
      </c>
      <c r="D137" s="68"/>
      <c r="E137" s="69">
        <f t="array" ref="E137">MAX(0,SUM(IF(ISNUMBER(E121:E134),E121:E134,SUMIF(codes[code],E121:E134,codes[calcul_HS])))+SUM(COUNTIF(JF,$C121:$C134))*JFHS-sem)</f>
        <v>0</v>
      </c>
      <c r="F137" s="69">
        <f t="array" ref="F137">MAX(0,SUM(IF(ISNUMBER(F121:F134),F121:F134,SUMIF(codes[code],F121:F134,codes[calcul_HS])))+SUM(COUNTIF(JF,$C121:$C134))*JFHS-sem)</f>
        <v>0</v>
      </c>
      <c r="G137" s="70">
        <f>SUM(Tablo[[#This Row],[Barry]:[Syham]])</f>
        <v>0</v>
      </c>
    </row>
    <row r="138" spans="1:7" x14ac:dyDescent="0.25">
      <c r="A138" s="51">
        <f>IF(ISNUMBER(Tablo[[#This Row],[JOUR]]),DATE(YEAR(Tablo[[#This Row],[JOUR]]),MONTH(Tablo[[#This Row],[JOUR]])+1,0),A137)</f>
        <v>43159</v>
      </c>
      <c r="B138" s="52">
        <f>IF(ISNUMBER(Tablo[[#This Row],[JOUR]]),INT(MOD(INT((Tablo[[#This Row],[JOUR]]-2)/7)+3/5,52+5/28))+1,B137)</f>
        <v>9</v>
      </c>
      <c r="C138" s="53">
        <v>43157</v>
      </c>
      <c r="D138" s="53" t="s">
        <v>35</v>
      </c>
      <c r="E138" s="28"/>
      <c r="F138" s="28"/>
      <c r="G138" s="25"/>
    </row>
    <row r="139" spans="1:7" x14ac:dyDescent="0.25">
      <c r="A139" s="54">
        <f>IF(ISNUMBER(Tablo[[#This Row],[JOUR]]),DATE(YEAR(Tablo[[#This Row],[JOUR]]),MONTH(Tablo[[#This Row],[JOUR]])+1,0),A138)</f>
        <v>43159</v>
      </c>
      <c r="B139" s="55">
        <f>IF(ISNUMBER(Tablo[[#This Row],[JOUR]]),INT(MOD(INT((Tablo[[#This Row],[JOUR]]-2)/7)+3/5,52+5/28))+1,B138)</f>
        <v>9</v>
      </c>
      <c r="C139" s="56" t="s">
        <v>43</v>
      </c>
      <c r="D139" s="56" t="s">
        <v>36</v>
      </c>
      <c r="E139" s="36"/>
      <c r="F139" s="36"/>
      <c r="G139" s="37"/>
    </row>
    <row r="140" spans="1:7" x14ac:dyDescent="0.25">
      <c r="A140" s="54">
        <f>IF(ISNUMBER(Tablo[[#This Row],[JOUR]]),DATE(YEAR(Tablo[[#This Row],[JOUR]]),MONTH(Tablo[[#This Row],[JOUR]])+1,0),A139)</f>
        <v>43159</v>
      </c>
      <c r="B140" s="55">
        <f>IF(ISNUMBER(Tablo[[#This Row],[JOUR]]),INT(MOD(INT((Tablo[[#This Row],[JOUR]]-2)/7)+3/5,52+5/28))+1,B139)</f>
        <v>9</v>
      </c>
      <c r="C140" s="57">
        <v>43158</v>
      </c>
      <c r="D140" s="57" t="s">
        <v>35</v>
      </c>
      <c r="E140" s="29"/>
      <c r="F140" s="29">
        <v>7</v>
      </c>
      <c r="G140" s="26"/>
    </row>
    <row r="141" spans="1:7" x14ac:dyDescent="0.25">
      <c r="A141" s="54">
        <f>IF(ISNUMBER(Tablo[[#This Row],[JOUR]]),DATE(YEAR(Tablo[[#This Row],[JOUR]]),MONTH(Tablo[[#This Row],[JOUR]])+1,0),A140)</f>
        <v>43159</v>
      </c>
      <c r="B141" s="55">
        <f>IF(ISNUMBER(Tablo[[#This Row],[JOUR]]),INT(MOD(INT((Tablo[[#This Row],[JOUR]]-2)/7)+3/5,52+5/28))+1,B140)</f>
        <v>9</v>
      </c>
      <c r="C141" s="56" t="s">
        <v>43</v>
      </c>
      <c r="D141" s="56" t="s">
        <v>36</v>
      </c>
      <c r="E141" s="36"/>
      <c r="F141" s="36"/>
      <c r="G141" s="37"/>
    </row>
    <row r="142" spans="1:7" x14ac:dyDescent="0.25">
      <c r="A142" s="54">
        <f>IF(ISNUMBER(Tablo[[#This Row],[JOUR]]),DATE(YEAR(Tablo[[#This Row],[JOUR]]),MONTH(Tablo[[#This Row],[JOUR]])+1,0),A141)</f>
        <v>43159</v>
      </c>
      <c r="B142" s="55">
        <f>IF(ISNUMBER(Tablo[[#This Row],[JOUR]]),INT(MOD(INT((Tablo[[#This Row],[JOUR]]-2)/7)+3/5,52+5/28))+1,B141)</f>
        <v>9</v>
      </c>
      <c r="C142" s="57">
        <v>43159</v>
      </c>
      <c r="D142" s="57" t="s">
        <v>35</v>
      </c>
      <c r="E142" s="29"/>
      <c r="F142" s="29">
        <v>7</v>
      </c>
      <c r="G142" s="26"/>
    </row>
    <row r="143" spans="1:7" x14ac:dyDescent="0.25">
      <c r="A143" s="54">
        <f>IF(ISNUMBER(Tablo[[#This Row],[JOUR]]),DATE(YEAR(Tablo[[#This Row],[JOUR]]),MONTH(Tablo[[#This Row],[JOUR]])+1,0),A142)</f>
        <v>43159</v>
      </c>
      <c r="B143" s="55">
        <f>IF(ISNUMBER(Tablo[[#This Row],[JOUR]]),INT(MOD(INT((Tablo[[#This Row],[JOUR]]-2)/7)+3/5,52+5/28))+1,B142)</f>
        <v>9</v>
      </c>
      <c r="C143" s="56" t="s">
        <v>43</v>
      </c>
      <c r="D143" s="56" t="s">
        <v>36</v>
      </c>
      <c r="E143" s="36"/>
      <c r="F143" s="36"/>
      <c r="G143" s="37"/>
    </row>
    <row r="144" spans="1:7" x14ac:dyDescent="0.25">
      <c r="A144" s="54">
        <f>IF(ISNUMBER(Tablo[[#This Row],[JOUR]]),DATE(YEAR(Tablo[[#This Row],[JOUR]]),MONTH(Tablo[[#This Row],[JOUR]])+1,0),A143)</f>
        <v>43190</v>
      </c>
      <c r="B144" s="55">
        <f>IF(ISNUMBER(Tablo[[#This Row],[JOUR]]),INT(MOD(INT((Tablo[[#This Row],[JOUR]]-2)/7)+3/5,52+5/28))+1,B143)</f>
        <v>9</v>
      </c>
      <c r="C144" s="57">
        <v>43160</v>
      </c>
      <c r="D144" s="57" t="s">
        <v>35</v>
      </c>
      <c r="E144" s="29">
        <v>6.5</v>
      </c>
      <c r="F144" s="29">
        <v>3.5</v>
      </c>
      <c r="G144" s="26"/>
    </row>
    <row r="145" spans="1:7" x14ac:dyDescent="0.25">
      <c r="A145" s="54">
        <f>IF(ISNUMBER(Tablo[[#This Row],[JOUR]]),DATE(YEAR(Tablo[[#This Row],[JOUR]]),MONTH(Tablo[[#This Row],[JOUR]])+1,0),A144)</f>
        <v>43190</v>
      </c>
      <c r="B145" s="55">
        <f>IF(ISNUMBER(Tablo[[#This Row],[JOUR]]),INT(MOD(INT((Tablo[[#This Row],[JOUR]]-2)/7)+3/5,52+5/28))+1,B144)</f>
        <v>9</v>
      </c>
      <c r="C145" s="56" t="s">
        <v>43</v>
      </c>
      <c r="D145" s="56" t="s">
        <v>36</v>
      </c>
      <c r="E145" s="36"/>
      <c r="F145" s="36"/>
      <c r="G145" s="37"/>
    </row>
    <row r="146" spans="1:7" x14ac:dyDescent="0.25">
      <c r="A146" s="54">
        <f>IF(ISNUMBER(Tablo[[#This Row],[JOUR]]),DATE(YEAR(Tablo[[#This Row],[JOUR]]),MONTH(Tablo[[#This Row],[JOUR]])+1,0),A145)</f>
        <v>43190</v>
      </c>
      <c r="B146" s="55">
        <f>IF(ISNUMBER(Tablo[[#This Row],[JOUR]]),INT(MOD(INT((Tablo[[#This Row],[JOUR]]-2)/7)+3/5,52+5/28))+1,B145)</f>
        <v>9</v>
      </c>
      <c r="C146" s="57">
        <v>43161</v>
      </c>
      <c r="D146" s="57" t="s">
        <v>35</v>
      </c>
      <c r="E146" s="29">
        <v>7</v>
      </c>
      <c r="F146" s="29">
        <v>9</v>
      </c>
      <c r="G146" s="26"/>
    </row>
    <row r="147" spans="1:7" x14ac:dyDescent="0.25">
      <c r="A147" s="54">
        <f>IF(ISNUMBER(Tablo[[#This Row],[JOUR]]),DATE(YEAR(Tablo[[#This Row],[JOUR]]),MONTH(Tablo[[#This Row],[JOUR]])+1,0),A146)</f>
        <v>43190</v>
      </c>
      <c r="B147" s="55">
        <f>IF(ISNUMBER(Tablo[[#This Row],[JOUR]]),INT(MOD(INT((Tablo[[#This Row],[JOUR]]-2)/7)+3/5,52+5/28))+1,B146)</f>
        <v>9</v>
      </c>
      <c r="C147" s="56" t="s">
        <v>43</v>
      </c>
      <c r="D147" s="56" t="s">
        <v>36</v>
      </c>
      <c r="E147" s="36"/>
      <c r="F147" s="36"/>
      <c r="G147" s="37"/>
    </row>
    <row r="148" spans="1:7" x14ac:dyDescent="0.25">
      <c r="A148" s="60">
        <f>IF(ISNUMBER(Tablo[[#This Row],[JOUR]]),DATE(YEAR(Tablo[[#This Row],[JOUR]]),MONTH(Tablo[[#This Row],[JOUR]])+1,0),A147)</f>
        <v>43190</v>
      </c>
      <c r="B148" s="61">
        <f>IF(ISNUMBER(Tablo[[#This Row],[JOUR]]),INT(MOD(INT((Tablo[[#This Row],[JOUR]]-2)/7)+3/5,52+5/28))+1,B147)</f>
        <v>9</v>
      </c>
      <c r="C148" s="57">
        <v>43162</v>
      </c>
      <c r="D148" s="57" t="s">
        <v>35</v>
      </c>
      <c r="E148" s="29">
        <v>11.5</v>
      </c>
      <c r="F148" s="29">
        <v>9</v>
      </c>
      <c r="G148" s="26"/>
    </row>
    <row r="149" spans="1:7" x14ac:dyDescent="0.25">
      <c r="A149" s="60">
        <f>IF(ISNUMBER(Tablo[[#This Row],[JOUR]]),DATE(YEAR(Tablo[[#This Row],[JOUR]]),MONTH(Tablo[[#This Row],[JOUR]])+1,0),A147)</f>
        <v>43190</v>
      </c>
      <c r="B149" s="61">
        <f>IF(ISNUMBER(Tablo[[#This Row],[JOUR]]),INT(MOD(INT((Tablo[[#This Row],[JOUR]]-2)/7)+3/5,52+5/28))+1,B147)</f>
        <v>9</v>
      </c>
      <c r="C149" s="56" t="s">
        <v>43</v>
      </c>
      <c r="D149" s="56" t="s">
        <v>36</v>
      </c>
      <c r="E149" s="36"/>
      <c r="F149" s="36"/>
      <c r="G149" s="37"/>
    </row>
    <row r="150" spans="1:7" x14ac:dyDescent="0.25">
      <c r="A150" s="60">
        <f>IF(ISNUMBER(Tablo[[#This Row],[JOUR]]),DATE(YEAR(Tablo[[#This Row],[JOUR]]),MONTH(Tablo[[#This Row],[JOUR]])+1,0),A147)</f>
        <v>43190</v>
      </c>
      <c r="B150" s="61">
        <f>IF(ISNUMBER(Tablo[[#This Row],[JOUR]]),INT(MOD(INT((Tablo[[#This Row],[JOUR]]-2)/7)+3/5,52+5/28))+1,B147)</f>
        <v>9</v>
      </c>
      <c r="C150" s="57">
        <v>43163</v>
      </c>
      <c r="D150" s="57" t="s">
        <v>35</v>
      </c>
      <c r="E150" s="29">
        <v>6</v>
      </c>
      <c r="F150" s="29"/>
      <c r="G150" s="26"/>
    </row>
    <row r="151" spans="1:7" x14ac:dyDescent="0.25">
      <c r="A151" s="60">
        <f>IF(ISNUMBER(Tablo[[#This Row],[JOUR]]),DATE(YEAR(Tablo[[#This Row],[JOUR]]),MONTH(Tablo[[#This Row],[JOUR]])+1,0),A147)</f>
        <v>43190</v>
      </c>
      <c r="B151" s="61">
        <f>IF(ISNUMBER(Tablo[[#This Row],[JOUR]]),INT(MOD(INT((Tablo[[#This Row],[JOUR]]-2)/7)+3/5,52+5/28))+1,B147)</f>
        <v>9</v>
      </c>
      <c r="C151" s="56" t="s">
        <v>43</v>
      </c>
      <c r="D151" s="56" t="s">
        <v>36</v>
      </c>
      <c r="E151" s="36">
        <v>1</v>
      </c>
      <c r="F151" s="36"/>
      <c r="G151" s="37"/>
    </row>
    <row r="152" spans="1:7" ht="13" x14ac:dyDescent="0.25">
      <c r="A152" s="54">
        <f>IF(ISNUMBER(Tablo[[#This Row],[JOUR]]),DATE(YEAR(Tablo[[#This Row],[JOUR]]),MONTH(Tablo[[#This Row],[JOUR]])+1,0),A147)</f>
        <v>43190</v>
      </c>
      <c r="B152" s="55">
        <f>IF(ISNUMBER(Tablo[[#This Row],[JOUR]]),INT(MOD(INT((Tablo[[#This Row],[JOUR]]-2)/7)+3/5,52+5/28))+1,B147)</f>
        <v>9</v>
      </c>
      <c r="C152" s="65" t="s">
        <v>2</v>
      </c>
      <c r="D152" s="65"/>
      <c r="E152" s="66">
        <f t="array" ref="E152">SUM(IF(ISNUMBER(E138:E151),E138:E151,SUMIF(codes[code],E138:E151,codes[forfait])))+SUM(COUNTIF(JF,$C138:$C151))*JFHN</f>
        <v>32</v>
      </c>
      <c r="F152" s="66">
        <f t="array" ref="F152">SUM(IF(ISNUMBER(F138:F151),F138:F151,SUMIF(codes[code],F138:F151,codes[forfait])))+SUM(COUNTIF(JF,$C138:$C151))*JFHN</f>
        <v>35.5</v>
      </c>
      <c r="G152" s="67">
        <f>SUM(Tablo[[#This Row],[Barry]:[Syham]])</f>
        <v>67.5</v>
      </c>
    </row>
    <row r="153" spans="1:7" ht="13" x14ac:dyDescent="0.25">
      <c r="A153" s="54">
        <f>IF(ISNUMBER(Tablo[[#This Row],[JOUR]]),DATE(YEAR(Tablo[[#This Row],[JOUR]]),MONTH(Tablo[[#This Row],[JOUR]])+1,0),A152)</f>
        <v>43190</v>
      </c>
      <c r="B153" s="55">
        <f>IF(ISNUMBER(Tablo[[#This Row],[JOUR]]),INT(MOD(INT((Tablo[[#This Row],[JOUR]]-2)/7)+3/5,52+5/28))+1,B152)</f>
        <v>9</v>
      </c>
      <c r="C153" s="65" t="s">
        <v>3</v>
      </c>
      <c r="D153" s="65"/>
      <c r="E153" s="66">
        <f t="array" ref="E153">MIN(SUM(IF(ISNUMBER(E138:E151),E138:E151,SUMIF(codes[code],E138:E151,codes[calcul_HS])))+SUM(COUNTIF(JF,$C138:$C151))*JFHS,sem)</f>
        <v>32</v>
      </c>
      <c r="F153" s="66">
        <f t="array" ref="F153">MIN(SUM(IF(ISNUMBER(F138:F151),F138:F151,SUMIF(codes[code],F138:F151,codes[calcul_HS])))+SUM(COUNTIF(JF,$C138:$C151))*JFHS,sem)</f>
        <v>35</v>
      </c>
      <c r="G153" s="67">
        <f>SUM(Tablo[[#This Row],[Barry]:[Syham]])</f>
        <v>67</v>
      </c>
    </row>
    <row r="154" spans="1:7" ht="13.5" thickBot="1" x14ac:dyDescent="0.3">
      <c r="A154" s="58">
        <f>IF(ISNUMBER(Tablo[[#This Row],[JOUR]]),DATE(YEAR(Tablo[[#This Row],[JOUR]]),MONTH(Tablo[[#This Row],[JOUR]])+1,0),A153)</f>
        <v>43190</v>
      </c>
      <c r="B154" s="59">
        <f>IF(ISNUMBER(Tablo[[#This Row],[JOUR]]),INT(MOD(INT((Tablo[[#This Row],[JOUR]]-2)/7)+3/5,52+5/28))+1,B153)</f>
        <v>9</v>
      </c>
      <c r="C154" s="68" t="s">
        <v>4</v>
      </c>
      <c r="D154" s="68"/>
      <c r="E154" s="69">
        <f t="array" ref="E154">MAX(0,SUM(IF(ISNUMBER(E138:E151),E138:E151,SUMIF(codes[code],E138:E151,codes[calcul_HS])))+SUM(COUNTIF(JF,$C138:$C151))*JFHS-sem)</f>
        <v>0</v>
      </c>
      <c r="F154" s="69">
        <f t="array" ref="F154">MAX(0,SUM(IF(ISNUMBER(F138:F151),F138:F151,SUMIF(codes[code],F138:F151,codes[calcul_HS])))+SUM(COUNTIF(JF,$C138:$C151))*JFHS-sem)</f>
        <v>0.5</v>
      </c>
      <c r="G154" s="70">
        <f>SUM(Tablo[[#This Row],[Barry]:[Syham]])</f>
        <v>0.5</v>
      </c>
    </row>
    <row r="155" spans="1:7" x14ac:dyDescent="0.25">
      <c r="A155" s="51">
        <f>IF(ISNUMBER(Tablo[[#This Row],[JOUR]]),DATE(YEAR(Tablo[[#This Row],[JOUR]]),MONTH(Tablo[[#This Row],[JOUR]])+1,0),A154)</f>
        <v>43190</v>
      </c>
      <c r="B155" s="52">
        <f>IF(ISNUMBER(Tablo[[#This Row],[JOUR]]),INT(MOD(INT((Tablo[[#This Row],[JOUR]]-2)/7)+3/5,52+5/28))+1,B154)</f>
        <v>10</v>
      </c>
      <c r="C155" s="53">
        <v>43164</v>
      </c>
      <c r="D155" s="53" t="s">
        <v>35</v>
      </c>
      <c r="E155" s="28"/>
      <c r="F155" s="28"/>
      <c r="G155" s="25"/>
    </row>
    <row r="156" spans="1:7" x14ac:dyDescent="0.25">
      <c r="A156" s="54">
        <f>IF(ISNUMBER(Tablo[[#This Row],[JOUR]]),DATE(YEAR(Tablo[[#This Row],[JOUR]]),MONTH(Tablo[[#This Row],[JOUR]])+1,0),A155)</f>
        <v>43190</v>
      </c>
      <c r="B156" s="55">
        <f>IF(ISNUMBER(Tablo[[#This Row],[JOUR]]),INT(MOD(INT((Tablo[[#This Row],[JOUR]]-2)/7)+3/5,52+5/28))+1,B155)</f>
        <v>10</v>
      </c>
      <c r="C156" s="56" t="s">
        <v>43</v>
      </c>
      <c r="D156" s="56" t="s">
        <v>36</v>
      </c>
      <c r="E156" s="36"/>
      <c r="F156" s="36"/>
      <c r="G156" s="37"/>
    </row>
    <row r="157" spans="1:7" x14ac:dyDescent="0.25">
      <c r="A157" s="54">
        <f>IF(ISNUMBER(Tablo[[#This Row],[JOUR]]),DATE(YEAR(Tablo[[#This Row],[JOUR]]),MONTH(Tablo[[#This Row],[JOUR]])+1,0),A156)</f>
        <v>43190</v>
      </c>
      <c r="B157" s="55">
        <f>IF(ISNUMBER(Tablo[[#This Row],[JOUR]]),INT(MOD(INT((Tablo[[#This Row],[JOUR]]-2)/7)+3/5,52+5/28))+1,B156)</f>
        <v>10</v>
      </c>
      <c r="C157" s="57">
        <v>43165</v>
      </c>
      <c r="D157" s="57" t="s">
        <v>35</v>
      </c>
      <c r="E157" s="29"/>
      <c r="F157" s="29"/>
      <c r="G157" s="26"/>
    </row>
    <row r="158" spans="1:7" x14ac:dyDescent="0.25">
      <c r="A158" s="54">
        <f>IF(ISNUMBER(Tablo[[#This Row],[JOUR]]),DATE(YEAR(Tablo[[#This Row],[JOUR]]),MONTH(Tablo[[#This Row],[JOUR]])+1,0),A157)</f>
        <v>43190</v>
      </c>
      <c r="B158" s="55">
        <f>IF(ISNUMBER(Tablo[[#This Row],[JOUR]]),INT(MOD(INT((Tablo[[#This Row],[JOUR]]-2)/7)+3/5,52+5/28))+1,B157)</f>
        <v>10</v>
      </c>
      <c r="C158" s="56" t="s">
        <v>43</v>
      </c>
      <c r="D158" s="56" t="s">
        <v>36</v>
      </c>
      <c r="E158" s="36"/>
      <c r="F158" s="36"/>
      <c r="G158" s="37"/>
    </row>
    <row r="159" spans="1:7" x14ac:dyDescent="0.25">
      <c r="A159" s="54">
        <f>IF(ISNUMBER(Tablo[[#This Row],[JOUR]]),DATE(YEAR(Tablo[[#This Row],[JOUR]]),MONTH(Tablo[[#This Row],[JOUR]])+1,0),A158)</f>
        <v>43190</v>
      </c>
      <c r="B159" s="55">
        <f>IF(ISNUMBER(Tablo[[#This Row],[JOUR]]),INT(MOD(INT((Tablo[[#This Row],[JOUR]]-2)/7)+3/5,52+5/28))+1,B158)</f>
        <v>10</v>
      </c>
      <c r="C159" s="57">
        <v>43166</v>
      </c>
      <c r="D159" s="57" t="s">
        <v>35</v>
      </c>
      <c r="E159" s="29"/>
      <c r="F159" s="29"/>
      <c r="G159" s="26"/>
    </row>
    <row r="160" spans="1:7" x14ac:dyDescent="0.25">
      <c r="A160" s="54">
        <f>IF(ISNUMBER(Tablo[[#This Row],[JOUR]]),DATE(YEAR(Tablo[[#This Row],[JOUR]]),MONTH(Tablo[[#This Row],[JOUR]])+1,0),A159)</f>
        <v>43190</v>
      </c>
      <c r="B160" s="55">
        <f>IF(ISNUMBER(Tablo[[#This Row],[JOUR]]),INT(MOD(INT((Tablo[[#This Row],[JOUR]]-2)/7)+3/5,52+5/28))+1,B159)</f>
        <v>10</v>
      </c>
      <c r="C160" s="56" t="s">
        <v>43</v>
      </c>
      <c r="D160" s="56" t="s">
        <v>36</v>
      </c>
      <c r="E160" s="36"/>
      <c r="F160" s="36"/>
      <c r="G160" s="37"/>
    </row>
    <row r="161" spans="1:7" x14ac:dyDescent="0.25">
      <c r="A161" s="54">
        <f>IF(ISNUMBER(Tablo[[#This Row],[JOUR]]),DATE(YEAR(Tablo[[#This Row],[JOUR]]),MONTH(Tablo[[#This Row],[JOUR]])+1,0),A160)</f>
        <v>43190</v>
      </c>
      <c r="B161" s="55">
        <f>IF(ISNUMBER(Tablo[[#This Row],[JOUR]]),INT(MOD(INT((Tablo[[#This Row],[JOUR]]-2)/7)+3/5,52+5/28))+1,B160)</f>
        <v>10</v>
      </c>
      <c r="C161" s="57">
        <v>43167</v>
      </c>
      <c r="D161" s="57" t="s">
        <v>35</v>
      </c>
      <c r="E161" s="29"/>
      <c r="F161" s="29"/>
      <c r="G161" s="26"/>
    </row>
    <row r="162" spans="1:7" x14ac:dyDescent="0.25">
      <c r="A162" s="54">
        <f>IF(ISNUMBER(Tablo[[#This Row],[JOUR]]),DATE(YEAR(Tablo[[#This Row],[JOUR]]),MONTH(Tablo[[#This Row],[JOUR]])+1,0),A161)</f>
        <v>43190</v>
      </c>
      <c r="B162" s="55">
        <f>IF(ISNUMBER(Tablo[[#This Row],[JOUR]]),INT(MOD(INT((Tablo[[#This Row],[JOUR]]-2)/7)+3/5,52+5/28))+1,B161)</f>
        <v>10</v>
      </c>
      <c r="C162" s="56" t="s">
        <v>43</v>
      </c>
      <c r="D162" s="56" t="s">
        <v>36</v>
      </c>
      <c r="E162" s="36"/>
      <c r="F162" s="36"/>
      <c r="G162" s="37"/>
    </row>
    <row r="163" spans="1:7" x14ac:dyDescent="0.25">
      <c r="A163" s="54">
        <f>IF(ISNUMBER(Tablo[[#This Row],[JOUR]]),DATE(YEAR(Tablo[[#This Row],[JOUR]]),MONTH(Tablo[[#This Row],[JOUR]])+1,0),A162)</f>
        <v>43190</v>
      </c>
      <c r="B163" s="55">
        <f>IF(ISNUMBER(Tablo[[#This Row],[JOUR]]),INT(MOD(INT((Tablo[[#This Row],[JOUR]]-2)/7)+3/5,52+5/28))+1,B162)</f>
        <v>10</v>
      </c>
      <c r="C163" s="57">
        <v>43168</v>
      </c>
      <c r="D163" s="57" t="s">
        <v>35</v>
      </c>
      <c r="E163" s="29"/>
      <c r="F163" s="29"/>
      <c r="G163" s="26"/>
    </row>
    <row r="164" spans="1:7" x14ac:dyDescent="0.25">
      <c r="A164" s="54">
        <f>IF(ISNUMBER(Tablo[[#This Row],[JOUR]]),DATE(YEAR(Tablo[[#This Row],[JOUR]]),MONTH(Tablo[[#This Row],[JOUR]])+1,0),A163)</f>
        <v>43190</v>
      </c>
      <c r="B164" s="55">
        <f>IF(ISNUMBER(Tablo[[#This Row],[JOUR]]),INT(MOD(INT((Tablo[[#This Row],[JOUR]]-2)/7)+3/5,52+5/28))+1,B163)</f>
        <v>10</v>
      </c>
      <c r="C164" s="56" t="s">
        <v>43</v>
      </c>
      <c r="D164" s="56" t="s">
        <v>36</v>
      </c>
      <c r="E164" s="36"/>
      <c r="F164" s="36"/>
      <c r="G164" s="37"/>
    </row>
    <row r="165" spans="1:7" x14ac:dyDescent="0.25">
      <c r="A165" s="60">
        <f>IF(ISNUMBER(Tablo[[#This Row],[JOUR]]),DATE(YEAR(Tablo[[#This Row],[JOUR]]),MONTH(Tablo[[#This Row],[JOUR]])+1,0),A164)</f>
        <v>43190</v>
      </c>
      <c r="B165" s="61">
        <f>IF(ISNUMBER(Tablo[[#This Row],[JOUR]]),INT(MOD(INT((Tablo[[#This Row],[JOUR]]-2)/7)+3/5,52+5/28))+1,B164)</f>
        <v>10</v>
      </c>
      <c r="C165" s="57">
        <v>43169</v>
      </c>
      <c r="D165" s="57" t="s">
        <v>35</v>
      </c>
      <c r="E165" s="29"/>
      <c r="F165" s="29"/>
      <c r="G165" s="26"/>
    </row>
    <row r="166" spans="1:7" x14ac:dyDescent="0.25">
      <c r="A166" s="60">
        <f>IF(ISNUMBER(Tablo[[#This Row],[JOUR]]),DATE(YEAR(Tablo[[#This Row],[JOUR]]),MONTH(Tablo[[#This Row],[JOUR]])+1,0),A164)</f>
        <v>43190</v>
      </c>
      <c r="B166" s="61">
        <f>IF(ISNUMBER(Tablo[[#This Row],[JOUR]]),INT(MOD(INT((Tablo[[#This Row],[JOUR]]-2)/7)+3/5,52+5/28))+1,B164)</f>
        <v>10</v>
      </c>
      <c r="C166" s="56" t="s">
        <v>43</v>
      </c>
      <c r="D166" s="56" t="s">
        <v>36</v>
      </c>
      <c r="E166" s="36"/>
      <c r="F166" s="36"/>
      <c r="G166" s="37"/>
    </row>
    <row r="167" spans="1:7" x14ac:dyDescent="0.25">
      <c r="A167" s="60">
        <f>IF(ISNUMBER(Tablo[[#This Row],[JOUR]]),DATE(YEAR(Tablo[[#This Row],[JOUR]]),MONTH(Tablo[[#This Row],[JOUR]])+1,0),A164)</f>
        <v>43190</v>
      </c>
      <c r="B167" s="61">
        <f>IF(ISNUMBER(Tablo[[#This Row],[JOUR]]),INT(MOD(INT((Tablo[[#This Row],[JOUR]]-2)/7)+3/5,52+5/28))+1,B164)</f>
        <v>10</v>
      </c>
      <c r="C167" s="57">
        <v>43170</v>
      </c>
      <c r="D167" s="57" t="s">
        <v>35</v>
      </c>
      <c r="E167" s="29"/>
      <c r="F167" s="29"/>
      <c r="G167" s="26"/>
    </row>
    <row r="168" spans="1:7" x14ac:dyDescent="0.25">
      <c r="A168" s="60">
        <f>IF(ISNUMBER(Tablo[[#This Row],[JOUR]]),DATE(YEAR(Tablo[[#This Row],[JOUR]]),MONTH(Tablo[[#This Row],[JOUR]])+1,0),A164)</f>
        <v>43190</v>
      </c>
      <c r="B168" s="61">
        <f>IF(ISNUMBER(Tablo[[#This Row],[JOUR]]),INT(MOD(INT((Tablo[[#This Row],[JOUR]]-2)/7)+3/5,52+5/28))+1,B164)</f>
        <v>10</v>
      </c>
      <c r="C168" s="56" t="s">
        <v>43</v>
      </c>
      <c r="D168" s="56" t="s">
        <v>36</v>
      </c>
      <c r="E168" s="36"/>
      <c r="F168" s="36"/>
      <c r="G168" s="37"/>
    </row>
    <row r="169" spans="1:7" ht="13" x14ac:dyDescent="0.25">
      <c r="A169" s="54">
        <f>IF(ISNUMBER(Tablo[[#This Row],[JOUR]]),DATE(YEAR(Tablo[[#This Row],[JOUR]]),MONTH(Tablo[[#This Row],[JOUR]])+1,0),A164)</f>
        <v>43190</v>
      </c>
      <c r="B169" s="55">
        <f>IF(ISNUMBER(Tablo[[#This Row],[JOUR]]),INT(MOD(INT((Tablo[[#This Row],[JOUR]]-2)/7)+3/5,52+5/28))+1,B164)</f>
        <v>10</v>
      </c>
      <c r="C169" s="65" t="s">
        <v>2</v>
      </c>
      <c r="D169" s="65"/>
      <c r="E169" s="66">
        <f t="array" ref="E169">SUM(IF(ISNUMBER(E155:E168),E155:E168,SUMIF(codes[code],E155:E168,codes[forfait])))+SUM(COUNTIF(JF,$C155:$C168))*JFHN</f>
        <v>0</v>
      </c>
      <c r="F169" s="66">
        <f t="array" ref="F169">SUM(IF(ISNUMBER(F155:F168),F155:F168,SUMIF(codes[code],F155:F168,codes[forfait])))+SUM(COUNTIF(JF,$C155:$C168))*JFHN</f>
        <v>0</v>
      </c>
      <c r="G169" s="67">
        <f>SUM(Tablo[[#This Row],[Barry]:[Syham]])</f>
        <v>0</v>
      </c>
    </row>
    <row r="170" spans="1:7" ht="13" x14ac:dyDescent="0.25">
      <c r="A170" s="54">
        <f>IF(ISNUMBER(Tablo[[#This Row],[JOUR]]),DATE(YEAR(Tablo[[#This Row],[JOUR]]),MONTH(Tablo[[#This Row],[JOUR]])+1,0),A169)</f>
        <v>43190</v>
      </c>
      <c r="B170" s="55">
        <f>IF(ISNUMBER(Tablo[[#This Row],[JOUR]]),INT(MOD(INT((Tablo[[#This Row],[JOUR]]-2)/7)+3/5,52+5/28))+1,B169)</f>
        <v>10</v>
      </c>
      <c r="C170" s="65" t="s">
        <v>3</v>
      </c>
      <c r="D170" s="65"/>
      <c r="E170" s="66">
        <f t="array" ref="E170">MIN(SUM(IF(ISNUMBER(E155:E168),E155:E168,SUMIF(codes[code],E155:E168,codes[calcul_HS])))+SUM(COUNTIF(JF,$C155:$C168))*JFHS,sem)</f>
        <v>0</v>
      </c>
      <c r="F170" s="66">
        <f t="array" ref="F170">MIN(SUM(IF(ISNUMBER(F155:F168),F155:F168,SUMIF(codes[code],F155:F168,codes[calcul_HS])))+SUM(COUNTIF(JF,$C155:$C168))*JFHS,sem)</f>
        <v>0</v>
      </c>
      <c r="G170" s="67">
        <f>SUM(Tablo[[#This Row],[Barry]:[Syham]])</f>
        <v>0</v>
      </c>
    </row>
    <row r="171" spans="1:7" ht="13.5" thickBot="1" x14ac:dyDescent="0.3">
      <c r="A171" s="58">
        <f>IF(ISNUMBER(Tablo[[#This Row],[JOUR]]),DATE(YEAR(Tablo[[#This Row],[JOUR]]),MONTH(Tablo[[#This Row],[JOUR]])+1,0),A170)</f>
        <v>43190</v>
      </c>
      <c r="B171" s="59">
        <f>IF(ISNUMBER(Tablo[[#This Row],[JOUR]]),INT(MOD(INT((Tablo[[#This Row],[JOUR]]-2)/7)+3/5,52+5/28))+1,B170)</f>
        <v>10</v>
      </c>
      <c r="C171" s="68" t="s">
        <v>4</v>
      </c>
      <c r="D171" s="68"/>
      <c r="E171" s="69">
        <f t="array" ref="E171">MAX(0,SUM(IF(ISNUMBER(E155:E168),E155:E168,SUMIF(codes[code],E155:E168,codes[calcul_HS])))+SUM(COUNTIF(JF,$C155:$C168))*JFHS-sem)</f>
        <v>0</v>
      </c>
      <c r="F171" s="69">
        <f t="array" ref="F171">MAX(0,SUM(IF(ISNUMBER(F155:F168),F155:F168,SUMIF(codes[code],F155:F168,codes[calcul_HS])))+SUM(COUNTIF(JF,$C155:$C168))*JFHS-sem)</f>
        <v>0</v>
      </c>
      <c r="G171" s="70">
        <f>SUM(Tablo[[#This Row],[Barry]:[Syham]])</f>
        <v>0</v>
      </c>
    </row>
    <row r="172" spans="1:7" x14ac:dyDescent="0.25">
      <c r="A172" s="51">
        <f>IF(ISNUMBER(Tablo[[#This Row],[JOUR]]),DATE(YEAR(Tablo[[#This Row],[JOUR]]),MONTH(Tablo[[#This Row],[JOUR]])+1,0),A171)</f>
        <v>43190</v>
      </c>
      <c r="B172" s="52">
        <f>IF(ISNUMBER(Tablo[[#This Row],[JOUR]]),INT(MOD(INT((Tablo[[#This Row],[JOUR]]-2)/7)+3/5,52+5/28))+1,B171)</f>
        <v>11</v>
      </c>
      <c r="C172" s="53">
        <v>43171</v>
      </c>
      <c r="D172" s="53" t="s">
        <v>35</v>
      </c>
      <c r="E172" s="28"/>
      <c r="F172" s="28"/>
      <c r="G172" s="25"/>
    </row>
    <row r="173" spans="1:7" x14ac:dyDescent="0.25">
      <c r="A173" s="54">
        <f>IF(ISNUMBER(Tablo[[#This Row],[JOUR]]),DATE(YEAR(Tablo[[#This Row],[JOUR]]),MONTH(Tablo[[#This Row],[JOUR]])+1,0),A172)</f>
        <v>43190</v>
      </c>
      <c r="B173" s="55">
        <f>IF(ISNUMBER(Tablo[[#This Row],[JOUR]]),INT(MOD(INT((Tablo[[#This Row],[JOUR]]-2)/7)+3/5,52+5/28))+1,B172)</f>
        <v>11</v>
      </c>
      <c r="C173" s="56" t="s">
        <v>43</v>
      </c>
      <c r="D173" s="56" t="s">
        <v>36</v>
      </c>
      <c r="E173" s="36"/>
      <c r="F173" s="36"/>
      <c r="G173" s="37"/>
    </row>
    <row r="174" spans="1:7" x14ac:dyDescent="0.25">
      <c r="A174" s="54">
        <f>IF(ISNUMBER(Tablo[[#This Row],[JOUR]]),DATE(YEAR(Tablo[[#This Row],[JOUR]]),MONTH(Tablo[[#This Row],[JOUR]])+1,0),A173)</f>
        <v>43190</v>
      </c>
      <c r="B174" s="55">
        <f>IF(ISNUMBER(Tablo[[#This Row],[JOUR]]),INT(MOD(INT((Tablo[[#This Row],[JOUR]]-2)/7)+3/5,52+5/28))+1,B173)</f>
        <v>11</v>
      </c>
      <c r="C174" s="57">
        <v>43172</v>
      </c>
      <c r="D174" s="57" t="s">
        <v>35</v>
      </c>
      <c r="E174" s="29"/>
      <c r="F174" s="29"/>
      <c r="G174" s="26"/>
    </row>
    <row r="175" spans="1:7" x14ac:dyDescent="0.25">
      <c r="A175" s="54">
        <f>IF(ISNUMBER(Tablo[[#This Row],[JOUR]]),DATE(YEAR(Tablo[[#This Row],[JOUR]]),MONTH(Tablo[[#This Row],[JOUR]])+1,0),A174)</f>
        <v>43190</v>
      </c>
      <c r="B175" s="55">
        <f>IF(ISNUMBER(Tablo[[#This Row],[JOUR]]),INT(MOD(INT((Tablo[[#This Row],[JOUR]]-2)/7)+3/5,52+5/28))+1,B174)</f>
        <v>11</v>
      </c>
      <c r="C175" s="56" t="s">
        <v>43</v>
      </c>
      <c r="D175" s="56" t="s">
        <v>36</v>
      </c>
      <c r="E175" s="36"/>
      <c r="F175" s="36"/>
      <c r="G175" s="37"/>
    </row>
    <row r="176" spans="1:7" x14ac:dyDescent="0.25">
      <c r="A176" s="54">
        <f>IF(ISNUMBER(Tablo[[#This Row],[JOUR]]),DATE(YEAR(Tablo[[#This Row],[JOUR]]),MONTH(Tablo[[#This Row],[JOUR]])+1,0),A175)</f>
        <v>43190</v>
      </c>
      <c r="B176" s="55">
        <f>IF(ISNUMBER(Tablo[[#This Row],[JOUR]]),INT(MOD(INT((Tablo[[#This Row],[JOUR]]-2)/7)+3/5,52+5/28))+1,B175)</f>
        <v>11</v>
      </c>
      <c r="C176" s="57">
        <v>43173</v>
      </c>
      <c r="D176" s="57" t="s">
        <v>35</v>
      </c>
      <c r="E176" s="29"/>
      <c r="F176" s="29"/>
      <c r="G176" s="26"/>
    </row>
    <row r="177" spans="1:7" x14ac:dyDescent="0.25">
      <c r="A177" s="54">
        <f>IF(ISNUMBER(Tablo[[#This Row],[JOUR]]),DATE(YEAR(Tablo[[#This Row],[JOUR]]),MONTH(Tablo[[#This Row],[JOUR]])+1,0),A176)</f>
        <v>43190</v>
      </c>
      <c r="B177" s="55">
        <f>IF(ISNUMBER(Tablo[[#This Row],[JOUR]]),INT(MOD(INT((Tablo[[#This Row],[JOUR]]-2)/7)+3/5,52+5/28))+1,B176)</f>
        <v>11</v>
      </c>
      <c r="C177" s="56" t="s">
        <v>43</v>
      </c>
      <c r="D177" s="56" t="s">
        <v>36</v>
      </c>
      <c r="E177" s="36"/>
      <c r="F177" s="36"/>
      <c r="G177" s="37"/>
    </row>
    <row r="178" spans="1:7" x14ac:dyDescent="0.25">
      <c r="A178" s="54">
        <f>IF(ISNUMBER(Tablo[[#This Row],[JOUR]]),DATE(YEAR(Tablo[[#This Row],[JOUR]]),MONTH(Tablo[[#This Row],[JOUR]])+1,0),A177)</f>
        <v>43190</v>
      </c>
      <c r="B178" s="55">
        <f>IF(ISNUMBER(Tablo[[#This Row],[JOUR]]),INT(MOD(INT((Tablo[[#This Row],[JOUR]]-2)/7)+3/5,52+5/28))+1,B177)</f>
        <v>11</v>
      </c>
      <c r="C178" s="57">
        <v>43174</v>
      </c>
      <c r="D178" s="57" t="s">
        <v>35</v>
      </c>
      <c r="E178" s="29"/>
      <c r="F178" s="29"/>
      <c r="G178" s="26"/>
    </row>
    <row r="179" spans="1:7" x14ac:dyDescent="0.25">
      <c r="A179" s="54">
        <f>IF(ISNUMBER(Tablo[[#This Row],[JOUR]]),DATE(YEAR(Tablo[[#This Row],[JOUR]]),MONTH(Tablo[[#This Row],[JOUR]])+1,0),A178)</f>
        <v>43190</v>
      </c>
      <c r="B179" s="55">
        <f>IF(ISNUMBER(Tablo[[#This Row],[JOUR]]),INT(MOD(INT((Tablo[[#This Row],[JOUR]]-2)/7)+3/5,52+5/28))+1,B178)</f>
        <v>11</v>
      </c>
      <c r="C179" s="56" t="s">
        <v>43</v>
      </c>
      <c r="D179" s="56" t="s">
        <v>36</v>
      </c>
      <c r="E179" s="36"/>
      <c r="F179" s="36"/>
      <c r="G179" s="37"/>
    </row>
    <row r="180" spans="1:7" x14ac:dyDescent="0.25">
      <c r="A180" s="54">
        <f>IF(ISNUMBER(Tablo[[#This Row],[JOUR]]),DATE(YEAR(Tablo[[#This Row],[JOUR]]),MONTH(Tablo[[#This Row],[JOUR]])+1,0),A179)</f>
        <v>43190</v>
      </c>
      <c r="B180" s="55">
        <f>IF(ISNUMBER(Tablo[[#This Row],[JOUR]]),INT(MOD(INT((Tablo[[#This Row],[JOUR]]-2)/7)+3/5,52+5/28))+1,B179)</f>
        <v>11</v>
      </c>
      <c r="C180" s="57">
        <v>43175</v>
      </c>
      <c r="D180" s="57" t="s">
        <v>35</v>
      </c>
      <c r="E180" s="29"/>
      <c r="F180" s="29"/>
      <c r="G180" s="26"/>
    </row>
    <row r="181" spans="1:7" x14ac:dyDescent="0.25">
      <c r="A181" s="54">
        <f>IF(ISNUMBER(Tablo[[#This Row],[JOUR]]),DATE(YEAR(Tablo[[#This Row],[JOUR]]),MONTH(Tablo[[#This Row],[JOUR]])+1,0),A180)</f>
        <v>43190</v>
      </c>
      <c r="B181" s="55">
        <f>IF(ISNUMBER(Tablo[[#This Row],[JOUR]]),INT(MOD(INT((Tablo[[#This Row],[JOUR]]-2)/7)+3/5,52+5/28))+1,B180)</f>
        <v>11</v>
      </c>
      <c r="C181" s="56" t="s">
        <v>43</v>
      </c>
      <c r="D181" s="56" t="s">
        <v>36</v>
      </c>
      <c r="E181" s="36"/>
      <c r="F181" s="36"/>
      <c r="G181" s="37"/>
    </row>
    <row r="182" spans="1:7" x14ac:dyDescent="0.25">
      <c r="A182" s="60">
        <f>IF(ISNUMBER(Tablo[[#This Row],[JOUR]]),DATE(YEAR(Tablo[[#This Row],[JOUR]]),MONTH(Tablo[[#This Row],[JOUR]])+1,0),A181)</f>
        <v>43190</v>
      </c>
      <c r="B182" s="61">
        <f>IF(ISNUMBER(Tablo[[#This Row],[JOUR]]),INT(MOD(INT((Tablo[[#This Row],[JOUR]]-2)/7)+3/5,52+5/28))+1,B181)</f>
        <v>11</v>
      </c>
      <c r="C182" s="57">
        <v>43176</v>
      </c>
      <c r="D182" s="57" t="s">
        <v>35</v>
      </c>
      <c r="E182" s="29"/>
      <c r="F182" s="29"/>
      <c r="G182" s="26"/>
    </row>
    <row r="183" spans="1:7" x14ac:dyDescent="0.25">
      <c r="A183" s="60">
        <f>IF(ISNUMBER(Tablo[[#This Row],[JOUR]]),DATE(YEAR(Tablo[[#This Row],[JOUR]]),MONTH(Tablo[[#This Row],[JOUR]])+1,0),A181)</f>
        <v>43190</v>
      </c>
      <c r="B183" s="61">
        <f>IF(ISNUMBER(Tablo[[#This Row],[JOUR]]),INT(MOD(INT((Tablo[[#This Row],[JOUR]]-2)/7)+3/5,52+5/28))+1,B181)</f>
        <v>11</v>
      </c>
      <c r="C183" s="56" t="s">
        <v>43</v>
      </c>
      <c r="D183" s="56" t="s">
        <v>36</v>
      </c>
      <c r="E183" s="36"/>
      <c r="F183" s="36"/>
      <c r="G183" s="37"/>
    </row>
    <row r="184" spans="1:7" x14ac:dyDescent="0.25">
      <c r="A184" s="60">
        <f>IF(ISNUMBER(Tablo[[#This Row],[JOUR]]),DATE(YEAR(Tablo[[#This Row],[JOUR]]),MONTH(Tablo[[#This Row],[JOUR]])+1,0),A181)</f>
        <v>43190</v>
      </c>
      <c r="B184" s="61">
        <f>IF(ISNUMBER(Tablo[[#This Row],[JOUR]]),INT(MOD(INT((Tablo[[#This Row],[JOUR]]-2)/7)+3/5,52+5/28))+1,B181)</f>
        <v>11</v>
      </c>
      <c r="C184" s="57">
        <v>43177</v>
      </c>
      <c r="D184" s="57" t="s">
        <v>35</v>
      </c>
      <c r="E184" s="29"/>
      <c r="F184" s="29"/>
      <c r="G184" s="26"/>
    </row>
    <row r="185" spans="1:7" x14ac:dyDescent="0.25">
      <c r="A185" s="60">
        <f>IF(ISNUMBER(Tablo[[#This Row],[JOUR]]),DATE(YEAR(Tablo[[#This Row],[JOUR]]),MONTH(Tablo[[#This Row],[JOUR]])+1,0),A181)</f>
        <v>43190</v>
      </c>
      <c r="B185" s="61">
        <f>IF(ISNUMBER(Tablo[[#This Row],[JOUR]]),INT(MOD(INT((Tablo[[#This Row],[JOUR]]-2)/7)+3/5,52+5/28))+1,B181)</f>
        <v>11</v>
      </c>
      <c r="C185" s="56" t="s">
        <v>43</v>
      </c>
      <c r="D185" s="56" t="s">
        <v>36</v>
      </c>
      <c r="E185" s="36"/>
      <c r="F185" s="36"/>
      <c r="G185" s="37"/>
    </row>
    <row r="186" spans="1:7" ht="13" x14ac:dyDescent="0.25">
      <c r="A186" s="54">
        <f>IF(ISNUMBER(Tablo[[#This Row],[JOUR]]),DATE(YEAR(Tablo[[#This Row],[JOUR]]),MONTH(Tablo[[#This Row],[JOUR]])+1,0),A181)</f>
        <v>43190</v>
      </c>
      <c r="B186" s="55">
        <f>IF(ISNUMBER(Tablo[[#This Row],[JOUR]]),INT(MOD(INT((Tablo[[#This Row],[JOUR]]-2)/7)+3/5,52+5/28))+1,B181)</f>
        <v>11</v>
      </c>
      <c r="C186" s="65" t="s">
        <v>2</v>
      </c>
      <c r="D186" s="65"/>
      <c r="E186" s="66">
        <f t="array" ref="E186">SUM(IF(ISNUMBER(E172:E185),E172:E185,SUMIF(codes[code],E172:E185,codes[forfait])))+SUM(COUNTIF(JF,$C172:$C185))*JFHN</f>
        <v>0</v>
      </c>
      <c r="F186" s="66">
        <f t="array" ref="F186">SUM(IF(ISNUMBER(F172:F185),F172:F185,SUMIF(codes[code],F172:F185,codes[forfait])))+SUM(COUNTIF(JF,$C172:$C185))*JFHN</f>
        <v>0</v>
      </c>
      <c r="G186" s="67">
        <f>SUM(Tablo[[#This Row],[Barry]:[Syham]])</f>
        <v>0</v>
      </c>
    </row>
    <row r="187" spans="1:7" ht="13" x14ac:dyDescent="0.25">
      <c r="A187" s="54">
        <f>IF(ISNUMBER(Tablo[[#This Row],[JOUR]]),DATE(YEAR(Tablo[[#This Row],[JOUR]]),MONTH(Tablo[[#This Row],[JOUR]])+1,0),A186)</f>
        <v>43190</v>
      </c>
      <c r="B187" s="55">
        <f>IF(ISNUMBER(Tablo[[#This Row],[JOUR]]),INT(MOD(INT((Tablo[[#This Row],[JOUR]]-2)/7)+3/5,52+5/28))+1,B186)</f>
        <v>11</v>
      </c>
      <c r="C187" s="65" t="s">
        <v>3</v>
      </c>
      <c r="D187" s="65"/>
      <c r="E187" s="66">
        <f t="array" ref="E187">MIN(SUM(IF(ISNUMBER(E172:E185),E172:E185,SUMIF(codes[code],E172:E185,codes[calcul_HS])))+SUM(COUNTIF(JF,$C172:$C185))*JFHS,sem)</f>
        <v>0</v>
      </c>
      <c r="F187" s="66">
        <f t="array" ref="F187">MIN(SUM(IF(ISNUMBER(F172:F185),F172:F185,SUMIF(codes[code],F172:F185,codes[calcul_HS])))+SUM(COUNTIF(JF,$C172:$C185))*JFHS,sem)</f>
        <v>0</v>
      </c>
      <c r="G187" s="67">
        <f>SUM(Tablo[[#This Row],[Barry]:[Syham]])</f>
        <v>0</v>
      </c>
    </row>
    <row r="188" spans="1:7" ht="13.5" thickBot="1" x14ac:dyDescent="0.3">
      <c r="A188" s="58">
        <f>IF(ISNUMBER(Tablo[[#This Row],[JOUR]]),DATE(YEAR(Tablo[[#This Row],[JOUR]]),MONTH(Tablo[[#This Row],[JOUR]])+1,0),A187)</f>
        <v>43190</v>
      </c>
      <c r="B188" s="59">
        <f>IF(ISNUMBER(Tablo[[#This Row],[JOUR]]),INT(MOD(INT((Tablo[[#This Row],[JOUR]]-2)/7)+3/5,52+5/28))+1,B187)</f>
        <v>11</v>
      </c>
      <c r="C188" s="68" t="s">
        <v>4</v>
      </c>
      <c r="D188" s="68"/>
      <c r="E188" s="69">
        <f t="array" ref="E188">MAX(0,SUM(IF(ISNUMBER(E172:E185),E172:E185,SUMIF(codes[code],E172:E185,codes[calcul_HS])))+SUM(COUNTIF(JF,$C172:$C185))*JFHS-sem)</f>
        <v>0</v>
      </c>
      <c r="F188" s="69">
        <f t="array" ref="F188">MAX(0,SUM(IF(ISNUMBER(F172:F185),F172:F185,SUMIF(codes[code],F172:F185,codes[calcul_HS])))+SUM(COUNTIF(JF,$C172:$C185))*JFHS-sem)</f>
        <v>0</v>
      </c>
      <c r="G188" s="70">
        <f>SUM(Tablo[[#This Row],[Barry]:[Syham]])</f>
        <v>0</v>
      </c>
    </row>
    <row r="189" spans="1:7" x14ac:dyDescent="0.25">
      <c r="A189" s="51">
        <f>IF(ISNUMBER(Tablo[[#This Row],[JOUR]]),DATE(YEAR(Tablo[[#This Row],[JOUR]]),MONTH(Tablo[[#This Row],[JOUR]])+1,0),A188)</f>
        <v>43190</v>
      </c>
      <c r="B189" s="52">
        <f>IF(ISNUMBER(Tablo[[#This Row],[JOUR]]),INT(MOD(INT((Tablo[[#This Row],[JOUR]]-2)/7)+3/5,52+5/28))+1,B188)</f>
        <v>12</v>
      </c>
      <c r="C189" s="53">
        <v>43178</v>
      </c>
      <c r="D189" s="53" t="s">
        <v>35</v>
      </c>
      <c r="E189" s="28"/>
      <c r="F189" s="28"/>
      <c r="G189" s="25"/>
    </row>
    <row r="190" spans="1:7" x14ac:dyDescent="0.25">
      <c r="A190" s="54">
        <f>IF(ISNUMBER(Tablo[[#This Row],[JOUR]]),DATE(YEAR(Tablo[[#This Row],[JOUR]]),MONTH(Tablo[[#This Row],[JOUR]])+1,0),A189)</f>
        <v>43190</v>
      </c>
      <c r="B190" s="55">
        <f>IF(ISNUMBER(Tablo[[#This Row],[JOUR]]),INT(MOD(INT((Tablo[[#This Row],[JOUR]]-2)/7)+3/5,52+5/28))+1,B189)</f>
        <v>12</v>
      </c>
      <c r="C190" s="56" t="s">
        <v>43</v>
      </c>
      <c r="D190" s="56" t="s">
        <v>36</v>
      </c>
      <c r="E190" s="36"/>
      <c r="F190" s="36"/>
      <c r="G190" s="37"/>
    </row>
    <row r="191" spans="1:7" x14ac:dyDescent="0.25">
      <c r="A191" s="54">
        <f>IF(ISNUMBER(Tablo[[#This Row],[JOUR]]),DATE(YEAR(Tablo[[#This Row],[JOUR]]),MONTH(Tablo[[#This Row],[JOUR]])+1,0),A190)</f>
        <v>43190</v>
      </c>
      <c r="B191" s="55">
        <f>IF(ISNUMBER(Tablo[[#This Row],[JOUR]]),INT(MOD(INT((Tablo[[#This Row],[JOUR]]-2)/7)+3/5,52+5/28))+1,B190)</f>
        <v>12</v>
      </c>
      <c r="C191" s="57">
        <v>43179</v>
      </c>
      <c r="D191" s="57" t="s">
        <v>35</v>
      </c>
      <c r="E191" s="29"/>
      <c r="F191" s="29"/>
      <c r="G191" s="26"/>
    </row>
    <row r="192" spans="1:7" x14ac:dyDescent="0.25">
      <c r="A192" s="54">
        <f>IF(ISNUMBER(Tablo[[#This Row],[JOUR]]),DATE(YEAR(Tablo[[#This Row],[JOUR]]),MONTH(Tablo[[#This Row],[JOUR]])+1,0),A191)</f>
        <v>43190</v>
      </c>
      <c r="B192" s="55">
        <f>IF(ISNUMBER(Tablo[[#This Row],[JOUR]]),INT(MOD(INT((Tablo[[#This Row],[JOUR]]-2)/7)+3/5,52+5/28))+1,B191)</f>
        <v>12</v>
      </c>
      <c r="C192" s="56" t="s">
        <v>43</v>
      </c>
      <c r="D192" s="56" t="s">
        <v>36</v>
      </c>
      <c r="E192" s="36"/>
      <c r="F192" s="36"/>
      <c r="G192" s="37"/>
    </row>
    <row r="193" spans="1:7" x14ac:dyDescent="0.25">
      <c r="A193" s="54">
        <f>IF(ISNUMBER(Tablo[[#This Row],[JOUR]]),DATE(YEAR(Tablo[[#This Row],[JOUR]]),MONTH(Tablo[[#This Row],[JOUR]])+1,0),A192)</f>
        <v>43190</v>
      </c>
      <c r="B193" s="55">
        <f>IF(ISNUMBER(Tablo[[#This Row],[JOUR]]),INT(MOD(INT((Tablo[[#This Row],[JOUR]]-2)/7)+3/5,52+5/28))+1,B192)</f>
        <v>12</v>
      </c>
      <c r="C193" s="57">
        <v>43180</v>
      </c>
      <c r="D193" s="57" t="s">
        <v>35</v>
      </c>
      <c r="E193" s="29"/>
      <c r="F193" s="29"/>
      <c r="G193" s="26"/>
    </row>
    <row r="194" spans="1:7" x14ac:dyDescent="0.25">
      <c r="A194" s="54">
        <f>IF(ISNUMBER(Tablo[[#This Row],[JOUR]]),DATE(YEAR(Tablo[[#This Row],[JOUR]]),MONTH(Tablo[[#This Row],[JOUR]])+1,0),A193)</f>
        <v>43190</v>
      </c>
      <c r="B194" s="55">
        <f>IF(ISNUMBER(Tablo[[#This Row],[JOUR]]),INT(MOD(INT((Tablo[[#This Row],[JOUR]]-2)/7)+3/5,52+5/28))+1,B193)</f>
        <v>12</v>
      </c>
      <c r="C194" s="56" t="s">
        <v>43</v>
      </c>
      <c r="D194" s="56" t="s">
        <v>36</v>
      </c>
      <c r="E194" s="36"/>
      <c r="F194" s="36"/>
      <c r="G194" s="37"/>
    </row>
    <row r="195" spans="1:7" x14ac:dyDescent="0.25">
      <c r="A195" s="54">
        <f>IF(ISNUMBER(Tablo[[#This Row],[JOUR]]),DATE(YEAR(Tablo[[#This Row],[JOUR]]),MONTH(Tablo[[#This Row],[JOUR]])+1,0),A194)</f>
        <v>43190</v>
      </c>
      <c r="B195" s="55">
        <f>IF(ISNUMBER(Tablo[[#This Row],[JOUR]]),INT(MOD(INT((Tablo[[#This Row],[JOUR]]-2)/7)+3/5,52+5/28))+1,B194)</f>
        <v>12</v>
      </c>
      <c r="C195" s="57">
        <v>43181</v>
      </c>
      <c r="D195" s="57" t="s">
        <v>35</v>
      </c>
      <c r="E195" s="29"/>
      <c r="F195" s="29"/>
      <c r="G195" s="26"/>
    </row>
    <row r="196" spans="1:7" x14ac:dyDescent="0.25">
      <c r="A196" s="54">
        <f>IF(ISNUMBER(Tablo[[#This Row],[JOUR]]),DATE(YEAR(Tablo[[#This Row],[JOUR]]),MONTH(Tablo[[#This Row],[JOUR]])+1,0),A195)</f>
        <v>43190</v>
      </c>
      <c r="B196" s="55">
        <f>IF(ISNUMBER(Tablo[[#This Row],[JOUR]]),INT(MOD(INT((Tablo[[#This Row],[JOUR]]-2)/7)+3/5,52+5/28))+1,B195)</f>
        <v>12</v>
      </c>
      <c r="C196" s="56" t="s">
        <v>43</v>
      </c>
      <c r="D196" s="56" t="s">
        <v>36</v>
      </c>
      <c r="E196" s="36"/>
      <c r="F196" s="36"/>
      <c r="G196" s="37"/>
    </row>
    <row r="197" spans="1:7" x14ac:dyDescent="0.25">
      <c r="A197" s="54">
        <f>IF(ISNUMBER(Tablo[[#This Row],[JOUR]]),DATE(YEAR(Tablo[[#This Row],[JOUR]]),MONTH(Tablo[[#This Row],[JOUR]])+1,0),A196)</f>
        <v>43190</v>
      </c>
      <c r="B197" s="55">
        <f>IF(ISNUMBER(Tablo[[#This Row],[JOUR]]),INT(MOD(INT((Tablo[[#This Row],[JOUR]]-2)/7)+3/5,52+5/28))+1,B196)</f>
        <v>12</v>
      </c>
      <c r="C197" s="57">
        <v>43182</v>
      </c>
      <c r="D197" s="57" t="s">
        <v>35</v>
      </c>
      <c r="E197" s="29"/>
      <c r="F197" s="29"/>
      <c r="G197" s="26"/>
    </row>
    <row r="198" spans="1:7" x14ac:dyDescent="0.25">
      <c r="A198" s="54">
        <f>IF(ISNUMBER(Tablo[[#This Row],[JOUR]]),DATE(YEAR(Tablo[[#This Row],[JOUR]]),MONTH(Tablo[[#This Row],[JOUR]])+1,0),A197)</f>
        <v>43190</v>
      </c>
      <c r="B198" s="55">
        <f>IF(ISNUMBER(Tablo[[#This Row],[JOUR]]),INT(MOD(INT((Tablo[[#This Row],[JOUR]]-2)/7)+3/5,52+5/28))+1,B197)</f>
        <v>12</v>
      </c>
      <c r="C198" s="56" t="s">
        <v>43</v>
      </c>
      <c r="D198" s="56" t="s">
        <v>36</v>
      </c>
      <c r="E198" s="36"/>
      <c r="F198" s="36"/>
      <c r="G198" s="37"/>
    </row>
    <row r="199" spans="1:7" x14ac:dyDescent="0.25">
      <c r="A199" s="60">
        <f>IF(ISNUMBER(Tablo[[#This Row],[JOUR]]),DATE(YEAR(Tablo[[#This Row],[JOUR]]),MONTH(Tablo[[#This Row],[JOUR]])+1,0),A198)</f>
        <v>43190</v>
      </c>
      <c r="B199" s="61">
        <f>IF(ISNUMBER(Tablo[[#This Row],[JOUR]]),INT(MOD(INT((Tablo[[#This Row],[JOUR]]-2)/7)+3/5,52+5/28))+1,B198)</f>
        <v>12</v>
      </c>
      <c r="C199" s="57">
        <v>43183</v>
      </c>
      <c r="D199" s="57" t="s">
        <v>35</v>
      </c>
      <c r="E199" s="29"/>
      <c r="F199" s="29"/>
      <c r="G199" s="26"/>
    </row>
    <row r="200" spans="1:7" x14ac:dyDescent="0.25">
      <c r="A200" s="60">
        <f>IF(ISNUMBER(Tablo[[#This Row],[JOUR]]),DATE(YEAR(Tablo[[#This Row],[JOUR]]),MONTH(Tablo[[#This Row],[JOUR]])+1,0),A198)</f>
        <v>43190</v>
      </c>
      <c r="B200" s="61">
        <f>IF(ISNUMBER(Tablo[[#This Row],[JOUR]]),INT(MOD(INT((Tablo[[#This Row],[JOUR]]-2)/7)+3/5,52+5/28))+1,B198)</f>
        <v>12</v>
      </c>
      <c r="C200" s="56" t="s">
        <v>43</v>
      </c>
      <c r="D200" s="56" t="s">
        <v>36</v>
      </c>
      <c r="E200" s="36"/>
      <c r="F200" s="36"/>
      <c r="G200" s="37"/>
    </row>
    <row r="201" spans="1:7" x14ac:dyDescent="0.25">
      <c r="A201" s="60">
        <f>IF(ISNUMBER(Tablo[[#This Row],[JOUR]]),DATE(YEAR(Tablo[[#This Row],[JOUR]]),MONTH(Tablo[[#This Row],[JOUR]])+1,0),A198)</f>
        <v>43190</v>
      </c>
      <c r="B201" s="61">
        <f>IF(ISNUMBER(Tablo[[#This Row],[JOUR]]),INT(MOD(INT((Tablo[[#This Row],[JOUR]]-2)/7)+3/5,52+5/28))+1,B198)</f>
        <v>12</v>
      </c>
      <c r="C201" s="57">
        <v>43184</v>
      </c>
      <c r="D201" s="57" t="s">
        <v>35</v>
      </c>
      <c r="E201" s="29"/>
      <c r="F201" s="29"/>
      <c r="G201" s="26"/>
    </row>
    <row r="202" spans="1:7" x14ac:dyDescent="0.25">
      <c r="A202" s="60">
        <f>IF(ISNUMBER(Tablo[[#This Row],[JOUR]]),DATE(YEAR(Tablo[[#This Row],[JOUR]]),MONTH(Tablo[[#This Row],[JOUR]])+1,0),A198)</f>
        <v>43190</v>
      </c>
      <c r="B202" s="61">
        <f>IF(ISNUMBER(Tablo[[#This Row],[JOUR]]),INT(MOD(INT((Tablo[[#This Row],[JOUR]]-2)/7)+3/5,52+5/28))+1,B198)</f>
        <v>12</v>
      </c>
      <c r="C202" s="56" t="s">
        <v>43</v>
      </c>
      <c r="D202" s="56" t="s">
        <v>36</v>
      </c>
      <c r="E202" s="36"/>
      <c r="F202" s="36"/>
      <c r="G202" s="37"/>
    </row>
    <row r="203" spans="1:7" ht="13" x14ac:dyDescent="0.25">
      <c r="A203" s="54">
        <f>IF(ISNUMBER(Tablo[[#This Row],[JOUR]]),DATE(YEAR(Tablo[[#This Row],[JOUR]]),MONTH(Tablo[[#This Row],[JOUR]])+1,0),A198)</f>
        <v>43190</v>
      </c>
      <c r="B203" s="55">
        <f>IF(ISNUMBER(Tablo[[#This Row],[JOUR]]),INT(MOD(INT((Tablo[[#This Row],[JOUR]]-2)/7)+3/5,52+5/28))+1,B198)</f>
        <v>12</v>
      </c>
      <c r="C203" s="65" t="s">
        <v>2</v>
      </c>
      <c r="D203" s="65"/>
      <c r="E203" s="66">
        <f t="array" ref="E203">SUM(IF(ISNUMBER(E189:E202),E189:E202,SUMIF(codes[code],E189:E202,codes[forfait])))+SUM(COUNTIF(JF,$C189:$C202))*JFHN</f>
        <v>0</v>
      </c>
      <c r="F203" s="66">
        <f t="array" ref="F203">SUM(IF(ISNUMBER(F189:F202),F189:F202,SUMIF(codes[code],F189:F202,codes[forfait])))+SUM(COUNTIF(JF,$C189:$C202))*JFHN</f>
        <v>0</v>
      </c>
      <c r="G203" s="67">
        <f>SUM(Tablo[[#This Row],[Barry]:[Syham]])</f>
        <v>0</v>
      </c>
    </row>
    <row r="204" spans="1:7" ht="13" x14ac:dyDescent="0.25">
      <c r="A204" s="54">
        <f>IF(ISNUMBER(Tablo[[#This Row],[JOUR]]),DATE(YEAR(Tablo[[#This Row],[JOUR]]),MONTH(Tablo[[#This Row],[JOUR]])+1,0),A203)</f>
        <v>43190</v>
      </c>
      <c r="B204" s="55">
        <f>IF(ISNUMBER(Tablo[[#This Row],[JOUR]]),INT(MOD(INT((Tablo[[#This Row],[JOUR]]-2)/7)+3/5,52+5/28))+1,B203)</f>
        <v>12</v>
      </c>
      <c r="C204" s="65" t="s">
        <v>3</v>
      </c>
      <c r="D204" s="65"/>
      <c r="E204" s="66">
        <f t="array" ref="E204">MIN(SUM(IF(ISNUMBER(E189:E202),E189:E202,SUMIF(codes[code],E189:E202,codes[calcul_HS])))+SUM(COUNTIF(JF,$C189:$C202))*JFHS,sem)</f>
        <v>0</v>
      </c>
      <c r="F204" s="66">
        <f t="array" ref="F204">MIN(SUM(IF(ISNUMBER(F189:F202),F189:F202,SUMIF(codes[code],F189:F202,codes[calcul_HS])))+SUM(COUNTIF(JF,$C189:$C202))*JFHS,sem)</f>
        <v>0</v>
      </c>
      <c r="G204" s="67">
        <f>SUM(Tablo[[#This Row],[Barry]:[Syham]])</f>
        <v>0</v>
      </c>
    </row>
    <row r="205" spans="1:7" ht="13.5" thickBot="1" x14ac:dyDescent="0.3">
      <c r="A205" s="58">
        <f>IF(ISNUMBER(Tablo[[#This Row],[JOUR]]),DATE(YEAR(Tablo[[#This Row],[JOUR]]),MONTH(Tablo[[#This Row],[JOUR]])+1,0),A204)</f>
        <v>43190</v>
      </c>
      <c r="B205" s="59">
        <f>IF(ISNUMBER(Tablo[[#This Row],[JOUR]]),INT(MOD(INT((Tablo[[#This Row],[JOUR]]-2)/7)+3/5,52+5/28))+1,B204)</f>
        <v>12</v>
      </c>
      <c r="C205" s="68" t="s">
        <v>4</v>
      </c>
      <c r="D205" s="68"/>
      <c r="E205" s="69">
        <f t="array" ref="E205">MAX(0,SUM(IF(ISNUMBER(E189:E202),E189:E202,SUMIF(codes[code],E189:E202,codes[calcul_HS])))+SUM(COUNTIF(JF,$C189:$C202))*JFHS-sem)</f>
        <v>0</v>
      </c>
      <c r="F205" s="69">
        <f t="array" ref="F205">MAX(0,SUM(IF(ISNUMBER(F189:F202),F189:F202,SUMIF(codes[code],F189:F202,codes[calcul_HS])))+SUM(COUNTIF(JF,$C189:$C202))*JFHS-sem)</f>
        <v>0</v>
      </c>
      <c r="G205" s="70">
        <f>SUM(Tablo[[#This Row],[Barry]:[Syham]])</f>
        <v>0</v>
      </c>
    </row>
    <row r="206" spans="1:7" x14ac:dyDescent="0.25">
      <c r="A206" s="51">
        <f>IF(ISNUMBER(Tablo[[#This Row],[JOUR]]),DATE(YEAR(Tablo[[#This Row],[JOUR]]),MONTH(Tablo[[#This Row],[JOUR]])+1,0),A205)</f>
        <v>43190</v>
      </c>
      <c r="B206" s="52">
        <f>IF(ISNUMBER(Tablo[[#This Row],[JOUR]]),INT(MOD(INT((Tablo[[#This Row],[JOUR]]-2)/7)+3/5,52+5/28))+1,B205)</f>
        <v>13</v>
      </c>
      <c r="C206" s="53">
        <v>43185</v>
      </c>
      <c r="D206" s="53" t="s">
        <v>35</v>
      </c>
      <c r="E206" s="28"/>
      <c r="F206" s="28"/>
      <c r="G206" s="25"/>
    </row>
    <row r="207" spans="1:7" x14ac:dyDescent="0.25">
      <c r="A207" s="54">
        <f>IF(ISNUMBER(Tablo[[#This Row],[JOUR]]),DATE(YEAR(Tablo[[#This Row],[JOUR]]),MONTH(Tablo[[#This Row],[JOUR]])+1,0),A206)</f>
        <v>43190</v>
      </c>
      <c r="B207" s="55">
        <f>IF(ISNUMBER(Tablo[[#This Row],[JOUR]]),INT(MOD(INT((Tablo[[#This Row],[JOUR]]-2)/7)+3/5,52+5/28))+1,B206)</f>
        <v>13</v>
      </c>
      <c r="C207" s="56" t="s">
        <v>43</v>
      </c>
      <c r="D207" s="56" t="s">
        <v>36</v>
      </c>
      <c r="E207" s="36"/>
      <c r="F207" s="36"/>
      <c r="G207" s="37"/>
    </row>
    <row r="208" spans="1:7" x14ac:dyDescent="0.25">
      <c r="A208" s="54">
        <f>IF(ISNUMBER(Tablo[[#This Row],[JOUR]]),DATE(YEAR(Tablo[[#This Row],[JOUR]]),MONTH(Tablo[[#This Row],[JOUR]])+1,0),A207)</f>
        <v>43190</v>
      </c>
      <c r="B208" s="55">
        <f>IF(ISNUMBER(Tablo[[#This Row],[JOUR]]),INT(MOD(INT((Tablo[[#This Row],[JOUR]]-2)/7)+3/5,52+5/28))+1,B207)</f>
        <v>13</v>
      </c>
      <c r="C208" s="57">
        <v>43186</v>
      </c>
      <c r="D208" s="57" t="s">
        <v>35</v>
      </c>
      <c r="E208" s="29"/>
      <c r="F208" s="29"/>
      <c r="G208" s="26"/>
    </row>
    <row r="209" spans="1:7" x14ac:dyDescent="0.25">
      <c r="A209" s="54">
        <f>IF(ISNUMBER(Tablo[[#This Row],[JOUR]]),DATE(YEAR(Tablo[[#This Row],[JOUR]]),MONTH(Tablo[[#This Row],[JOUR]])+1,0),A208)</f>
        <v>43190</v>
      </c>
      <c r="B209" s="55">
        <f>IF(ISNUMBER(Tablo[[#This Row],[JOUR]]),INT(MOD(INT((Tablo[[#This Row],[JOUR]]-2)/7)+3/5,52+5/28))+1,B208)</f>
        <v>13</v>
      </c>
      <c r="C209" s="56" t="s">
        <v>43</v>
      </c>
      <c r="D209" s="56" t="s">
        <v>36</v>
      </c>
      <c r="E209" s="36"/>
      <c r="F209" s="36"/>
      <c r="G209" s="37"/>
    </row>
    <row r="210" spans="1:7" x14ac:dyDescent="0.25">
      <c r="A210" s="54">
        <f>IF(ISNUMBER(Tablo[[#This Row],[JOUR]]),DATE(YEAR(Tablo[[#This Row],[JOUR]]),MONTH(Tablo[[#This Row],[JOUR]])+1,0),A209)</f>
        <v>43190</v>
      </c>
      <c r="B210" s="55">
        <f>IF(ISNUMBER(Tablo[[#This Row],[JOUR]]),INT(MOD(INT((Tablo[[#This Row],[JOUR]]-2)/7)+3/5,52+5/28))+1,B209)</f>
        <v>13</v>
      </c>
      <c r="C210" s="57">
        <v>43187</v>
      </c>
      <c r="D210" s="57" t="s">
        <v>35</v>
      </c>
      <c r="E210" s="29"/>
      <c r="F210" s="29"/>
      <c r="G210" s="26"/>
    </row>
    <row r="211" spans="1:7" x14ac:dyDescent="0.25">
      <c r="A211" s="54">
        <f>IF(ISNUMBER(Tablo[[#This Row],[JOUR]]),DATE(YEAR(Tablo[[#This Row],[JOUR]]),MONTH(Tablo[[#This Row],[JOUR]])+1,0),A210)</f>
        <v>43190</v>
      </c>
      <c r="B211" s="55">
        <f>IF(ISNUMBER(Tablo[[#This Row],[JOUR]]),INT(MOD(INT((Tablo[[#This Row],[JOUR]]-2)/7)+3/5,52+5/28))+1,B210)</f>
        <v>13</v>
      </c>
      <c r="C211" s="56" t="s">
        <v>43</v>
      </c>
      <c r="D211" s="56" t="s">
        <v>36</v>
      </c>
      <c r="E211" s="36"/>
      <c r="F211" s="36"/>
      <c r="G211" s="37"/>
    </row>
    <row r="212" spans="1:7" x14ac:dyDescent="0.25">
      <c r="A212" s="54">
        <f>IF(ISNUMBER(Tablo[[#This Row],[JOUR]]),DATE(YEAR(Tablo[[#This Row],[JOUR]]),MONTH(Tablo[[#This Row],[JOUR]])+1,0),A211)</f>
        <v>43190</v>
      </c>
      <c r="B212" s="55">
        <f>IF(ISNUMBER(Tablo[[#This Row],[JOUR]]),INT(MOD(INT((Tablo[[#This Row],[JOUR]]-2)/7)+3/5,52+5/28))+1,B211)</f>
        <v>13</v>
      </c>
      <c r="C212" s="57">
        <v>43188</v>
      </c>
      <c r="D212" s="57" t="s">
        <v>35</v>
      </c>
      <c r="E212" s="29"/>
      <c r="F212" s="29"/>
      <c r="G212" s="26"/>
    </row>
    <row r="213" spans="1:7" x14ac:dyDescent="0.25">
      <c r="A213" s="54">
        <f>IF(ISNUMBER(Tablo[[#This Row],[JOUR]]),DATE(YEAR(Tablo[[#This Row],[JOUR]]),MONTH(Tablo[[#This Row],[JOUR]])+1,0),A212)</f>
        <v>43190</v>
      </c>
      <c r="B213" s="55">
        <f>IF(ISNUMBER(Tablo[[#This Row],[JOUR]]),INT(MOD(INT((Tablo[[#This Row],[JOUR]]-2)/7)+3/5,52+5/28))+1,B212)</f>
        <v>13</v>
      </c>
      <c r="C213" s="56" t="s">
        <v>43</v>
      </c>
      <c r="D213" s="56" t="s">
        <v>36</v>
      </c>
      <c r="E213" s="36"/>
      <c r="F213" s="36"/>
      <c r="G213" s="37"/>
    </row>
    <row r="214" spans="1:7" x14ac:dyDescent="0.25">
      <c r="A214" s="54">
        <f>IF(ISNUMBER(Tablo[[#This Row],[JOUR]]),DATE(YEAR(Tablo[[#This Row],[JOUR]]),MONTH(Tablo[[#This Row],[JOUR]])+1,0),A213)</f>
        <v>43190</v>
      </c>
      <c r="B214" s="55">
        <f>IF(ISNUMBER(Tablo[[#This Row],[JOUR]]),INT(MOD(INT((Tablo[[#This Row],[JOUR]]-2)/7)+3/5,52+5/28))+1,B213)</f>
        <v>13</v>
      </c>
      <c r="C214" s="57">
        <v>43189</v>
      </c>
      <c r="D214" s="57" t="s">
        <v>35</v>
      </c>
      <c r="E214" s="29"/>
      <c r="F214" s="29"/>
      <c r="G214" s="26"/>
    </row>
    <row r="215" spans="1:7" x14ac:dyDescent="0.25">
      <c r="A215" s="54">
        <f>IF(ISNUMBER(Tablo[[#This Row],[JOUR]]),DATE(YEAR(Tablo[[#This Row],[JOUR]]),MONTH(Tablo[[#This Row],[JOUR]])+1,0),A214)</f>
        <v>43190</v>
      </c>
      <c r="B215" s="55">
        <f>IF(ISNUMBER(Tablo[[#This Row],[JOUR]]),INT(MOD(INT((Tablo[[#This Row],[JOUR]]-2)/7)+3/5,52+5/28))+1,B214)</f>
        <v>13</v>
      </c>
      <c r="C215" s="56" t="s">
        <v>43</v>
      </c>
      <c r="D215" s="56" t="s">
        <v>36</v>
      </c>
      <c r="E215" s="36"/>
      <c r="F215" s="36"/>
      <c r="G215" s="37"/>
    </row>
    <row r="216" spans="1:7" x14ac:dyDescent="0.25">
      <c r="A216" s="60">
        <f>IF(ISNUMBER(Tablo[[#This Row],[JOUR]]),DATE(YEAR(Tablo[[#This Row],[JOUR]]),MONTH(Tablo[[#This Row],[JOUR]])+1,0),A215)</f>
        <v>43190</v>
      </c>
      <c r="B216" s="61">
        <f>IF(ISNUMBER(Tablo[[#This Row],[JOUR]]),INT(MOD(INT((Tablo[[#This Row],[JOUR]]-2)/7)+3/5,52+5/28))+1,B215)</f>
        <v>13</v>
      </c>
      <c r="C216" s="57">
        <v>43190</v>
      </c>
      <c r="D216" s="57" t="s">
        <v>35</v>
      </c>
      <c r="E216" s="29"/>
      <c r="F216" s="29"/>
      <c r="G216" s="26"/>
    </row>
    <row r="217" spans="1:7" x14ac:dyDescent="0.25">
      <c r="A217" s="60">
        <f>IF(ISNUMBER(Tablo[[#This Row],[JOUR]]),DATE(YEAR(Tablo[[#This Row],[JOUR]]),MONTH(Tablo[[#This Row],[JOUR]])+1,0),A215)</f>
        <v>43190</v>
      </c>
      <c r="B217" s="61">
        <f>IF(ISNUMBER(Tablo[[#This Row],[JOUR]]),INT(MOD(INT((Tablo[[#This Row],[JOUR]]-2)/7)+3/5,52+5/28))+1,B215)</f>
        <v>13</v>
      </c>
      <c r="C217" s="56" t="s">
        <v>43</v>
      </c>
      <c r="D217" s="56" t="s">
        <v>36</v>
      </c>
      <c r="E217" s="36"/>
      <c r="F217" s="36"/>
      <c r="G217" s="37"/>
    </row>
    <row r="218" spans="1:7" x14ac:dyDescent="0.25">
      <c r="A218" s="60">
        <f>IF(ISNUMBER(Tablo[[#This Row],[JOUR]]),DATE(YEAR(Tablo[[#This Row],[JOUR]]),MONTH(Tablo[[#This Row],[JOUR]])+1,0),A215)</f>
        <v>43220</v>
      </c>
      <c r="B218" s="61">
        <f>IF(ISNUMBER(Tablo[[#This Row],[JOUR]]),INT(MOD(INT((Tablo[[#This Row],[JOUR]]-2)/7)+3/5,52+5/28))+1,B215)</f>
        <v>13</v>
      </c>
      <c r="C218" s="57">
        <v>43191</v>
      </c>
      <c r="D218" s="57" t="s">
        <v>35</v>
      </c>
      <c r="E218" s="29"/>
      <c r="F218" s="29"/>
      <c r="G218" s="26"/>
    </row>
    <row r="219" spans="1:7" x14ac:dyDescent="0.25">
      <c r="A219" s="60">
        <f>IF(ISNUMBER(Tablo[[#This Row],[JOUR]]),DATE(YEAR(Tablo[[#This Row],[JOUR]]),MONTH(Tablo[[#This Row],[JOUR]])+1,0),A215)</f>
        <v>43190</v>
      </c>
      <c r="B219" s="61">
        <f>IF(ISNUMBER(Tablo[[#This Row],[JOUR]]),INT(MOD(INT((Tablo[[#This Row],[JOUR]]-2)/7)+3/5,52+5/28))+1,B215)</f>
        <v>13</v>
      </c>
      <c r="C219" s="56" t="s">
        <v>43</v>
      </c>
      <c r="D219" s="56" t="s">
        <v>36</v>
      </c>
      <c r="E219" s="36"/>
      <c r="F219" s="36"/>
      <c r="G219" s="37"/>
    </row>
    <row r="220" spans="1:7" ht="13" x14ac:dyDescent="0.25">
      <c r="A220" s="54">
        <f>IF(ISNUMBER(Tablo[[#This Row],[JOUR]]),DATE(YEAR(Tablo[[#This Row],[JOUR]]),MONTH(Tablo[[#This Row],[JOUR]])+1,0),A215)</f>
        <v>43190</v>
      </c>
      <c r="B220" s="55">
        <f>IF(ISNUMBER(Tablo[[#This Row],[JOUR]]),INT(MOD(INT((Tablo[[#This Row],[JOUR]]-2)/7)+3/5,52+5/28))+1,B215)</f>
        <v>13</v>
      </c>
      <c r="C220" s="65" t="s">
        <v>2</v>
      </c>
      <c r="D220" s="65"/>
      <c r="E220" s="66">
        <f t="array" ref="E220">SUM(IF(ISNUMBER(E206:E219),E206:E219,SUMIF(codes[code],E206:E219,codes[forfait])))+SUM(COUNTIF(JF,$C206:$C219))*JFHN</f>
        <v>7</v>
      </c>
      <c r="F220" s="66">
        <f t="array" ref="F220">SUM(IF(ISNUMBER(F206:F219),F206:F219,SUMIF(codes[code],F206:F219,codes[forfait])))+SUM(COUNTIF(JF,$C206:$C219))*JFHN</f>
        <v>7</v>
      </c>
      <c r="G220" s="67">
        <f>SUM(Tablo[[#This Row],[Barry]:[Syham]])</f>
        <v>14</v>
      </c>
    </row>
    <row r="221" spans="1:7" ht="13" x14ac:dyDescent="0.25">
      <c r="A221" s="54">
        <f>IF(ISNUMBER(Tablo[[#This Row],[JOUR]]),DATE(YEAR(Tablo[[#This Row],[JOUR]]),MONTH(Tablo[[#This Row],[JOUR]])+1,0),A220)</f>
        <v>43190</v>
      </c>
      <c r="B221" s="55">
        <f>IF(ISNUMBER(Tablo[[#This Row],[JOUR]]),INT(MOD(INT((Tablo[[#This Row],[JOUR]]-2)/7)+3/5,52+5/28))+1,B220)</f>
        <v>13</v>
      </c>
      <c r="C221" s="65" t="s">
        <v>3</v>
      </c>
      <c r="D221" s="65"/>
      <c r="E221" s="66">
        <f t="array" ref="E221">MIN(SUM(IF(ISNUMBER(E206:E219),E206:E219,SUMIF(codes[code],E206:E219,codes[calcul_HS])))+SUM(COUNTIF(JF,$C206:$C219))*JFHS,sem)</f>
        <v>0</v>
      </c>
      <c r="F221" s="66">
        <f t="array" ref="F221">MIN(SUM(IF(ISNUMBER(F206:F219),F206:F219,SUMIF(codes[code],F206:F219,codes[calcul_HS])))+SUM(COUNTIF(JF,$C206:$C219))*JFHS,sem)</f>
        <v>0</v>
      </c>
      <c r="G221" s="67">
        <f>SUM(Tablo[[#This Row],[Barry]:[Syham]])</f>
        <v>0</v>
      </c>
    </row>
    <row r="222" spans="1:7" ht="13.5" thickBot="1" x14ac:dyDescent="0.3">
      <c r="A222" s="58">
        <f>IF(ISNUMBER(Tablo[[#This Row],[JOUR]]),DATE(YEAR(Tablo[[#This Row],[JOUR]]),MONTH(Tablo[[#This Row],[JOUR]])+1,0),A221)</f>
        <v>43190</v>
      </c>
      <c r="B222" s="59">
        <f>IF(ISNUMBER(Tablo[[#This Row],[JOUR]]),INT(MOD(INT((Tablo[[#This Row],[JOUR]]-2)/7)+3/5,52+5/28))+1,B221)</f>
        <v>13</v>
      </c>
      <c r="C222" s="68" t="s">
        <v>4</v>
      </c>
      <c r="D222" s="68"/>
      <c r="E222" s="69">
        <f t="array" ref="E222">MAX(0,SUM(IF(ISNUMBER(E206:E219),E206:E219,SUMIF(codes[code],E206:E219,codes[calcul_HS])))+SUM(COUNTIF(JF,$C206:$C219))*JFHS-sem)</f>
        <v>0</v>
      </c>
      <c r="F222" s="69">
        <f t="array" ref="F222">MAX(0,SUM(IF(ISNUMBER(F206:F219),F206:F219,SUMIF(codes[code],F206:F219,codes[calcul_HS])))+SUM(COUNTIF(JF,$C206:$C219))*JFHS-sem)</f>
        <v>0</v>
      </c>
      <c r="G222" s="70">
        <f>SUM(Tablo[[#This Row],[Barry]:[Syham]])</f>
        <v>0</v>
      </c>
    </row>
    <row r="223" spans="1:7" x14ac:dyDescent="0.25">
      <c r="A223" s="51">
        <f>IF(ISNUMBER(Tablo[[#This Row],[JOUR]]),DATE(YEAR(Tablo[[#This Row],[JOUR]]),MONTH(Tablo[[#This Row],[JOUR]])+1,0),A222)</f>
        <v>43220</v>
      </c>
      <c r="B223" s="52">
        <f>IF(ISNUMBER(Tablo[[#This Row],[JOUR]]),INT(MOD(INT((Tablo[[#This Row],[JOUR]]-2)/7)+3/5,52+5/28))+1,B222)</f>
        <v>14</v>
      </c>
      <c r="C223" s="53">
        <v>43192</v>
      </c>
      <c r="D223" s="53" t="s">
        <v>35</v>
      </c>
      <c r="E223" s="28"/>
      <c r="F223" s="28"/>
      <c r="G223" s="25"/>
    </row>
    <row r="224" spans="1:7" x14ac:dyDescent="0.25">
      <c r="A224" s="54">
        <f>IF(ISNUMBER(Tablo[[#This Row],[JOUR]]),DATE(YEAR(Tablo[[#This Row],[JOUR]]),MONTH(Tablo[[#This Row],[JOUR]])+1,0),A223)</f>
        <v>43220</v>
      </c>
      <c r="B224" s="55">
        <f>IF(ISNUMBER(Tablo[[#This Row],[JOUR]]),INT(MOD(INT((Tablo[[#This Row],[JOUR]]-2)/7)+3/5,52+5/28))+1,B223)</f>
        <v>14</v>
      </c>
      <c r="C224" s="56" t="s">
        <v>43</v>
      </c>
      <c r="D224" s="56" t="s">
        <v>36</v>
      </c>
      <c r="E224" s="36"/>
      <c r="F224" s="36"/>
      <c r="G224" s="37"/>
    </row>
    <row r="225" spans="1:7" x14ac:dyDescent="0.25">
      <c r="A225" s="54">
        <f>IF(ISNUMBER(Tablo[[#This Row],[JOUR]]),DATE(YEAR(Tablo[[#This Row],[JOUR]]),MONTH(Tablo[[#This Row],[JOUR]])+1,0),A224)</f>
        <v>43220</v>
      </c>
      <c r="B225" s="55">
        <f>IF(ISNUMBER(Tablo[[#This Row],[JOUR]]),INT(MOD(INT((Tablo[[#This Row],[JOUR]]-2)/7)+3/5,52+5/28))+1,B224)</f>
        <v>14</v>
      </c>
      <c r="C225" s="57">
        <v>43193</v>
      </c>
      <c r="D225" s="57" t="s">
        <v>35</v>
      </c>
      <c r="E225" s="29"/>
      <c r="F225" s="29"/>
      <c r="G225" s="26"/>
    </row>
    <row r="226" spans="1:7" x14ac:dyDescent="0.25">
      <c r="A226" s="54">
        <f>IF(ISNUMBER(Tablo[[#This Row],[JOUR]]),DATE(YEAR(Tablo[[#This Row],[JOUR]]),MONTH(Tablo[[#This Row],[JOUR]])+1,0),A225)</f>
        <v>43220</v>
      </c>
      <c r="B226" s="55">
        <f>IF(ISNUMBER(Tablo[[#This Row],[JOUR]]),INT(MOD(INT((Tablo[[#This Row],[JOUR]]-2)/7)+3/5,52+5/28))+1,B225)</f>
        <v>14</v>
      </c>
      <c r="C226" s="56" t="s">
        <v>43</v>
      </c>
      <c r="D226" s="56" t="s">
        <v>36</v>
      </c>
      <c r="E226" s="36"/>
      <c r="F226" s="36"/>
      <c r="G226" s="37"/>
    </row>
    <row r="227" spans="1:7" x14ac:dyDescent="0.25">
      <c r="A227" s="54">
        <f>IF(ISNUMBER(Tablo[[#This Row],[JOUR]]),DATE(YEAR(Tablo[[#This Row],[JOUR]]),MONTH(Tablo[[#This Row],[JOUR]])+1,0),A226)</f>
        <v>43220</v>
      </c>
      <c r="B227" s="55">
        <f>IF(ISNUMBER(Tablo[[#This Row],[JOUR]]),INT(MOD(INT((Tablo[[#This Row],[JOUR]]-2)/7)+3/5,52+5/28))+1,B226)</f>
        <v>14</v>
      </c>
      <c r="C227" s="57">
        <v>43194</v>
      </c>
      <c r="D227" s="57" t="s">
        <v>35</v>
      </c>
      <c r="E227" s="29"/>
      <c r="F227" s="29"/>
      <c r="G227" s="26"/>
    </row>
    <row r="228" spans="1:7" x14ac:dyDescent="0.25">
      <c r="A228" s="54">
        <f>IF(ISNUMBER(Tablo[[#This Row],[JOUR]]),DATE(YEAR(Tablo[[#This Row],[JOUR]]),MONTH(Tablo[[#This Row],[JOUR]])+1,0),A227)</f>
        <v>43220</v>
      </c>
      <c r="B228" s="55">
        <f>IF(ISNUMBER(Tablo[[#This Row],[JOUR]]),INT(MOD(INT((Tablo[[#This Row],[JOUR]]-2)/7)+3/5,52+5/28))+1,B227)</f>
        <v>14</v>
      </c>
      <c r="C228" s="56" t="s">
        <v>43</v>
      </c>
      <c r="D228" s="56" t="s">
        <v>36</v>
      </c>
      <c r="E228" s="36"/>
      <c r="F228" s="36"/>
      <c r="G228" s="37"/>
    </row>
    <row r="229" spans="1:7" x14ac:dyDescent="0.25">
      <c r="A229" s="54">
        <f>IF(ISNUMBER(Tablo[[#This Row],[JOUR]]),DATE(YEAR(Tablo[[#This Row],[JOUR]]),MONTH(Tablo[[#This Row],[JOUR]])+1,0),A228)</f>
        <v>43220</v>
      </c>
      <c r="B229" s="55">
        <f>IF(ISNUMBER(Tablo[[#This Row],[JOUR]]),INT(MOD(INT((Tablo[[#This Row],[JOUR]]-2)/7)+3/5,52+5/28))+1,B228)</f>
        <v>14</v>
      </c>
      <c r="C229" s="57">
        <v>43195</v>
      </c>
      <c r="D229" s="57" t="s">
        <v>35</v>
      </c>
      <c r="E229" s="29"/>
      <c r="F229" s="29"/>
      <c r="G229" s="26"/>
    </row>
    <row r="230" spans="1:7" x14ac:dyDescent="0.25">
      <c r="A230" s="54">
        <f>IF(ISNUMBER(Tablo[[#This Row],[JOUR]]),DATE(YEAR(Tablo[[#This Row],[JOUR]]),MONTH(Tablo[[#This Row],[JOUR]])+1,0),A229)</f>
        <v>43220</v>
      </c>
      <c r="B230" s="55">
        <f>IF(ISNUMBER(Tablo[[#This Row],[JOUR]]),INT(MOD(INT((Tablo[[#This Row],[JOUR]]-2)/7)+3/5,52+5/28))+1,B229)</f>
        <v>14</v>
      </c>
      <c r="C230" s="56" t="s">
        <v>43</v>
      </c>
      <c r="D230" s="56" t="s">
        <v>36</v>
      </c>
      <c r="E230" s="36"/>
      <c r="F230" s="36"/>
      <c r="G230" s="37"/>
    </row>
    <row r="231" spans="1:7" x14ac:dyDescent="0.25">
      <c r="A231" s="54">
        <f>IF(ISNUMBER(Tablo[[#This Row],[JOUR]]),DATE(YEAR(Tablo[[#This Row],[JOUR]]),MONTH(Tablo[[#This Row],[JOUR]])+1,0),A230)</f>
        <v>43220</v>
      </c>
      <c r="B231" s="55">
        <f>IF(ISNUMBER(Tablo[[#This Row],[JOUR]]),INT(MOD(INT((Tablo[[#This Row],[JOUR]]-2)/7)+3/5,52+5/28))+1,B230)</f>
        <v>14</v>
      </c>
      <c r="C231" s="57">
        <v>43196</v>
      </c>
      <c r="D231" s="57" t="s">
        <v>35</v>
      </c>
      <c r="E231" s="29"/>
      <c r="F231" s="29"/>
      <c r="G231" s="26"/>
    </row>
    <row r="232" spans="1:7" x14ac:dyDescent="0.25">
      <c r="A232" s="54">
        <f>IF(ISNUMBER(Tablo[[#This Row],[JOUR]]),DATE(YEAR(Tablo[[#This Row],[JOUR]]),MONTH(Tablo[[#This Row],[JOUR]])+1,0),A231)</f>
        <v>43220</v>
      </c>
      <c r="B232" s="55">
        <f>IF(ISNUMBER(Tablo[[#This Row],[JOUR]]),INT(MOD(INT((Tablo[[#This Row],[JOUR]]-2)/7)+3/5,52+5/28))+1,B231)</f>
        <v>14</v>
      </c>
      <c r="C232" s="56" t="s">
        <v>43</v>
      </c>
      <c r="D232" s="56" t="s">
        <v>36</v>
      </c>
      <c r="E232" s="36"/>
      <c r="F232" s="36"/>
      <c r="G232" s="37"/>
    </row>
    <row r="233" spans="1:7" x14ac:dyDescent="0.25">
      <c r="A233" s="60">
        <f>IF(ISNUMBER(Tablo[[#This Row],[JOUR]]),DATE(YEAR(Tablo[[#This Row],[JOUR]]),MONTH(Tablo[[#This Row],[JOUR]])+1,0),A232)</f>
        <v>43220</v>
      </c>
      <c r="B233" s="61">
        <f>IF(ISNUMBER(Tablo[[#This Row],[JOUR]]),INT(MOD(INT((Tablo[[#This Row],[JOUR]]-2)/7)+3/5,52+5/28))+1,B232)</f>
        <v>14</v>
      </c>
      <c r="C233" s="57">
        <v>43197</v>
      </c>
      <c r="D233" s="57" t="s">
        <v>35</v>
      </c>
      <c r="E233" s="29"/>
      <c r="F233" s="29"/>
      <c r="G233" s="26"/>
    </row>
    <row r="234" spans="1:7" x14ac:dyDescent="0.25">
      <c r="A234" s="60">
        <f>IF(ISNUMBER(Tablo[[#This Row],[JOUR]]),DATE(YEAR(Tablo[[#This Row],[JOUR]]),MONTH(Tablo[[#This Row],[JOUR]])+1,0),A232)</f>
        <v>43220</v>
      </c>
      <c r="B234" s="61">
        <f>IF(ISNUMBER(Tablo[[#This Row],[JOUR]]),INT(MOD(INT((Tablo[[#This Row],[JOUR]]-2)/7)+3/5,52+5/28))+1,B232)</f>
        <v>14</v>
      </c>
      <c r="C234" s="56" t="s">
        <v>43</v>
      </c>
      <c r="D234" s="56" t="s">
        <v>36</v>
      </c>
      <c r="E234" s="36"/>
      <c r="F234" s="36"/>
      <c r="G234" s="37"/>
    </row>
    <row r="235" spans="1:7" x14ac:dyDescent="0.25">
      <c r="A235" s="60">
        <f>IF(ISNUMBER(Tablo[[#This Row],[JOUR]]),DATE(YEAR(Tablo[[#This Row],[JOUR]]),MONTH(Tablo[[#This Row],[JOUR]])+1,0),A232)</f>
        <v>43220</v>
      </c>
      <c r="B235" s="61">
        <f>IF(ISNUMBER(Tablo[[#This Row],[JOUR]]),INT(MOD(INT((Tablo[[#This Row],[JOUR]]-2)/7)+3/5,52+5/28))+1,B232)</f>
        <v>14</v>
      </c>
      <c r="C235" s="57">
        <v>43198</v>
      </c>
      <c r="D235" s="57" t="s">
        <v>35</v>
      </c>
      <c r="E235" s="29"/>
      <c r="F235" s="29"/>
      <c r="G235" s="26"/>
    </row>
    <row r="236" spans="1:7" x14ac:dyDescent="0.25">
      <c r="A236" s="60">
        <f>IF(ISNUMBER(Tablo[[#This Row],[JOUR]]),DATE(YEAR(Tablo[[#This Row],[JOUR]]),MONTH(Tablo[[#This Row],[JOUR]])+1,0),A232)</f>
        <v>43220</v>
      </c>
      <c r="B236" s="61">
        <f>IF(ISNUMBER(Tablo[[#This Row],[JOUR]]),INT(MOD(INT((Tablo[[#This Row],[JOUR]]-2)/7)+3/5,52+5/28))+1,B232)</f>
        <v>14</v>
      </c>
      <c r="C236" s="56" t="s">
        <v>43</v>
      </c>
      <c r="D236" s="56" t="s">
        <v>36</v>
      </c>
      <c r="E236" s="36"/>
      <c r="F236" s="36"/>
      <c r="G236" s="37"/>
    </row>
    <row r="237" spans="1:7" ht="13" x14ac:dyDescent="0.25">
      <c r="A237" s="54">
        <f>IF(ISNUMBER(Tablo[[#This Row],[JOUR]]),DATE(YEAR(Tablo[[#This Row],[JOUR]]),MONTH(Tablo[[#This Row],[JOUR]])+1,0),A232)</f>
        <v>43220</v>
      </c>
      <c r="B237" s="55">
        <f>IF(ISNUMBER(Tablo[[#This Row],[JOUR]]),INT(MOD(INT((Tablo[[#This Row],[JOUR]]-2)/7)+3/5,52+5/28))+1,B232)</f>
        <v>14</v>
      </c>
      <c r="C237" s="65" t="s">
        <v>2</v>
      </c>
      <c r="D237" s="65"/>
      <c r="E237" s="66">
        <f t="array" ref="E237">SUM(IF(ISNUMBER(E223:E236),E223:E236,SUMIF(codes[code],E223:E236,codes[forfait])))+SUM(COUNTIF(JF,$C223:$C236))*JFHN</f>
        <v>7</v>
      </c>
      <c r="F237" s="66">
        <f t="array" ref="F237">SUM(IF(ISNUMBER(F223:F236),F223:F236,SUMIF(codes[code],F223:F236,codes[forfait])))+SUM(COUNTIF(JF,$C223:$C236))*JFHN</f>
        <v>7</v>
      </c>
      <c r="G237" s="67">
        <f>SUM(Tablo[[#This Row],[Barry]:[Syham]])</f>
        <v>14</v>
      </c>
    </row>
    <row r="238" spans="1:7" ht="13" x14ac:dyDescent="0.25">
      <c r="A238" s="54">
        <f>IF(ISNUMBER(Tablo[[#This Row],[JOUR]]),DATE(YEAR(Tablo[[#This Row],[JOUR]]),MONTH(Tablo[[#This Row],[JOUR]])+1,0),A237)</f>
        <v>43220</v>
      </c>
      <c r="B238" s="55">
        <f>IF(ISNUMBER(Tablo[[#This Row],[JOUR]]),INT(MOD(INT((Tablo[[#This Row],[JOUR]]-2)/7)+3/5,52+5/28))+1,B237)</f>
        <v>14</v>
      </c>
      <c r="C238" s="65" t="s">
        <v>3</v>
      </c>
      <c r="D238" s="65"/>
      <c r="E238" s="66">
        <f t="array" ref="E238">MIN(SUM(IF(ISNUMBER(E223:E236),E223:E236,SUMIF(codes[code],E223:E236,codes[calcul_HS])))+SUM(COUNTIF(JF,$C223:$C236))*JFHS,sem)</f>
        <v>0</v>
      </c>
      <c r="F238" s="66">
        <f t="array" ref="F238">MIN(SUM(IF(ISNUMBER(F223:F236),F223:F236,SUMIF(codes[code],F223:F236,codes[calcul_HS])))+SUM(COUNTIF(JF,$C223:$C236))*JFHS,sem)</f>
        <v>0</v>
      </c>
      <c r="G238" s="67">
        <f>SUM(Tablo[[#This Row],[Barry]:[Syham]])</f>
        <v>0</v>
      </c>
    </row>
    <row r="239" spans="1:7" ht="13.5" thickBot="1" x14ac:dyDescent="0.3">
      <c r="A239" s="58">
        <f>IF(ISNUMBER(Tablo[[#This Row],[JOUR]]),DATE(YEAR(Tablo[[#This Row],[JOUR]]),MONTH(Tablo[[#This Row],[JOUR]])+1,0),A238)</f>
        <v>43220</v>
      </c>
      <c r="B239" s="59">
        <f>IF(ISNUMBER(Tablo[[#This Row],[JOUR]]),INT(MOD(INT((Tablo[[#This Row],[JOUR]]-2)/7)+3/5,52+5/28))+1,B238)</f>
        <v>14</v>
      </c>
      <c r="C239" s="68" t="s">
        <v>4</v>
      </c>
      <c r="D239" s="68"/>
      <c r="E239" s="69">
        <f t="array" ref="E239">MAX(0,SUM(IF(ISNUMBER(E223:E236),E223:E236,SUMIF(codes[code],E223:E236,codes[calcul_HS])))+SUM(COUNTIF(JF,$C223:$C236))*JFHS-sem)</f>
        <v>0</v>
      </c>
      <c r="F239" s="69">
        <f t="array" ref="F239">MAX(0,SUM(IF(ISNUMBER(F223:F236),F223:F236,SUMIF(codes[code],F223:F236,codes[calcul_HS])))+SUM(COUNTIF(JF,$C223:$C236))*JFHS-sem)</f>
        <v>0</v>
      </c>
      <c r="G239" s="70">
        <f>SUM(Tablo[[#This Row],[Barry]:[Syham]])</f>
        <v>0</v>
      </c>
    </row>
    <row r="240" spans="1:7" x14ac:dyDescent="0.25">
      <c r="A240" s="51">
        <f>IF(ISNUMBER(Tablo[[#This Row],[JOUR]]),DATE(YEAR(Tablo[[#This Row],[JOUR]]),MONTH(Tablo[[#This Row],[JOUR]])+1,0),A239)</f>
        <v>43220</v>
      </c>
      <c r="B240" s="52">
        <f>IF(ISNUMBER(Tablo[[#This Row],[JOUR]]),INT(MOD(INT((Tablo[[#This Row],[JOUR]]-2)/7)+3/5,52+5/28))+1,B239)</f>
        <v>15</v>
      </c>
      <c r="C240" s="53">
        <v>43199</v>
      </c>
      <c r="D240" s="53" t="s">
        <v>35</v>
      </c>
      <c r="E240" s="28"/>
      <c r="F240" s="28"/>
      <c r="G240" s="25"/>
    </row>
    <row r="241" spans="1:7" x14ac:dyDescent="0.25">
      <c r="A241" s="54">
        <f>IF(ISNUMBER(Tablo[[#This Row],[JOUR]]),DATE(YEAR(Tablo[[#This Row],[JOUR]]),MONTH(Tablo[[#This Row],[JOUR]])+1,0),A240)</f>
        <v>43220</v>
      </c>
      <c r="B241" s="55">
        <f>IF(ISNUMBER(Tablo[[#This Row],[JOUR]]),INT(MOD(INT((Tablo[[#This Row],[JOUR]]-2)/7)+3/5,52+5/28))+1,B240)</f>
        <v>15</v>
      </c>
      <c r="C241" s="56" t="s">
        <v>43</v>
      </c>
      <c r="D241" s="56" t="s">
        <v>36</v>
      </c>
      <c r="E241" s="36"/>
      <c r="F241" s="36"/>
      <c r="G241" s="37"/>
    </row>
    <row r="242" spans="1:7" x14ac:dyDescent="0.25">
      <c r="A242" s="54">
        <f>IF(ISNUMBER(Tablo[[#This Row],[JOUR]]),DATE(YEAR(Tablo[[#This Row],[JOUR]]),MONTH(Tablo[[#This Row],[JOUR]])+1,0),A241)</f>
        <v>43220</v>
      </c>
      <c r="B242" s="55">
        <f>IF(ISNUMBER(Tablo[[#This Row],[JOUR]]),INT(MOD(INT((Tablo[[#This Row],[JOUR]]-2)/7)+3/5,52+5/28))+1,B241)</f>
        <v>15</v>
      </c>
      <c r="C242" s="57">
        <v>43200</v>
      </c>
      <c r="D242" s="57" t="s">
        <v>35</v>
      </c>
      <c r="E242" s="29"/>
      <c r="F242" s="29"/>
      <c r="G242" s="26"/>
    </row>
    <row r="243" spans="1:7" x14ac:dyDescent="0.25">
      <c r="A243" s="54">
        <f>IF(ISNUMBER(Tablo[[#This Row],[JOUR]]),DATE(YEAR(Tablo[[#This Row],[JOUR]]),MONTH(Tablo[[#This Row],[JOUR]])+1,0),A242)</f>
        <v>43220</v>
      </c>
      <c r="B243" s="55">
        <f>IF(ISNUMBER(Tablo[[#This Row],[JOUR]]),INT(MOD(INT((Tablo[[#This Row],[JOUR]]-2)/7)+3/5,52+5/28))+1,B242)</f>
        <v>15</v>
      </c>
      <c r="C243" s="56" t="s">
        <v>43</v>
      </c>
      <c r="D243" s="56" t="s">
        <v>36</v>
      </c>
      <c r="E243" s="36"/>
      <c r="F243" s="36"/>
      <c r="G243" s="37"/>
    </row>
    <row r="244" spans="1:7" x14ac:dyDescent="0.25">
      <c r="A244" s="54">
        <f>IF(ISNUMBER(Tablo[[#This Row],[JOUR]]),DATE(YEAR(Tablo[[#This Row],[JOUR]]),MONTH(Tablo[[#This Row],[JOUR]])+1,0),A243)</f>
        <v>43220</v>
      </c>
      <c r="B244" s="55">
        <f>IF(ISNUMBER(Tablo[[#This Row],[JOUR]]),INT(MOD(INT((Tablo[[#This Row],[JOUR]]-2)/7)+3/5,52+5/28))+1,B243)</f>
        <v>15</v>
      </c>
      <c r="C244" s="57">
        <v>43201</v>
      </c>
      <c r="D244" s="57" t="s">
        <v>35</v>
      </c>
      <c r="E244" s="29"/>
      <c r="F244" s="29"/>
      <c r="G244" s="26"/>
    </row>
    <row r="245" spans="1:7" x14ac:dyDescent="0.25">
      <c r="A245" s="54">
        <f>IF(ISNUMBER(Tablo[[#This Row],[JOUR]]),DATE(YEAR(Tablo[[#This Row],[JOUR]]),MONTH(Tablo[[#This Row],[JOUR]])+1,0),A244)</f>
        <v>43220</v>
      </c>
      <c r="B245" s="55">
        <f>IF(ISNUMBER(Tablo[[#This Row],[JOUR]]),INT(MOD(INT((Tablo[[#This Row],[JOUR]]-2)/7)+3/5,52+5/28))+1,B244)</f>
        <v>15</v>
      </c>
      <c r="C245" s="56" t="s">
        <v>43</v>
      </c>
      <c r="D245" s="56" t="s">
        <v>36</v>
      </c>
      <c r="E245" s="36"/>
      <c r="F245" s="36"/>
      <c r="G245" s="37"/>
    </row>
    <row r="246" spans="1:7" x14ac:dyDescent="0.25">
      <c r="A246" s="54">
        <f>IF(ISNUMBER(Tablo[[#This Row],[JOUR]]),DATE(YEAR(Tablo[[#This Row],[JOUR]]),MONTH(Tablo[[#This Row],[JOUR]])+1,0),A245)</f>
        <v>43220</v>
      </c>
      <c r="B246" s="55">
        <f>IF(ISNUMBER(Tablo[[#This Row],[JOUR]]),INT(MOD(INT((Tablo[[#This Row],[JOUR]]-2)/7)+3/5,52+5/28))+1,B245)</f>
        <v>15</v>
      </c>
      <c r="C246" s="57">
        <v>43202</v>
      </c>
      <c r="D246" s="57" t="s">
        <v>35</v>
      </c>
      <c r="E246" s="29"/>
      <c r="F246" s="29"/>
      <c r="G246" s="26"/>
    </row>
    <row r="247" spans="1:7" x14ac:dyDescent="0.25">
      <c r="A247" s="54">
        <f>IF(ISNUMBER(Tablo[[#This Row],[JOUR]]),DATE(YEAR(Tablo[[#This Row],[JOUR]]),MONTH(Tablo[[#This Row],[JOUR]])+1,0),A246)</f>
        <v>43220</v>
      </c>
      <c r="B247" s="55">
        <f>IF(ISNUMBER(Tablo[[#This Row],[JOUR]]),INT(MOD(INT((Tablo[[#This Row],[JOUR]]-2)/7)+3/5,52+5/28))+1,B246)</f>
        <v>15</v>
      </c>
      <c r="C247" s="56" t="s">
        <v>43</v>
      </c>
      <c r="D247" s="56" t="s">
        <v>36</v>
      </c>
      <c r="E247" s="36"/>
      <c r="F247" s="36"/>
      <c r="G247" s="37"/>
    </row>
    <row r="248" spans="1:7" x14ac:dyDescent="0.25">
      <c r="A248" s="54">
        <f>IF(ISNUMBER(Tablo[[#This Row],[JOUR]]),DATE(YEAR(Tablo[[#This Row],[JOUR]]),MONTH(Tablo[[#This Row],[JOUR]])+1,0),A247)</f>
        <v>43220</v>
      </c>
      <c r="B248" s="55">
        <f>IF(ISNUMBER(Tablo[[#This Row],[JOUR]]),INT(MOD(INT((Tablo[[#This Row],[JOUR]]-2)/7)+3/5,52+5/28))+1,B247)</f>
        <v>15</v>
      </c>
      <c r="C248" s="57">
        <v>43203</v>
      </c>
      <c r="D248" s="57" t="s">
        <v>35</v>
      </c>
      <c r="E248" s="29"/>
      <c r="F248" s="29"/>
      <c r="G248" s="26"/>
    </row>
    <row r="249" spans="1:7" x14ac:dyDescent="0.25">
      <c r="A249" s="54">
        <f>IF(ISNUMBER(Tablo[[#This Row],[JOUR]]),DATE(YEAR(Tablo[[#This Row],[JOUR]]),MONTH(Tablo[[#This Row],[JOUR]])+1,0),A248)</f>
        <v>43220</v>
      </c>
      <c r="B249" s="55">
        <f>IF(ISNUMBER(Tablo[[#This Row],[JOUR]]),INT(MOD(INT((Tablo[[#This Row],[JOUR]]-2)/7)+3/5,52+5/28))+1,B248)</f>
        <v>15</v>
      </c>
      <c r="C249" s="56" t="s">
        <v>43</v>
      </c>
      <c r="D249" s="56" t="s">
        <v>36</v>
      </c>
      <c r="E249" s="36"/>
      <c r="F249" s="36"/>
      <c r="G249" s="37"/>
    </row>
    <row r="250" spans="1:7" x14ac:dyDescent="0.25">
      <c r="A250" s="60">
        <f>IF(ISNUMBER(Tablo[[#This Row],[JOUR]]),DATE(YEAR(Tablo[[#This Row],[JOUR]]),MONTH(Tablo[[#This Row],[JOUR]])+1,0),A249)</f>
        <v>43220</v>
      </c>
      <c r="B250" s="61">
        <f>IF(ISNUMBER(Tablo[[#This Row],[JOUR]]),INT(MOD(INT((Tablo[[#This Row],[JOUR]]-2)/7)+3/5,52+5/28))+1,B249)</f>
        <v>15</v>
      </c>
      <c r="C250" s="57">
        <v>43204</v>
      </c>
      <c r="D250" s="57" t="s">
        <v>35</v>
      </c>
      <c r="E250" s="29"/>
      <c r="F250" s="29"/>
      <c r="G250" s="26"/>
    </row>
    <row r="251" spans="1:7" x14ac:dyDescent="0.25">
      <c r="A251" s="60">
        <f>IF(ISNUMBER(Tablo[[#This Row],[JOUR]]),DATE(YEAR(Tablo[[#This Row],[JOUR]]),MONTH(Tablo[[#This Row],[JOUR]])+1,0),A249)</f>
        <v>43220</v>
      </c>
      <c r="B251" s="61">
        <f>IF(ISNUMBER(Tablo[[#This Row],[JOUR]]),INT(MOD(INT((Tablo[[#This Row],[JOUR]]-2)/7)+3/5,52+5/28))+1,B249)</f>
        <v>15</v>
      </c>
      <c r="C251" s="56" t="s">
        <v>43</v>
      </c>
      <c r="D251" s="56" t="s">
        <v>36</v>
      </c>
      <c r="E251" s="36"/>
      <c r="F251" s="36"/>
      <c r="G251" s="37"/>
    </row>
    <row r="252" spans="1:7" x14ac:dyDescent="0.25">
      <c r="A252" s="60">
        <f>IF(ISNUMBER(Tablo[[#This Row],[JOUR]]),DATE(YEAR(Tablo[[#This Row],[JOUR]]),MONTH(Tablo[[#This Row],[JOUR]])+1,0),A249)</f>
        <v>43220</v>
      </c>
      <c r="B252" s="61">
        <f>IF(ISNUMBER(Tablo[[#This Row],[JOUR]]),INT(MOD(INT((Tablo[[#This Row],[JOUR]]-2)/7)+3/5,52+5/28))+1,B249)</f>
        <v>15</v>
      </c>
      <c r="C252" s="57">
        <v>43205</v>
      </c>
      <c r="D252" s="57" t="s">
        <v>35</v>
      </c>
      <c r="E252" s="29"/>
      <c r="F252" s="29"/>
      <c r="G252" s="26"/>
    </row>
    <row r="253" spans="1:7" x14ac:dyDescent="0.25">
      <c r="A253" s="60">
        <f>IF(ISNUMBER(Tablo[[#This Row],[JOUR]]),DATE(YEAR(Tablo[[#This Row],[JOUR]]),MONTH(Tablo[[#This Row],[JOUR]])+1,0),A249)</f>
        <v>43220</v>
      </c>
      <c r="B253" s="61">
        <f>IF(ISNUMBER(Tablo[[#This Row],[JOUR]]),INT(MOD(INT((Tablo[[#This Row],[JOUR]]-2)/7)+3/5,52+5/28))+1,B249)</f>
        <v>15</v>
      </c>
      <c r="C253" s="56" t="s">
        <v>43</v>
      </c>
      <c r="D253" s="56" t="s">
        <v>36</v>
      </c>
      <c r="E253" s="36"/>
      <c r="F253" s="36"/>
      <c r="G253" s="37"/>
    </row>
    <row r="254" spans="1:7" ht="13" x14ac:dyDescent="0.25">
      <c r="A254" s="54">
        <f>IF(ISNUMBER(Tablo[[#This Row],[JOUR]]),DATE(YEAR(Tablo[[#This Row],[JOUR]]),MONTH(Tablo[[#This Row],[JOUR]])+1,0),A249)</f>
        <v>43220</v>
      </c>
      <c r="B254" s="55">
        <f>IF(ISNUMBER(Tablo[[#This Row],[JOUR]]),INT(MOD(INT((Tablo[[#This Row],[JOUR]]-2)/7)+3/5,52+5/28))+1,B249)</f>
        <v>15</v>
      </c>
      <c r="C254" s="65" t="s">
        <v>2</v>
      </c>
      <c r="D254" s="65"/>
      <c r="E254" s="66">
        <f t="array" ref="E254">SUM(IF(ISNUMBER(E240:E253),E240:E253,SUMIF(codes[code],E240:E253,codes[forfait])))+SUM(COUNTIF(JF,$C240:$C253))*JFHN</f>
        <v>0</v>
      </c>
      <c r="F254" s="66">
        <f t="array" ref="F254">SUM(IF(ISNUMBER(F240:F253),F240:F253,SUMIF(codes[code],F240:F253,codes[forfait])))+SUM(COUNTIF(JF,$C240:$C253))*JFHN</f>
        <v>0</v>
      </c>
      <c r="G254" s="67">
        <f>SUM(Tablo[[#This Row],[Barry]:[Syham]])</f>
        <v>0</v>
      </c>
    </row>
    <row r="255" spans="1:7" ht="13" x14ac:dyDescent="0.25">
      <c r="A255" s="54">
        <f>IF(ISNUMBER(Tablo[[#This Row],[JOUR]]),DATE(YEAR(Tablo[[#This Row],[JOUR]]),MONTH(Tablo[[#This Row],[JOUR]])+1,0),A254)</f>
        <v>43220</v>
      </c>
      <c r="B255" s="55">
        <f>IF(ISNUMBER(Tablo[[#This Row],[JOUR]]),INT(MOD(INT((Tablo[[#This Row],[JOUR]]-2)/7)+3/5,52+5/28))+1,B254)</f>
        <v>15</v>
      </c>
      <c r="C255" s="65" t="s">
        <v>3</v>
      </c>
      <c r="D255" s="65"/>
      <c r="E255" s="66">
        <f t="array" ref="E255">MIN(SUM(IF(ISNUMBER(E240:E253),E240:E253,SUMIF(codes[code],E240:E253,codes[calcul_HS])))+SUM(COUNTIF(JF,$C240:$C253))*JFHS,sem)</f>
        <v>0</v>
      </c>
      <c r="F255" s="66">
        <f t="array" ref="F255">MIN(SUM(IF(ISNUMBER(F240:F253),F240:F253,SUMIF(codes[code],F240:F253,codes[calcul_HS])))+SUM(COUNTIF(JF,$C240:$C253))*JFHS,sem)</f>
        <v>0</v>
      </c>
      <c r="G255" s="67">
        <f>SUM(Tablo[[#This Row],[Barry]:[Syham]])</f>
        <v>0</v>
      </c>
    </row>
    <row r="256" spans="1:7" ht="13.5" thickBot="1" x14ac:dyDescent="0.3">
      <c r="A256" s="58">
        <f>IF(ISNUMBER(Tablo[[#This Row],[JOUR]]),DATE(YEAR(Tablo[[#This Row],[JOUR]]),MONTH(Tablo[[#This Row],[JOUR]])+1,0),A255)</f>
        <v>43220</v>
      </c>
      <c r="B256" s="59">
        <f>IF(ISNUMBER(Tablo[[#This Row],[JOUR]]),INT(MOD(INT((Tablo[[#This Row],[JOUR]]-2)/7)+3/5,52+5/28))+1,B255)</f>
        <v>15</v>
      </c>
      <c r="C256" s="68" t="s">
        <v>4</v>
      </c>
      <c r="D256" s="68"/>
      <c r="E256" s="69">
        <f t="array" ref="E256">MAX(0,SUM(IF(ISNUMBER(E240:E253),E240:E253,SUMIF(codes[code],E240:E253,codes[calcul_HS])))+SUM(COUNTIF(JF,$C240:$C253))*JFHS-sem)</f>
        <v>0</v>
      </c>
      <c r="F256" s="69">
        <f t="array" ref="F256">MAX(0,SUM(IF(ISNUMBER(F240:F253),F240:F253,SUMIF(codes[code],F240:F253,codes[calcul_HS])))+SUM(COUNTIF(JF,$C240:$C253))*JFHS-sem)</f>
        <v>0</v>
      </c>
      <c r="G256" s="70">
        <f>SUM(Tablo[[#This Row],[Barry]:[Syham]])</f>
        <v>0</v>
      </c>
    </row>
    <row r="257" spans="1:7" x14ac:dyDescent="0.25">
      <c r="A257" s="51">
        <f>IF(ISNUMBER(Tablo[[#This Row],[JOUR]]),DATE(YEAR(Tablo[[#This Row],[JOUR]]),MONTH(Tablo[[#This Row],[JOUR]])+1,0),A256)</f>
        <v>43220</v>
      </c>
      <c r="B257" s="52">
        <f>IF(ISNUMBER(Tablo[[#This Row],[JOUR]]),INT(MOD(INT((Tablo[[#This Row],[JOUR]]-2)/7)+3/5,52+5/28))+1,B256)</f>
        <v>16</v>
      </c>
      <c r="C257" s="53">
        <v>43206</v>
      </c>
      <c r="D257" s="53" t="s">
        <v>35</v>
      </c>
      <c r="E257" s="28"/>
      <c r="F257" s="28"/>
      <c r="G257" s="25"/>
    </row>
    <row r="258" spans="1:7" x14ac:dyDescent="0.25">
      <c r="A258" s="54">
        <f>IF(ISNUMBER(Tablo[[#This Row],[JOUR]]),DATE(YEAR(Tablo[[#This Row],[JOUR]]),MONTH(Tablo[[#This Row],[JOUR]])+1,0),A257)</f>
        <v>43220</v>
      </c>
      <c r="B258" s="55">
        <f>IF(ISNUMBER(Tablo[[#This Row],[JOUR]]),INT(MOD(INT((Tablo[[#This Row],[JOUR]]-2)/7)+3/5,52+5/28))+1,B257)</f>
        <v>16</v>
      </c>
      <c r="C258" s="56" t="s">
        <v>43</v>
      </c>
      <c r="D258" s="56" t="s">
        <v>36</v>
      </c>
      <c r="E258" s="36"/>
      <c r="F258" s="36"/>
      <c r="G258" s="37"/>
    </row>
    <row r="259" spans="1:7" x14ac:dyDescent="0.25">
      <c r="A259" s="54">
        <f>IF(ISNUMBER(Tablo[[#This Row],[JOUR]]),DATE(YEAR(Tablo[[#This Row],[JOUR]]),MONTH(Tablo[[#This Row],[JOUR]])+1,0),A258)</f>
        <v>43220</v>
      </c>
      <c r="B259" s="55">
        <f>IF(ISNUMBER(Tablo[[#This Row],[JOUR]]),INT(MOD(INT((Tablo[[#This Row],[JOUR]]-2)/7)+3/5,52+5/28))+1,B258)</f>
        <v>16</v>
      </c>
      <c r="C259" s="57">
        <v>43207</v>
      </c>
      <c r="D259" s="57" t="s">
        <v>35</v>
      </c>
      <c r="E259" s="29"/>
      <c r="F259" s="29"/>
      <c r="G259" s="26"/>
    </row>
    <row r="260" spans="1:7" x14ac:dyDescent="0.25">
      <c r="A260" s="54">
        <f>IF(ISNUMBER(Tablo[[#This Row],[JOUR]]),DATE(YEAR(Tablo[[#This Row],[JOUR]]),MONTH(Tablo[[#This Row],[JOUR]])+1,0),A259)</f>
        <v>43220</v>
      </c>
      <c r="B260" s="55">
        <f>IF(ISNUMBER(Tablo[[#This Row],[JOUR]]),INT(MOD(INT((Tablo[[#This Row],[JOUR]]-2)/7)+3/5,52+5/28))+1,B259)</f>
        <v>16</v>
      </c>
      <c r="C260" s="56" t="s">
        <v>43</v>
      </c>
      <c r="D260" s="56" t="s">
        <v>36</v>
      </c>
      <c r="E260" s="36"/>
      <c r="F260" s="36"/>
      <c r="G260" s="37"/>
    </row>
    <row r="261" spans="1:7" x14ac:dyDescent="0.25">
      <c r="A261" s="54">
        <f>IF(ISNUMBER(Tablo[[#This Row],[JOUR]]),DATE(YEAR(Tablo[[#This Row],[JOUR]]),MONTH(Tablo[[#This Row],[JOUR]])+1,0),A260)</f>
        <v>43220</v>
      </c>
      <c r="B261" s="55">
        <f>IF(ISNUMBER(Tablo[[#This Row],[JOUR]]),INT(MOD(INT((Tablo[[#This Row],[JOUR]]-2)/7)+3/5,52+5/28))+1,B260)</f>
        <v>16</v>
      </c>
      <c r="C261" s="57">
        <v>43208</v>
      </c>
      <c r="D261" s="57" t="s">
        <v>35</v>
      </c>
      <c r="E261" s="29"/>
      <c r="F261" s="29"/>
      <c r="G261" s="26"/>
    </row>
    <row r="262" spans="1:7" x14ac:dyDescent="0.25">
      <c r="A262" s="54">
        <f>IF(ISNUMBER(Tablo[[#This Row],[JOUR]]),DATE(YEAR(Tablo[[#This Row],[JOUR]]),MONTH(Tablo[[#This Row],[JOUR]])+1,0),A261)</f>
        <v>43220</v>
      </c>
      <c r="B262" s="55">
        <f>IF(ISNUMBER(Tablo[[#This Row],[JOUR]]),INT(MOD(INT((Tablo[[#This Row],[JOUR]]-2)/7)+3/5,52+5/28))+1,B261)</f>
        <v>16</v>
      </c>
      <c r="C262" s="56" t="s">
        <v>43</v>
      </c>
      <c r="D262" s="56" t="s">
        <v>36</v>
      </c>
      <c r="E262" s="36"/>
      <c r="F262" s="36"/>
      <c r="G262" s="37"/>
    </row>
    <row r="263" spans="1:7" x14ac:dyDescent="0.25">
      <c r="A263" s="54">
        <f>IF(ISNUMBER(Tablo[[#This Row],[JOUR]]),DATE(YEAR(Tablo[[#This Row],[JOUR]]),MONTH(Tablo[[#This Row],[JOUR]])+1,0),A262)</f>
        <v>43220</v>
      </c>
      <c r="B263" s="55">
        <f>IF(ISNUMBER(Tablo[[#This Row],[JOUR]]),INT(MOD(INT((Tablo[[#This Row],[JOUR]]-2)/7)+3/5,52+5/28))+1,B262)</f>
        <v>16</v>
      </c>
      <c r="C263" s="57">
        <v>43209</v>
      </c>
      <c r="D263" s="57" t="s">
        <v>35</v>
      </c>
      <c r="E263" s="29"/>
      <c r="F263" s="29"/>
      <c r="G263" s="26"/>
    </row>
    <row r="264" spans="1:7" x14ac:dyDescent="0.25">
      <c r="A264" s="54">
        <f>IF(ISNUMBER(Tablo[[#This Row],[JOUR]]),DATE(YEAR(Tablo[[#This Row],[JOUR]]),MONTH(Tablo[[#This Row],[JOUR]])+1,0),A263)</f>
        <v>43220</v>
      </c>
      <c r="B264" s="55">
        <f>IF(ISNUMBER(Tablo[[#This Row],[JOUR]]),INT(MOD(INT((Tablo[[#This Row],[JOUR]]-2)/7)+3/5,52+5/28))+1,B263)</f>
        <v>16</v>
      </c>
      <c r="C264" s="56" t="s">
        <v>43</v>
      </c>
      <c r="D264" s="56" t="s">
        <v>36</v>
      </c>
      <c r="E264" s="36"/>
      <c r="F264" s="36"/>
      <c r="G264" s="37"/>
    </row>
    <row r="265" spans="1:7" x14ac:dyDescent="0.25">
      <c r="A265" s="54">
        <f>IF(ISNUMBER(Tablo[[#This Row],[JOUR]]),DATE(YEAR(Tablo[[#This Row],[JOUR]]),MONTH(Tablo[[#This Row],[JOUR]])+1,0),A264)</f>
        <v>43220</v>
      </c>
      <c r="B265" s="55">
        <f>IF(ISNUMBER(Tablo[[#This Row],[JOUR]]),INT(MOD(INT((Tablo[[#This Row],[JOUR]]-2)/7)+3/5,52+5/28))+1,B264)</f>
        <v>16</v>
      </c>
      <c r="C265" s="57">
        <v>43210</v>
      </c>
      <c r="D265" s="57" t="s">
        <v>35</v>
      </c>
      <c r="E265" s="29"/>
      <c r="F265" s="29"/>
      <c r="G265" s="26"/>
    </row>
    <row r="266" spans="1:7" x14ac:dyDescent="0.25">
      <c r="A266" s="54">
        <f>IF(ISNUMBER(Tablo[[#This Row],[JOUR]]),DATE(YEAR(Tablo[[#This Row],[JOUR]]),MONTH(Tablo[[#This Row],[JOUR]])+1,0),A265)</f>
        <v>43220</v>
      </c>
      <c r="B266" s="55">
        <f>IF(ISNUMBER(Tablo[[#This Row],[JOUR]]),INT(MOD(INT((Tablo[[#This Row],[JOUR]]-2)/7)+3/5,52+5/28))+1,B265)</f>
        <v>16</v>
      </c>
      <c r="C266" s="56" t="s">
        <v>43</v>
      </c>
      <c r="D266" s="56" t="s">
        <v>36</v>
      </c>
      <c r="E266" s="36"/>
      <c r="F266" s="36"/>
      <c r="G266" s="37"/>
    </row>
    <row r="267" spans="1:7" x14ac:dyDescent="0.25">
      <c r="A267" s="60">
        <f>IF(ISNUMBER(Tablo[[#This Row],[JOUR]]),DATE(YEAR(Tablo[[#This Row],[JOUR]]),MONTH(Tablo[[#This Row],[JOUR]])+1,0),A266)</f>
        <v>43220</v>
      </c>
      <c r="B267" s="61">
        <f>IF(ISNUMBER(Tablo[[#This Row],[JOUR]]),INT(MOD(INT((Tablo[[#This Row],[JOUR]]-2)/7)+3/5,52+5/28))+1,B266)</f>
        <v>16</v>
      </c>
      <c r="C267" s="57">
        <v>43211</v>
      </c>
      <c r="D267" s="57" t="s">
        <v>35</v>
      </c>
      <c r="E267" s="29"/>
      <c r="F267" s="29"/>
      <c r="G267" s="26"/>
    </row>
    <row r="268" spans="1:7" x14ac:dyDescent="0.25">
      <c r="A268" s="60">
        <f>IF(ISNUMBER(Tablo[[#This Row],[JOUR]]),DATE(YEAR(Tablo[[#This Row],[JOUR]]),MONTH(Tablo[[#This Row],[JOUR]])+1,0),A266)</f>
        <v>43220</v>
      </c>
      <c r="B268" s="61">
        <f>IF(ISNUMBER(Tablo[[#This Row],[JOUR]]),INT(MOD(INT((Tablo[[#This Row],[JOUR]]-2)/7)+3/5,52+5/28))+1,B266)</f>
        <v>16</v>
      </c>
      <c r="C268" s="56" t="s">
        <v>43</v>
      </c>
      <c r="D268" s="56" t="s">
        <v>36</v>
      </c>
      <c r="E268" s="36"/>
      <c r="F268" s="36"/>
      <c r="G268" s="37"/>
    </row>
    <row r="269" spans="1:7" x14ac:dyDescent="0.25">
      <c r="A269" s="60">
        <f>IF(ISNUMBER(Tablo[[#This Row],[JOUR]]),DATE(YEAR(Tablo[[#This Row],[JOUR]]),MONTH(Tablo[[#This Row],[JOUR]])+1,0),A266)</f>
        <v>43220</v>
      </c>
      <c r="B269" s="61">
        <f>IF(ISNUMBER(Tablo[[#This Row],[JOUR]]),INT(MOD(INT((Tablo[[#This Row],[JOUR]]-2)/7)+3/5,52+5/28))+1,B266)</f>
        <v>16</v>
      </c>
      <c r="C269" s="57">
        <v>43212</v>
      </c>
      <c r="D269" s="57" t="s">
        <v>35</v>
      </c>
      <c r="E269" s="29"/>
      <c r="F269" s="29"/>
      <c r="G269" s="26"/>
    </row>
    <row r="270" spans="1:7" x14ac:dyDescent="0.25">
      <c r="A270" s="60">
        <f>IF(ISNUMBER(Tablo[[#This Row],[JOUR]]),DATE(YEAR(Tablo[[#This Row],[JOUR]]),MONTH(Tablo[[#This Row],[JOUR]])+1,0),A266)</f>
        <v>43220</v>
      </c>
      <c r="B270" s="61">
        <f>IF(ISNUMBER(Tablo[[#This Row],[JOUR]]),INT(MOD(INT((Tablo[[#This Row],[JOUR]]-2)/7)+3/5,52+5/28))+1,B266)</f>
        <v>16</v>
      </c>
      <c r="C270" s="56" t="s">
        <v>43</v>
      </c>
      <c r="D270" s="56" t="s">
        <v>36</v>
      </c>
      <c r="E270" s="36"/>
      <c r="F270" s="36"/>
      <c r="G270" s="37"/>
    </row>
    <row r="271" spans="1:7" ht="13" x14ac:dyDescent="0.25">
      <c r="A271" s="54">
        <f>IF(ISNUMBER(Tablo[[#This Row],[JOUR]]),DATE(YEAR(Tablo[[#This Row],[JOUR]]),MONTH(Tablo[[#This Row],[JOUR]])+1,0),A266)</f>
        <v>43220</v>
      </c>
      <c r="B271" s="55">
        <f>IF(ISNUMBER(Tablo[[#This Row],[JOUR]]),INT(MOD(INT((Tablo[[#This Row],[JOUR]]-2)/7)+3/5,52+5/28))+1,B266)</f>
        <v>16</v>
      </c>
      <c r="C271" s="65" t="s">
        <v>2</v>
      </c>
      <c r="D271" s="65"/>
      <c r="E271" s="66">
        <f t="array" ref="E271">SUM(IF(ISNUMBER(E257:E270),E257:E270,SUMIF(codes[code],E257:E270,codes[forfait])))+SUM(COUNTIF(JF,$C257:$C270))*JFHN</f>
        <v>0</v>
      </c>
      <c r="F271" s="66">
        <f t="array" ref="F271">SUM(IF(ISNUMBER(F257:F270),F257:F270,SUMIF(codes[code],F257:F270,codes[forfait])))+SUM(COUNTIF(JF,$C257:$C270))*JFHN</f>
        <v>0</v>
      </c>
      <c r="G271" s="67">
        <f>SUM(Tablo[[#This Row],[Barry]:[Syham]])</f>
        <v>0</v>
      </c>
    </row>
    <row r="272" spans="1:7" ht="13" x14ac:dyDescent="0.25">
      <c r="A272" s="54">
        <f>IF(ISNUMBER(Tablo[[#This Row],[JOUR]]),DATE(YEAR(Tablo[[#This Row],[JOUR]]),MONTH(Tablo[[#This Row],[JOUR]])+1,0),A271)</f>
        <v>43220</v>
      </c>
      <c r="B272" s="55">
        <f>IF(ISNUMBER(Tablo[[#This Row],[JOUR]]),INT(MOD(INT((Tablo[[#This Row],[JOUR]]-2)/7)+3/5,52+5/28))+1,B271)</f>
        <v>16</v>
      </c>
      <c r="C272" s="65" t="s">
        <v>3</v>
      </c>
      <c r="D272" s="65"/>
      <c r="E272" s="66">
        <f t="array" ref="E272">MIN(SUM(IF(ISNUMBER(E257:E270),E257:E270,SUMIF(codes[code],E257:E270,codes[calcul_HS])))+SUM(COUNTIF(JF,$C257:$C270))*JFHS,sem)</f>
        <v>0</v>
      </c>
      <c r="F272" s="66">
        <f t="array" ref="F272">MIN(SUM(IF(ISNUMBER(F257:F270),F257:F270,SUMIF(codes[code],F257:F270,codes[calcul_HS])))+SUM(COUNTIF(JF,$C257:$C270))*JFHS,sem)</f>
        <v>0</v>
      </c>
      <c r="G272" s="67">
        <f>SUM(Tablo[[#This Row],[Barry]:[Syham]])</f>
        <v>0</v>
      </c>
    </row>
    <row r="273" spans="1:7" ht="13.5" thickBot="1" x14ac:dyDescent="0.3">
      <c r="A273" s="58">
        <f>IF(ISNUMBER(Tablo[[#This Row],[JOUR]]),DATE(YEAR(Tablo[[#This Row],[JOUR]]),MONTH(Tablo[[#This Row],[JOUR]])+1,0),A272)</f>
        <v>43220</v>
      </c>
      <c r="B273" s="59">
        <f>IF(ISNUMBER(Tablo[[#This Row],[JOUR]]),INT(MOD(INT((Tablo[[#This Row],[JOUR]]-2)/7)+3/5,52+5/28))+1,B272)</f>
        <v>16</v>
      </c>
      <c r="C273" s="68" t="s">
        <v>4</v>
      </c>
      <c r="D273" s="68"/>
      <c r="E273" s="69">
        <f t="array" ref="E273">MAX(0,SUM(IF(ISNUMBER(E257:E270),E257:E270,SUMIF(codes[code],E257:E270,codes[calcul_HS])))+SUM(COUNTIF(JF,$C257:$C270))*JFHS-sem)</f>
        <v>0</v>
      </c>
      <c r="F273" s="69">
        <f t="array" ref="F273">MAX(0,SUM(IF(ISNUMBER(F257:F270),F257:F270,SUMIF(codes[code],F257:F270,codes[calcul_HS])))+SUM(COUNTIF(JF,$C257:$C270))*JFHS-sem)</f>
        <v>0</v>
      </c>
      <c r="G273" s="70">
        <f>SUM(Tablo[[#This Row],[Barry]:[Syham]])</f>
        <v>0</v>
      </c>
    </row>
    <row r="274" spans="1:7" x14ac:dyDescent="0.25">
      <c r="A274" s="51">
        <f>IF(ISNUMBER(Tablo[[#This Row],[JOUR]]),DATE(YEAR(Tablo[[#This Row],[JOUR]]),MONTH(Tablo[[#This Row],[JOUR]])+1,0),A273)</f>
        <v>43220</v>
      </c>
      <c r="B274" s="52">
        <f>IF(ISNUMBER(Tablo[[#This Row],[JOUR]]),INT(MOD(INT((Tablo[[#This Row],[JOUR]]-2)/7)+3/5,52+5/28))+1,B273)</f>
        <v>17</v>
      </c>
      <c r="C274" s="53">
        <v>43213</v>
      </c>
      <c r="D274" s="53" t="s">
        <v>35</v>
      </c>
      <c r="E274" s="28"/>
      <c r="F274" s="28"/>
      <c r="G274" s="25"/>
    </row>
    <row r="275" spans="1:7" x14ac:dyDescent="0.25">
      <c r="A275" s="54">
        <f>IF(ISNUMBER(Tablo[[#This Row],[JOUR]]),DATE(YEAR(Tablo[[#This Row],[JOUR]]),MONTH(Tablo[[#This Row],[JOUR]])+1,0),A274)</f>
        <v>43220</v>
      </c>
      <c r="B275" s="55">
        <f>IF(ISNUMBER(Tablo[[#This Row],[JOUR]]),INT(MOD(INT((Tablo[[#This Row],[JOUR]]-2)/7)+3/5,52+5/28))+1,B274)</f>
        <v>17</v>
      </c>
      <c r="C275" s="56" t="s">
        <v>43</v>
      </c>
      <c r="D275" s="56" t="s">
        <v>36</v>
      </c>
      <c r="E275" s="36"/>
      <c r="F275" s="36"/>
      <c r="G275" s="37"/>
    </row>
    <row r="276" spans="1:7" x14ac:dyDescent="0.25">
      <c r="A276" s="54">
        <f>IF(ISNUMBER(Tablo[[#This Row],[JOUR]]),DATE(YEAR(Tablo[[#This Row],[JOUR]]),MONTH(Tablo[[#This Row],[JOUR]])+1,0),A275)</f>
        <v>43220</v>
      </c>
      <c r="B276" s="55">
        <f>IF(ISNUMBER(Tablo[[#This Row],[JOUR]]),INT(MOD(INT((Tablo[[#This Row],[JOUR]]-2)/7)+3/5,52+5/28))+1,B275)</f>
        <v>17</v>
      </c>
      <c r="C276" s="57">
        <v>43214</v>
      </c>
      <c r="D276" s="57" t="s">
        <v>35</v>
      </c>
      <c r="E276" s="29"/>
      <c r="F276" s="29"/>
      <c r="G276" s="26"/>
    </row>
    <row r="277" spans="1:7" x14ac:dyDescent="0.25">
      <c r="A277" s="54">
        <f>IF(ISNUMBER(Tablo[[#This Row],[JOUR]]),DATE(YEAR(Tablo[[#This Row],[JOUR]]),MONTH(Tablo[[#This Row],[JOUR]])+1,0),A276)</f>
        <v>43220</v>
      </c>
      <c r="B277" s="55">
        <f>IF(ISNUMBER(Tablo[[#This Row],[JOUR]]),INT(MOD(INT((Tablo[[#This Row],[JOUR]]-2)/7)+3/5,52+5/28))+1,B276)</f>
        <v>17</v>
      </c>
      <c r="C277" s="56" t="s">
        <v>43</v>
      </c>
      <c r="D277" s="56" t="s">
        <v>36</v>
      </c>
      <c r="E277" s="36"/>
      <c r="F277" s="36"/>
      <c r="G277" s="37"/>
    </row>
    <row r="278" spans="1:7" x14ac:dyDescent="0.25">
      <c r="A278" s="54">
        <f>IF(ISNUMBER(Tablo[[#This Row],[JOUR]]),DATE(YEAR(Tablo[[#This Row],[JOUR]]),MONTH(Tablo[[#This Row],[JOUR]])+1,0),A277)</f>
        <v>43220</v>
      </c>
      <c r="B278" s="55">
        <f>IF(ISNUMBER(Tablo[[#This Row],[JOUR]]),INT(MOD(INT((Tablo[[#This Row],[JOUR]]-2)/7)+3/5,52+5/28))+1,B277)</f>
        <v>17</v>
      </c>
      <c r="C278" s="57">
        <v>43215</v>
      </c>
      <c r="D278" s="57" t="s">
        <v>35</v>
      </c>
      <c r="E278" s="29"/>
      <c r="F278" s="29"/>
      <c r="G278" s="26"/>
    </row>
    <row r="279" spans="1:7" x14ac:dyDescent="0.25">
      <c r="A279" s="54">
        <f>IF(ISNUMBER(Tablo[[#This Row],[JOUR]]),DATE(YEAR(Tablo[[#This Row],[JOUR]]),MONTH(Tablo[[#This Row],[JOUR]])+1,0),A278)</f>
        <v>43220</v>
      </c>
      <c r="B279" s="55">
        <f>IF(ISNUMBER(Tablo[[#This Row],[JOUR]]),INT(MOD(INT((Tablo[[#This Row],[JOUR]]-2)/7)+3/5,52+5/28))+1,B278)</f>
        <v>17</v>
      </c>
      <c r="C279" s="56" t="s">
        <v>43</v>
      </c>
      <c r="D279" s="56" t="s">
        <v>36</v>
      </c>
      <c r="E279" s="36"/>
      <c r="F279" s="36"/>
      <c r="G279" s="37"/>
    </row>
    <row r="280" spans="1:7" x14ac:dyDescent="0.25">
      <c r="A280" s="54">
        <f>IF(ISNUMBER(Tablo[[#This Row],[JOUR]]),DATE(YEAR(Tablo[[#This Row],[JOUR]]),MONTH(Tablo[[#This Row],[JOUR]])+1,0),A279)</f>
        <v>43220</v>
      </c>
      <c r="B280" s="55">
        <f>IF(ISNUMBER(Tablo[[#This Row],[JOUR]]),INT(MOD(INT((Tablo[[#This Row],[JOUR]]-2)/7)+3/5,52+5/28))+1,B279)</f>
        <v>17</v>
      </c>
      <c r="C280" s="57">
        <v>43216</v>
      </c>
      <c r="D280" s="57" t="s">
        <v>35</v>
      </c>
      <c r="E280" s="29"/>
      <c r="F280" s="29"/>
      <c r="G280" s="26"/>
    </row>
    <row r="281" spans="1:7" x14ac:dyDescent="0.25">
      <c r="A281" s="54">
        <f>IF(ISNUMBER(Tablo[[#This Row],[JOUR]]),DATE(YEAR(Tablo[[#This Row],[JOUR]]),MONTH(Tablo[[#This Row],[JOUR]])+1,0),A280)</f>
        <v>43220</v>
      </c>
      <c r="B281" s="55">
        <f>IF(ISNUMBER(Tablo[[#This Row],[JOUR]]),INT(MOD(INT((Tablo[[#This Row],[JOUR]]-2)/7)+3/5,52+5/28))+1,B280)</f>
        <v>17</v>
      </c>
      <c r="C281" s="56" t="s">
        <v>43</v>
      </c>
      <c r="D281" s="56" t="s">
        <v>36</v>
      </c>
      <c r="E281" s="36"/>
      <c r="F281" s="36"/>
      <c r="G281" s="37"/>
    </row>
    <row r="282" spans="1:7" x14ac:dyDescent="0.25">
      <c r="A282" s="54">
        <f>IF(ISNUMBER(Tablo[[#This Row],[JOUR]]),DATE(YEAR(Tablo[[#This Row],[JOUR]]),MONTH(Tablo[[#This Row],[JOUR]])+1,0),A281)</f>
        <v>43220</v>
      </c>
      <c r="B282" s="55">
        <f>IF(ISNUMBER(Tablo[[#This Row],[JOUR]]),INT(MOD(INT((Tablo[[#This Row],[JOUR]]-2)/7)+3/5,52+5/28))+1,B281)</f>
        <v>17</v>
      </c>
      <c r="C282" s="57">
        <v>43217</v>
      </c>
      <c r="D282" s="57" t="s">
        <v>35</v>
      </c>
      <c r="E282" s="29"/>
      <c r="F282" s="29"/>
      <c r="G282" s="26"/>
    </row>
    <row r="283" spans="1:7" x14ac:dyDescent="0.25">
      <c r="A283" s="54">
        <f>IF(ISNUMBER(Tablo[[#This Row],[JOUR]]),DATE(YEAR(Tablo[[#This Row],[JOUR]]),MONTH(Tablo[[#This Row],[JOUR]])+1,0),A282)</f>
        <v>43220</v>
      </c>
      <c r="B283" s="55">
        <f>IF(ISNUMBER(Tablo[[#This Row],[JOUR]]),INT(MOD(INT((Tablo[[#This Row],[JOUR]]-2)/7)+3/5,52+5/28))+1,B282)</f>
        <v>17</v>
      </c>
      <c r="C283" s="56" t="s">
        <v>43</v>
      </c>
      <c r="D283" s="56" t="s">
        <v>36</v>
      </c>
      <c r="E283" s="36"/>
      <c r="F283" s="36"/>
      <c r="G283" s="37"/>
    </row>
    <row r="284" spans="1:7" x14ac:dyDescent="0.25">
      <c r="A284" s="60">
        <f>IF(ISNUMBER(Tablo[[#This Row],[JOUR]]),DATE(YEAR(Tablo[[#This Row],[JOUR]]),MONTH(Tablo[[#This Row],[JOUR]])+1,0),A283)</f>
        <v>43220</v>
      </c>
      <c r="B284" s="61">
        <f>IF(ISNUMBER(Tablo[[#This Row],[JOUR]]),INT(MOD(INT((Tablo[[#This Row],[JOUR]]-2)/7)+3/5,52+5/28))+1,B283)</f>
        <v>17</v>
      </c>
      <c r="C284" s="57">
        <v>43218</v>
      </c>
      <c r="D284" s="57" t="s">
        <v>35</v>
      </c>
      <c r="E284" s="29"/>
      <c r="F284" s="29"/>
      <c r="G284" s="26"/>
    </row>
    <row r="285" spans="1:7" x14ac:dyDescent="0.25">
      <c r="A285" s="60">
        <f>IF(ISNUMBER(Tablo[[#This Row],[JOUR]]),DATE(YEAR(Tablo[[#This Row],[JOUR]]),MONTH(Tablo[[#This Row],[JOUR]])+1,0),A283)</f>
        <v>43220</v>
      </c>
      <c r="B285" s="61">
        <f>IF(ISNUMBER(Tablo[[#This Row],[JOUR]]),INT(MOD(INT((Tablo[[#This Row],[JOUR]]-2)/7)+3/5,52+5/28))+1,B283)</f>
        <v>17</v>
      </c>
      <c r="C285" s="56" t="s">
        <v>43</v>
      </c>
      <c r="D285" s="56" t="s">
        <v>36</v>
      </c>
      <c r="E285" s="36"/>
      <c r="F285" s="36"/>
      <c r="G285" s="37"/>
    </row>
    <row r="286" spans="1:7" x14ac:dyDescent="0.25">
      <c r="A286" s="60">
        <f>IF(ISNUMBER(Tablo[[#This Row],[JOUR]]),DATE(YEAR(Tablo[[#This Row],[JOUR]]),MONTH(Tablo[[#This Row],[JOUR]])+1,0),A283)</f>
        <v>43220</v>
      </c>
      <c r="B286" s="61">
        <f>IF(ISNUMBER(Tablo[[#This Row],[JOUR]]),INT(MOD(INT((Tablo[[#This Row],[JOUR]]-2)/7)+3/5,52+5/28))+1,B283)</f>
        <v>17</v>
      </c>
      <c r="C286" s="57">
        <v>43219</v>
      </c>
      <c r="D286" s="57" t="s">
        <v>35</v>
      </c>
      <c r="E286" s="29"/>
      <c r="F286" s="29"/>
      <c r="G286" s="26"/>
    </row>
    <row r="287" spans="1:7" x14ac:dyDescent="0.25">
      <c r="A287" s="60">
        <f>IF(ISNUMBER(Tablo[[#This Row],[JOUR]]),DATE(YEAR(Tablo[[#This Row],[JOUR]]),MONTH(Tablo[[#This Row],[JOUR]])+1,0),A283)</f>
        <v>43220</v>
      </c>
      <c r="B287" s="61">
        <f>IF(ISNUMBER(Tablo[[#This Row],[JOUR]]),INT(MOD(INT((Tablo[[#This Row],[JOUR]]-2)/7)+3/5,52+5/28))+1,B283)</f>
        <v>17</v>
      </c>
      <c r="C287" s="56" t="s">
        <v>43</v>
      </c>
      <c r="D287" s="56" t="s">
        <v>36</v>
      </c>
      <c r="E287" s="36"/>
      <c r="F287" s="36"/>
      <c r="G287" s="37"/>
    </row>
    <row r="288" spans="1:7" ht="13" x14ac:dyDescent="0.25">
      <c r="A288" s="54">
        <f>IF(ISNUMBER(Tablo[[#This Row],[JOUR]]),DATE(YEAR(Tablo[[#This Row],[JOUR]]),MONTH(Tablo[[#This Row],[JOUR]])+1,0),A283)</f>
        <v>43220</v>
      </c>
      <c r="B288" s="55">
        <f>IF(ISNUMBER(Tablo[[#This Row],[JOUR]]),INT(MOD(INT((Tablo[[#This Row],[JOUR]]-2)/7)+3/5,52+5/28))+1,B283)</f>
        <v>17</v>
      </c>
      <c r="C288" s="65" t="s">
        <v>2</v>
      </c>
      <c r="D288" s="65"/>
      <c r="E288" s="66">
        <f t="array" ref="E288">SUM(IF(ISNUMBER(E274:E287),E274:E287,SUMIF(codes[code],E274:E287,codes[forfait])))+SUM(COUNTIF(JF,$C274:$C287))*JFHN</f>
        <v>0</v>
      </c>
      <c r="F288" s="66">
        <f t="array" ref="F288">SUM(IF(ISNUMBER(F274:F287),F274:F287,SUMIF(codes[code],F274:F287,codes[forfait])))+SUM(COUNTIF(JF,$C274:$C287))*JFHN</f>
        <v>0</v>
      </c>
      <c r="G288" s="67">
        <f>SUM(Tablo[[#This Row],[Barry]:[Syham]])</f>
        <v>0</v>
      </c>
    </row>
    <row r="289" spans="1:7" ht="13" x14ac:dyDescent="0.25">
      <c r="A289" s="54">
        <f>IF(ISNUMBER(Tablo[[#This Row],[JOUR]]),DATE(YEAR(Tablo[[#This Row],[JOUR]]),MONTH(Tablo[[#This Row],[JOUR]])+1,0),A288)</f>
        <v>43220</v>
      </c>
      <c r="B289" s="55">
        <f>IF(ISNUMBER(Tablo[[#This Row],[JOUR]]),INT(MOD(INT((Tablo[[#This Row],[JOUR]]-2)/7)+3/5,52+5/28))+1,B288)</f>
        <v>17</v>
      </c>
      <c r="C289" s="65" t="s">
        <v>3</v>
      </c>
      <c r="D289" s="65"/>
      <c r="E289" s="66">
        <f t="array" ref="E289">MIN(SUM(IF(ISNUMBER(E274:E287),E274:E287,SUMIF(codes[code],E274:E287,codes[calcul_HS])))+SUM(COUNTIF(JF,$C274:$C287))*JFHS,sem)</f>
        <v>0</v>
      </c>
      <c r="F289" s="66">
        <f t="array" ref="F289">MIN(SUM(IF(ISNUMBER(F274:F287),F274:F287,SUMIF(codes[code],F274:F287,codes[calcul_HS])))+SUM(COUNTIF(JF,$C274:$C287))*JFHS,sem)</f>
        <v>0</v>
      </c>
      <c r="G289" s="67">
        <f>SUM(Tablo[[#This Row],[Barry]:[Syham]])</f>
        <v>0</v>
      </c>
    </row>
    <row r="290" spans="1:7" ht="13.5" thickBot="1" x14ac:dyDescent="0.3">
      <c r="A290" s="58">
        <f>IF(ISNUMBER(Tablo[[#This Row],[JOUR]]),DATE(YEAR(Tablo[[#This Row],[JOUR]]),MONTH(Tablo[[#This Row],[JOUR]])+1,0),A289)</f>
        <v>43220</v>
      </c>
      <c r="B290" s="59">
        <f>IF(ISNUMBER(Tablo[[#This Row],[JOUR]]),INT(MOD(INT((Tablo[[#This Row],[JOUR]]-2)/7)+3/5,52+5/28))+1,B289)</f>
        <v>17</v>
      </c>
      <c r="C290" s="68" t="s">
        <v>4</v>
      </c>
      <c r="D290" s="68"/>
      <c r="E290" s="69">
        <f t="array" ref="E290">MAX(0,SUM(IF(ISNUMBER(E274:E287),E274:E287,SUMIF(codes[code],E274:E287,codes[calcul_HS])))+SUM(COUNTIF(JF,$C274:$C287))*JFHS-sem)</f>
        <v>0</v>
      </c>
      <c r="F290" s="69">
        <f t="array" ref="F290">MAX(0,SUM(IF(ISNUMBER(F274:F287),F274:F287,SUMIF(codes[code],F274:F287,codes[calcul_HS])))+SUM(COUNTIF(JF,$C274:$C287))*JFHS-sem)</f>
        <v>0</v>
      </c>
      <c r="G290" s="70">
        <f>SUM(Tablo[[#This Row],[Barry]:[Syham]])</f>
        <v>0</v>
      </c>
    </row>
    <row r="291" spans="1:7" x14ac:dyDescent="0.25">
      <c r="A291" s="51">
        <f>IF(ISNUMBER(Tablo[[#This Row],[JOUR]]),DATE(YEAR(Tablo[[#This Row],[JOUR]]),MONTH(Tablo[[#This Row],[JOUR]])+1,0),A290)</f>
        <v>43220</v>
      </c>
      <c r="B291" s="52">
        <f>IF(ISNUMBER(Tablo[[#This Row],[JOUR]]),INT(MOD(INT((Tablo[[#This Row],[JOUR]]-2)/7)+3/5,52+5/28))+1,B290)</f>
        <v>18</v>
      </c>
      <c r="C291" s="53">
        <v>43220</v>
      </c>
      <c r="D291" s="53" t="s">
        <v>35</v>
      </c>
      <c r="E291" s="28"/>
      <c r="F291" s="28"/>
      <c r="G291" s="25"/>
    </row>
    <row r="292" spans="1:7" x14ac:dyDescent="0.25">
      <c r="A292" s="54">
        <f>IF(ISNUMBER(Tablo[[#This Row],[JOUR]]),DATE(YEAR(Tablo[[#This Row],[JOUR]]),MONTH(Tablo[[#This Row],[JOUR]])+1,0),A291)</f>
        <v>43220</v>
      </c>
      <c r="B292" s="55">
        <f>IF(ISNUMBER(Tablo[[#This Row],[JOUR]]),INT(MOD(INT((Tablo[[#This Row],[JOUR]]-2)/7)+3/5,52+5/28))+1,B291)</f>
        <v>18</v>
      </c>
      <c r="C292" s="56" t="s">
        <v>43</v>
      </c>
      <c r="D292" s="56" t="s">
        <v>36</v>
      </c>
      <c r="E292" s="36"/>
      <c r="F292" s="36"/>
      <c r="G292" s="37"/>
    </row>
    <row r="293" spans="1:7" x14ac:dyDescent="0.25">
      <c r="A293" s="54">
        <f>IF(ISNUMBER(Tablo[[#This Row],[JOUR]]),DATE(YEAR(Tablo[[#This Row],[JOUR]]),MONTH(Tablo[[#This Row],[JOUR]])+1,0),A292)</f>
        <v>43251</v>
      </c>
      <c r="B293" s="55">
        <f>IF(ISNUMBER(Tablo[[#This Row],[JOUR]]),INT(MOD(INT((Tablo[[#This Row],[JOUR]]-2)/7)+3/5,52+5/28))+1,B292)</f>
        <v>18</v>
      </c>
      <c r="C293" s="57">
        <v>43221</v>
      </c>
      <c r="D293" s="57" t="s">
        <v>35</v>
      </c>
      <c r="E293" s="29"/>
      <c r="F293" s="29"/>
      <c r="G293" s="26"/>
    </row>
    <row r="294" spans="1:7" x14ac:dyDescent="0.25">
      <c r="A294" s="54">
        <f>IF(ISNUMBER(Tablo[[#This Row],[JOUR]]),DATE(YEAR(Tablo[[#This Row],[JOUR]]),MONTH(Tablo[[#This Row],[JOUR]])+1,0),A293)</f>
        <v>43251</v>
      </c>
      <c r="B294" s="55">
        <f>IF(ISNUMBER(Tablo[[#This Row],[JOUR]]),INT(MOD(INT((Tablo[[#This Row],[JOUR]]-2)/7)+3/5,52+5/28))+1,B293)</f>
        <v>18</v>
      </c>
      <c r="C294" s="56" t="s">
        <v>43</v>
      </c>
      <c r="D294" s="56" t="s">
        <v>36</v>
      </c>
      <c r="E294" s="36"/>
      <c r="F294" s="36"/>
      <c r="G294" s="37"/>
    </row>
    <row r="295" spans="1:7" x14ac:dyDescent="0.25">
      <c r="A295" s="54">
        <f>IF(ISNUMBER(Tablo[[#This Row],[JOUR]]),DATE(YEAR(Tablo[[#This Row],[JOUR]]),MONTH(Tablo[[#This Row],[JOUR]])+1,0),A294)</f>
        <v>43251</v>
      </c>
      <c r="B295" s="55">
        <f>IF(ISNUMBER(Tablo[[#This Row],[JOUR]]),INT(MOD(INT((Tablo[[#This Row],[JOUR]]-2)/7)+3/5,52+5/28))+1,B294)</f>
        <v>18</v>
      </c>
      <c r="C295" s="57">
        <v>43222</v>
      </c>
      <c r="D295" s="57" t="s">
        <v>35</v>
      </c>
      <c r="E295" s="29"/>
      <c r="F295" s="29"/>
      <c r="G295" s="26"/>
    </row>
    <row r="296" spans="1:7" x14ac:dyDescent="0.25">
      <c r="A296" s="54">
        <f>IF(ISNUMBER(Tablo[[#This Row],[JOUR]]),DATE(YEAR(Tablo[[#This Row],[JOUR]]),MONTH(Tablo[[#This Row],[JOUR]])+1,0),A295)</f>
        <v>43251</v>
      </c>
      <c r="B296" s="55">
        <f>IF(ISNUMBER(Tablo[[#This Row],[JOUR]]),INT(MOD(INT((Tablo[[#This Row],[JOUR]]-2)/7)+3/5,52+5/28))+1,B295)</f>
        <v>18</v>
      </c>
      <c r="C296" s="56" t="s">
        <v>43</v>
      </c>
      <c r="D296" s="56" t="s">
        <v>36</v>
      </c>
      <c r="E296" s="36"/>
      <c r="F296" s="36"/>
      <c r="G296" s="37"/>
    </row>
    <row r="297" spans="1:7" x14ac:dyDescent="0.25">
      <c r="A297" s="54">
        <f>IF(ISNUMBER(Tablo[[#This Row],[JOUR]]),DATE(YEAR(Tablo[[#This Row],[JOUR]]),MONTH(Tablo[[#This Row],[JOUR]])+1,0),A296)</f>
        <v>43251</v>
      </c>
      <c r="B297" s="55">
        <f>IF(ISNUMBER(Tablo[[#This Row],[JOUR]]),INT(MOD(INT((Tablo[[#This Row],[JOUR]]-2)/7)+3/5,52+5/28))+1,B296)</f>
        <v>18</v>
      </c>
      <c r="C297" s="57">
        <v>43223</v>
      </c>
      <c r="D297" s="57" t="s">
        <v>35</v>
      </c>
      <c r="E297" s="29"/>
      <c r="F297" s="29"/>
      <c r="G297" s="26"/>
    </row>
    <row r="298" spans="1:7" x14ac:dyDescent="0.25">
      <c r="A298" s="54">
        <f>IF(ISNUMBER(Tablo[[#This Row],[JOUR]]),DATE(YEAR(Tablo[[#This Row],[JOUR]]),MONTH(Tablo[[#This Row],[JOUR]])+1,0),A297)</f>
        <v>43251</v>
      </c>
      <c r="B298" s="55">
        <f>IF(ISNUMBER(Tablo[[#This Row],[JOUR]]),INT(MOD(INT((Tablo[[#This Row],[JOUR]]-2)/7)+3/5,52+5/28))+1,B297)</f>
        <v>18</v>
      </c>
      <c r="C298" s="56" t="s">
        <v>43</v>
      </c>
      <c r="D298" s="56" t="s">
        <v>36</v>
      </c>
      <c r="E298" s="36"/>
      <c r="F298" s="36"/>
      <c r="G298" s="37"/>
    </row>
    <row r="299" spans="1:7" x14ac:dyDescent="0.25">
      <c r="A299" s="54">
        <f>IF(ISNUMBER(Tablo[[#This Row],[JOUR]]),DATE(YEAR(Tablo[[#This Row],[JOUR]]),MONTH(Tablo[[#This Row],[JOUR]])+1,0),A298)</f>
        <v>43251</v>
      </c>
      <c r="B299" s="55">
        <f>IF(ISNUMBER(Tablo[[#This Row],[JOUR]]),INT(MOD(INT((Tablo[[#This Row],[JOUR]]-2)/7)+3/5,52+5/28))+1,B298)</f>
        <v>18</v>
      </c>
      <c r="C299" s="57">
        <v>43224</v>
      </c>
      <c r="D299" s="57" t="s">
        <v>35</v>
      </c>
      <c r="E299" s="29"/>
      <c r="F299" s="29"/>
      <c r="G299" s="26"/>
    </row>
    <row r="300" spans="1:7" x14ac:dyDescent="0.25">
      <c r="A300" s="54">
        <f>IF(ISNUMBER(Tablo[[#This Row],[JOUR]]),DATE(YEAR(Tablo[[#This Row],[JOUR]]),MONTH(Tablo[[#This Row],[JOUR]])+1,0),A299)</f>
        <v>43251</v>
      </c>
      <c r="B300" s="55">
        <f>IF(ISNUMBER(Tablo[[#This Row],[JOUR]]),INT(MOD(INT((Tablo[[#This Row],[JOUR]]-2)/7)+3/5,52+5/28))+1,B299)</f>
        <v>18</v>
      </c>
      <c r="C300" s="56" t="s">
        <v>43</v>
      </c>
      <c r="D300" s="56" t="s">
        <v>36</v>
      </c>
      <c r="E300" s="36"/>
      <c r="F300" s="36"/>
      <c r="G300" s="37"/>
    </row>
    <row r="301" spans="1:7" x14ac:dyDescent="0.25">
      <c r="A301" s="60">
        <f>IF(ISNUMBER(Tablo[[#This Row],[JOUR]]),DATE(YEAR(Tablo[[#This Row],[JOUR]]),MONTH(Tablo[[#This Row],[JOUR]])+1,0),A300)</f>
        <v>43251</v>
      </c>
      <c r="B301" s="61">
        <f>IF(ISNUMBER(Tablo[[#This Row],[JOUR]]),INT(MOD(INT((Tablo[[#This Row],[JOUR]]-2)/7)+3/5,52+5/28))+1,B300)</f>
        <v>18</v>
      </c>
      <c r="C301" s="57">
        <v>43225</v>
      </c>
      <c r="D301" s="57" t="s">
        <v>35</v>
      </c>
      <c r="E301" s="29"/>
      <c r="F301" s="29"/>
      <c r="G301" s="26"/>
    </row>
    <row r="302" spans="1:7" x14ac:dyDescent="0.25">
      <c r="A302" s="60">
        <f>IF(ISNUMBER(Tablo[[#This Row],[JOUR]]),DATE(YEAR(Tablo[[#This Row],[JOUR]]),MONTH(Tablo[[#This Row],[JOUR]])+1,0),A300)</f>
        <v>43251</v>
      </c>
      <c r="B302" s="61">
        <f>IF(ISNUMBER(Tablo[[#This Row],[JOUR]]),INT(MOD(INT((Tablo[[#This Row],[JOUR]]-2)/7)+3/5,52+5/28))+1,B300)</f>
        <v>18</v>
      </c>
      <c r="C302" s="56" t="s">
        <v>43</v>
      </c>
      <c r="D302" s="56" t="s">
        <v>36</v>
      </c>
      <c r="E302" s="36"/>
      <c r="F302" s="36"/>
      <c r="G302" s="37"/>
    </row>
    <row r="303" spans="1:7" x14ac:dyDescent="0.25">
      <c r="A303" s="60">
        <f>IF(ISNUMBER(Tablo[[#This Row],[JOUR]]),DATE(YEAR(Tablo[[#This Row],[JOUR]]),MONTH(Tablo[[#This Row],[JOUR]])+1,0),A300)</f>
        <v>43251</v>
      </c>
      <c r="B303" s="61">
        <f>IF(ISNUMBER(Tablo[[#This Row],[JOUR]]),INT(MOD(INT((Tablo[[#This Row],[JOUR]]-2)/7)+3/5,52+5/28))+1,B300)</f>
        <v>18</v>
      </c>
      <c r="C303" s="57">
        <v>43226</v>
      </c>
      <c r="D303" s="57" t="s">
        <v>35</v>
      </c>
      <c r="E303" s="29"/>
      <c r="F303" s="29"/>
      <c r="G303" s="26"/>
    </row>
    <row r="304" spans="1:7" x14ac:dyDescent="0.25">
      <c r="A304" s="60">
        <f>IF(ISNUMBER(Tablo[[#This Row],[JOUR]]),DATE(YEAR(Tablo[[#This Row],[JOUR]]),MONTH(Tablo[[#This Row],[JOUR]])+1,0),A300)</f>
        <v>43251</v>
      </c>
      <c r="B304" s="61">
        <f>IF(ISNUMBER(Tablo[[#This Row],[JOUR]]),INT(MOD(INT((Tablo[[#This Row],[JOUR]]-2)/7)+3/5,52+5/28))+1,B300)</f>
        <v>18</v>
      </c>
      <c r="C304" s="56" t="s">
        <v>43</v>
      </c>
      <c r="D304" s="56" t="s">
        <v>36</v>
      </c>
      <c r="E304" s="36"/>
      <c r="F304" s="36"/>
      <c r="G304" s="37"/>
    </row>
    <row r="305" spans="1:7" ht="13" x14ac:dyDescent="0.25">
      <c r="A305" s="54">
        <f>IF(ISNUMBER(Tablo[[#This Row],[JOUR]]),DATE(YEAR(Tablo[[#This Row],[JOUR]]),MONTH(Tablo[[#This Row],[JOUR]])+1,0),A300)</f>
        <v>43251</v>
      </c>
      <c r="B305" s="55">
        <f>IF(ISNUMBER(Tablo[[#This Row],[JOUR]]),INT(MOD(INT((Tablo[[#This Row],[JOUR]]-2)/7)+3/5,52+5/28))+1,B300)</f>
        <v>18</v>
      </c>
      <c r="C305" s="65" t="s">
        <v>2</v>
      </c>
      <c r="D305" s="65"/>
      <c r="E305" s="66">
        <f t="array" ref="E305">SUM(IF(ISNUMBER(E291:E304),E291:E304,SUMIF(codes[code],E291:E304,codes[forfait])))+SUM(COUNTIF(JF,$C291:$C304))*JFHN</f>
        <v>7</v>
      </c>
      <c r="F305" s="66">
        <f t="array" ref="F305">SUM(IF(ISNUMBER(F291:F304),F291:F304,SUMIF(codes[code],F291:F304,codes[forfait])))+SUM(COUNTIF(JF,$C291:$C304))*JFHN</f>
        <v>7</v>
      </c>
      <c r="G305" s="67">
        <f>SUM(Tablo[[#This Row],[Barry]:[Syham]])</f>
        <v>14</v>
      </c>
    </row>
    <row r="306" spans="1:7" ht="13" x14ac:dyDescent="0.25">
      <c r="A306" s="54">
        <f>IF(ISNUMBER(Tablo[[#This Row],[JOUR]]),DATE(YEAR(Tablo[[#This Row],[JOUR]]),MONTH(Tablo[[#This Row],[JOUR]])+1,0),A305)</f>
        <v>43251</v>
      </c>
      <c r="B306" s="55">
        <f>IF(ISNUMBER(Tablo[[#This Row],[JOUR]]),INT(MOD(INT((Tablo[[#This Row],[JOUR]]-2)/7)+3/5,52+5/28))+1,B305)</f>
        <v>18</v>
      </c>
      <c r="C306" s="65" t="s">
        <v>3</v>
      </c>
      <c r="D306" s="65"/>
      <c r="E306" s="66">
        <f t="array" ref="E306">MIN(SUM(IF(ISNUMBER(E291:E304),E291:E304,SUMIF(codes[code],E291:E304,codes[calcul_HS])))+SUM(COUNTIF(JF,$C291:$C304))*JFHS,sem)</f>
        <v>0</v>
      </c>
      <c r="F306" s="66">
        <f t="array" ref="F306">MIN(SUM(IF(ISNUMBER(F291:F304),F291:F304,SUMIF(codes[code],F291:F304,codes[calcul_HS])))+SUM(COUNTIF(JF,$C291:$C304))*JFHS,sem)</f>
        <v>0</v>
      </c>
      <c r="G306" s="67">
        <f>SUM(Tablo[[#This Row],[Barry]:[Syham]])</f>
        <v>0</v>
      </c>
    </row>
    <row r="307" spans="1:7" ht="13.5" thickBot="1" x14ac:dyDescent="0.3">
      <c r="A307" s="58">
        <f>IF(ISNUMBER(Tablo[[#This Row],[JOUR]]),DATE(YEAR(Tablo[[#This Row],[JOUR]]),MONTH(Tablo[[#This Row],[JOUR]])+1,0),A306)</f>
        <v>43251</v>
      </c>
      <c r="B307" s="59">
        <f>IF(ISNUMBER(Tablo[[#This Row],[JOUR]]),INT(MOD(INT((Tablo[[#This Row],[JOUR]]-2)/7)+3/5,52+5/28))+1,B306)</f>
        <v>18</v>
      </c>
      <c r="C307" s="68" t="s">
        <v>4</v>
      </c>
      <c r="D307" s="68"/>
      <c r="E307" s="69">
        <f t="array" ref="E307">MAX(0,SUM(IF(ISNUMBER(E291:E304),E291:E304,SUMIF(codes[code],E291:E304,codes[calcul_HS])))+SUM(COUNTIF(JF,$C291:$C304))*JFHS-sem)</f>
        <v>0</v>
      </c>
      <c r="F307" s="69">
        <f t="array" ref="F307">MAX(0,SUM(IF(ISNUMBER(F291:F304),F291:F304,SUMIF(codes[code],F291:F304,codes[calcul_HS])))+SUM(COUNTIF(JF,$C291:$C304))*JFHS-sem)</f>
        <v>0</v>
      </c>
      <c r="G307" s="70">
        <f>SUM(Tablo[[#This Row],[Barry]:[Syham]])</f>
        <v>0</v>
      </c>
    </row>
    <row r="308" spans="1:7" x14ac:dyDescent="0.25">
      <c r="A308" s="51">
        <f>IF(ISNUMBER(Tablo[[#This Row],[JOUR]]),DATE(YEAR(Tablo[[#This Row],[JOUR]]),MONTH(Tablo[[#This Row],[JOUR]])+1,0),A307)</f>
        <v>43251</v>
      </c>
      <c r="B308" s="52">
        <f>IF(ISNUMBER(Tablo[[#This Row],[JOUR]]),INT(MOD(INT((Tablo[[#This Row],[JOUR]]-2)/7)+3/5,52+5/28))+1,B307)</f>
        <v>19</v>
      </c>
      <c r="C308" s="53">
        <v>43227</v>
      </c>
      <c r="D308" s="53" t="s">
        <v>35</v>
      </c>
      <c r="E308" s="28"/>
      <c r="F308" s="28"/>
      <c r="G308" s="25"/>
    </row>
    <row r="309" spans="1:7" x14ac:dyDescent="0.25">
      <c r="A309" s="54">
        <f>IF(ISNUMBER(Tablo[[#This Row],[JOUR]]),DATE(YEAR(Tablo[[#This Row],[JOUR]]),MONTH(Tablo[[#This Row],[JOUR]])+1,0),A308)</f>
        <v>43251</v>
      </c>
      <c r="B309" s="55">
        <f>IF(ISNUMBER(Tablo[[#This Row],[JOUR]]),INT(MOD(INT((Tablo[[#This Row],[JOUR]]-2)/7)+3/5,52+5/28))+1,B308)</f>
        <v>19</v>
      </c>
      <c r="C309" s="56" t="s">
        <v>43</v>
      </c>
      <c r="D309" s="56" t="s">
        <v>36</v>
      </c>
      <c r="E309" s="36"/>
      <c r="F309" s="36"/>
      <c r="G309" s="37"/>
    </row>
    <row r="310" spans="1:7" x14ac:dyDescent="0.25">
      <c r="A310" s="54">
        <f>IF(ISNUMBER(Tablo[[#This Row],[JOUR]]),DATE(YEAR(Tablo[[#This Row],[JOUR]]),MONTH(Tablo[[#This Row],[JOUR]])+1,0),A309)</f>
        <v>43251</v>
      </c>
      <c r="B310" s="55">
        <f>IF(ISNUMBER(Tablo[[#This Row],[JOUR]]),INT(MOD(INT((Tablo[[#This Row],[JOUR]]-2)/7)+3/5,52+5/28))+1,B309)</f>
        <v>19</v>
      </c>
      <c r="C310" s="57">
        <v>43228</v>
      </c>
      <c r="D310" s="57" t="s">
        <v>35</v>
      </c>
      <c r="E310" s="29"/>
      <c r="F310" s="29"/>
      <c r="G310" s="26"/>
    </row>
    <row r="311" spans="1:7" x14ac:dyDescent="0.25">
      <c r="A311" s="54">
        <f>IF(ISNUMBER(Tablo[[#This Row],[JOUR]]),DATE(YEAR(Tablo[[#This Row],[JOUR]]),MONTH(Tablo[[#This Row],[JOUR]])+1,0),A310)</f>
        <v>43251</v>
      </c>
      <c r="B311" s="55">
        <f>IF(ISNUMBER(Tablo[[#This Row],[JOUR]]),INT(MOD(INT((Tablo[[#This Row],[JOUR]]-2)/7)+3/5,52+5/28))+1,B310)</f>
        <v>19</v>
      </c>
      <c r="C311" s="56" t="s">
        <v>43</v>
      </c>
      <c r="D311" s="56" t="s">
        <v>36</v>
      </c>
      <c r="E311" s="36"/>
      <c r="F311" s="36"/>
      <c r="G311" s="37"/>
    </row>
    <row r="312" spans="1:7" x14ac:dyDescent="0.25">
      <c r="A312" s="54">
        <f>IF(ISNUMBER(Tablo[[#This Row],[JOUR]]),DATE(YEAR(Tablo[[#This Row],[JOUR]]),MONTH(Tablo[[#This Row],[JOUR]])+1,0),A311)</f>
        <v>43251</v>
      </c>
      <c r="B312" s="55">
        <f>IF(ISNUMBER(Tablo[[#This Row],[JOUR]]),INT(MOD(INT((Tablo[[#This Row],[JOUR]]-2)/7)+3/5,52+5/28))+1,B311)</f>
        <v>19</v>
      </c>
      <c r="C312" s="57">
        <v>43229</v>
      </c>
      <c r="D312" s="57" t="s">
        <v>35</v>
      </c>
      <c r="E312" s="29"/>
      <c r="F312" s="29"/>
      <c r="G312" s="26"/>
    </row>
    <row r="313" spans="1:7" x14ac:dyDescent="0.25">
      <c r="A313" s="54">
        <f>IF(ISNUMBER(Tablo[[#This Row],[JOUR]]),DATE(YEAR(Tablo[[#This Row],[JOUR]]),MONTH(Tablo[[#This Row],[JOUR]])+1,0),A312)</f>
        <v>43251</v>
      </c>
      <c r="B313" s="55">
        <f>IF(ISNUMBER(Tablo[[#This Row],[JOUR]]),INT(MOD(INT((Tablo[[#This Row],[JOUR]]-2)/7)+3/5,52+5/28))+1,B312)</f>
        <v>19</v>
      </c>
      <c r="C313" s="56" t="s">
        <v>43</v>
      </c>
      <c r="D313" s="56" t="s">
        <v>36</v>
      </c>
      <c r="E313" s="36"/>
      <c r="F313" s="36"/>
      <c r="G313" s="37"/>
    </row>
    <row r="314" spans="1:7" x14ac:dyDescent="0.25">
      <c r="A314" s="54">
        <f>IF(ISNUMBER(Tablo[[#This Row],[JOUR]]),DATE(YEAR(Tablo[[#This Row],[JOUR]]),MONTH(Tablo[[#This Row],[JOUR]])+1,0),A313)</f>
        <v>43251</v>
      </c>
      <c r="B314" s="55">
        <f>IF(ISNUMBER(Tablo[[#This Row],[JOUR]]),INT(MOD(INT((Tablo[[#This Row],[JOUR]]-2)/7)+3/5,52+5/28))+1,B313)</f>
        <v>19</v>
      </c>
      <c r="C314" s="57">
        <v>43230</v>
      </c>
      <c r="D314" s="57" t="s">
        <v>35</v>
      </c>
      <c r="E314" s="29"/>
      <c r="F314" s="29"/>
      <c r="G314" s="26"/>
    </row>
    <row r="315" spans="1:7" x14ac:dyDescent="0.25">
      <c r="A315" s="54">
        <f>IF(ISNUMBER(Tablo[[#This Row],[JOUR]]),DATE(YEAR(Tablo[[#This Row],[JOUR]]),MONTH(Tablo[[#This Row],[JOUR]])+1,0),A314)</f>
        <v>43251</v>
      </c>
      <c r="B315" s="55">
        <f>IF(ISNUMBER(Tablo[[#This Row],[JOUR]]),INT(MOD(INT((Tablo[[#This Row],[JOUR]]-2)/7)+3/5,52+5/28))+1,B314)</f>
        <v>19</v>
      </c>
      <c r="C315" s="56" t="s">
        <v>43</v>
      </c>
      <c r="D315" s="56" t="s">
        <v>36</v>
      </c>
      <c r="E315" s="36"/>
      <c r="F315" s="36"/>
      <c r="G315" s="37"/>
    </row>
    <row r="316" spans="1:7" x14ac:dyDescent="0.25">
      <c r="A316" s="54">
        <f>IF(ISNUMBER(Tablo[[#This Row],[JOUR]]),DATE(YEAR(Tablo[[#This Row],[JOUR]]),MONTH(Tablo[[#This Row],[JOUR]])+1,0),A315)</f>
        <v>43251</v>
      </c>
      <c r="B316" s="55">
        <f>IF(ISNUMBER(Tablo[[#This Row],[JOUR]]),INT(MOD(INT((Tablo[[#This Row],[JOUR]]-2)/7)+3/5,52+5/28))+1,B315)</f>
        <v>19</v>
      </c>
      <c r="C316" s="57">
        <v>43231</v>
      </c>
      <c r="D316" s="57" t="s">
        <v>35</v>
      </c>
      <c r="E316" s="29"/>
      <c r="F316" s="29"/>
      <c r="G316" s="26"/>
    </row>
    <row r="317" spans="1:7" x14ac:dyDescent="0.25">
      <c r="A317" s="54">
        <f>IF(ISNUMBER(Tablo[[#This Row],[JOUR]]),DATE(YEAR(Tablo[[#This Row],[JOUR]]),MONTH(Tablo[[#This Row],[JOUR]])+1,0),A316)</f>
        <v>43251</v>
      </c>
      <c r="B317" s="55">
        <f>IF(ISNUMBER(Tablo[[#This Row],[JOUR]]),INT(MOD(INT((Tablo[[#This Row],[JOUR]]-2)/7)+3/5,52+5/28))+1,B316)</f>
        <v>19</v>
      </c>
      <c r="C317" s="56" t="s">
        <v>43</v>
      </c>
      <c r="D317" s="56" t="s">
        <v>36</v>
      </c>
      <c r="E317" s="36"/>
      <c r="F317" s="36"/>
      <c r="G317" s="37"/>
    </row>
    <row r="318" spans="1:7" x14ac:dyDescent="0.25">
      <c r="A318" s="60">
        <f>IF(ISNUMBER(Tablo[[#This Row],[JOUR]]),DATE(YEAR(Tablo[[#This Row],[JOUR]]),MONTH(Tablo[[#This Row],[JOUR]])+1,0),A317)</f>
        <v>43251</v>
      </c>
      <c r="B318" s="61">
        <f>IF(ISNUMBER(Tablo[[#This Row],[JOUR]]),INT(MOD(INT((Tablo[[#This Row],[JOUR]]-2)/7)+3/5,52+5/28))+1,B317)</f>
        <v>19</v>
      </c>
      <c r="C318" s="57">
        <v>43232</v>
      </c>
      <c r="D318" s="57" t="s">
        <v>35</v>
      </c>
      <c r="E318" s="29"/>
      <c r="F318" s="29"/>
      <c r="G318" s="26"/>
    </row>
    <row r="319" spans="1:7" x14ac:dyDescent="0.25">
      <c r="A319" s="60">
        <f>IF(ISNUMBER(Tablo[[#This Row],[JOUR]]),DATE(YEAR(Tablo[[#This Row],[JOUR]]),MONTH(Tablo[[#This Row],[JOUR]])+1,0),A317)</f>
        <v>43251</v>
      </c>
      <c r="B319" s="61">
        <f>IF(ISNUMBER(Tablo[[#This Row],[JOUR]]),INT(MOD(INT((Tablo[[#This Row],[JOUR]]-2)/7)+3/5,52+5/28))+1,B317)</f>
        <v>19</v>
      </c>
      <c r="C319" s="56" t="s">
        <v>43</v>
      </c>
      <c r="D319" s="56" t="s">
        <v>36</v>
      </c>
      <c r="E319" s="36"/>
      <c r="F319" s="36"/>
      <c r="G319" s="37"/>
    </row>
    <row r="320" spans="1:7" x14ac:dyDescent="0.25">
      <c r="A320" s="60">
        <f>IF(ISNUMBER(Tablo[[#This Row],[JOUR]]),DATE(YEAR(Tablo[[#This Row],[JOUR]]),MONTH(Tablo[[#This Row],[JOUR]])+1,0),A317)</f>
        <v>43251</v>
      </c>
      <c r="B320" s="61">
        <f>IF(ISNUMBER(Tablo[[#This Row],[JOUR]]),INT(MOD(INT((Tablo[[#This Row],[JOUR]]-2)/7)+3/5,52+5/28))+1,B317)</f>
        <v>19</v>
      </c>
      <c r="C320" s="57">
        <v>43233</v>
      </c>
      <c r="D320" s="57" t="s">
        <v>35</v>
      </c>
      <c r="E320" s="29"/>
      <c r="F320" s="29"/>
      <c r="G320" s="26"/>
    </row>
    <row r="321" spans="1:7" x14ac:dyDescent="0.25">
      <c r="A321" s="60">
        <f>IF(ISNUMBER(Tablo[[#This Row],[JOUR]]),DATE(YEAR(Tablo[[#This Row],[JOUR]]),MONTH(Tablo[[#This Row],[JOUR]])+1,0),A317)</f>
        <v>43251</v>
      </c>
      <c r="B321" s="61">
        <f>IF(ISNUMBER(Tablo[[#This Row],[JOUR]]),INT(MOD(INT((Tablo[[#This Row],[JOUR]]-2)/7)+3/5,52+5/28))+1,B317)</f>
        <v>19</v>
      </c>
      <c r="C321" s="56" t="s">
        <v>43</v>
      </c>
      <c r="D321" s="56" t="s">
        <v>36</v>
      </c>
      <c r="E321" s="36"/>
      <c r="F321" s="36"/>
      <c r="G321" s="37"/>
    </row>
    <row r="322" spans="1:7" ht="13" x14ac:dyDescent="0.25">
      <c r="A322" s="54">
        <f>IF(ISNUMBER(Tablo[[#This Row],[JOUR]]),DATE(YEAR(Tablo[[#This Row],[JOUR]]),MONTH(Tablo[[#This Row],[JOUR]])+1,0),A317)</f>
        <v>43251</v>
      </c>
      <c r="B322" s="55">
        <f>IF(ISNUMBER(Tablo[[#This Row],[JOUR]]),INT(MOD(INT((Tablo[[#This Row],[JOUR]]-2)/7)+3/5,52+5/28))+1,B317)</f>
        <v>19</v>
      </c>
      <c r="C322" s="65" t="s">
        <v>2</v>
      </c>
      <c r="D322" s="65"/>
      <c r="E322" s="66">
        <f t="array" ref="E322">SUM(IF(ISNUMBER(E308:E321),E308:E321,SUMIF(codes[code],E308:E321,codes[forfait])))+SUM(COUNTIF(JF,$C308:$C321))*JFHN</f>
        <v>14</v>
      </c>
      <c r="F322" s="66">
        <f t="array" ref="F322">SUM(IF(ISNUMBER(F308:F321),F308:F321,SUMIF(codes[code],F308:F321,codes[forfait])))+SUM(COUNTIF(JF,$C308:$C321))*JFHN</f>
        <v>14</v>
      </c>
      <c r="G322" s="67">
        <f>SUM(Tablo[[#This Row],[Barry]:[Syham]])</f>
        <v>28</v>
      </c>
    </row>
    <row r="323" spans="1:7" ht="13" x14ac:dyDescent="0.25">
      <c r="A323" s="54">
        <f>IF(ISNUMBER(Tablo[[#This Row],[JOUR]]),DATE(YEAR(Tablo[[#This Row],[JOUR]]),MONTH(Tablo[[#This Row],[JOUR]])+1,0),A322)</f>
        <v>43251</v>
      </c>
      <c r="B323" s="55">
        <f>IF(ISNUMBER(Tablo[[#This Row],[JOUR]]),INT(MOD(INT((Tablo[[#This Row],[JOUR]]-2)/7)+3/5,52+5/28))+1,B322)</f>
        <v>19</v>
      </c>
      <c r="C323" s="65" t="s">
        <v>3</v>
      </c>
      <c r="D323" s="65"/>
      <c r="E323" s="66">
        <f t="array" ref="E323">MIN(SUM(IF(ISNUMBER(E308:E321),E308:E321,SUMIF(codes[code],E308:E321,codes[calcul_HS])))+SUM(COUNTIF(JF,$C308:$C321))*JFHS,sem)</f>
        <v>0</v>
      </c>
      <c r="F323" s="66">
        <f t="array" ref="F323">MIN(SUM(IF(ISNUMBER(F308:F321),F308:F321,SUMIF(codes[code],F308:F321,codes[calcul_HS])))+SUM(COUNTIF(JF,$C308:$C321))*JFHS,sem)</f>
        <v>0</v>
      </c>
      <c r="G323" s="67">
        <f>SUM(Tablo[[#This Row],[Barry]:[Syham]])</f>
        <v>0</v>
      </c>
    </row>
    <row r="324" spans="1:7" ht="13.5" thickBot="1" x14ac:dyDescent="0.3">
      <c r="A324" s="58">
        <f>IF(ISNUMBER(Tablo[[#This Row],[JOUR]]),DATE(YEAR(Tablo[[#This Row],[JOUR]]),MONTH(Tablo[[#This Row],[JOUR]])+1,0),A323)</f>
        <v>43251</v>
      </c>
      <c r="B324" s="59">
        <f>IF(ISNUMBER(Tablo[[#This Row],[JOUR]]),INT(MOD(INT((Tablo[[#This Row],[JOUR]]-2)/7)+3/5,52+5/28))+1,B323)</f>
        <v>19</v>
      </c>
      <c r="C324" s="68" t="s">
        <v>4</v>
      </c>
      <c r="D324" s="68"/>
      <c r="E324" s="69">
        <f t="array" ref="E324">MAX(0,SUM(IF(ISNUMBER(E308:E321),E308:E321,SUMIF(codes[code],E308:E321,codes[calcul_HS])))+SUM(COUNTIF(JF,$C308:$C321))*JFHS-sem)</f>
        <v>0</v>
      </c>
      <c r="F324" s="69">
        <f t="array" ref="F324">MAX(0,SUM(IF(ISNUMBER(F308:F321),F308:F321,SUMIF(codes[code],F308:F321,codes[calcul_HS])))+SUM(COUNTIF(JF,$C308:$C321))*JFHS-sem)</f>
        <v>0</v>
      </c>
      <c r="G324" s="70">
        <f>SUM(Tablo[[#This Row],[Barry]:[Syham]])</f>
        <v>0</v>
      </c>
    </row>
    <row r="325" spans="1:7" x14ac:dyDescent="0.25">
      <c r="A325" s="51">
        <f>IF(ISNUMBER(Tablo[[#This Row],[JOUR]]),DATE(YEAR(Tablo[[#This Row],[JOUR]]),MONTH(Tablo[[#This Row],[JOUR]])+1,0),A324)</f>
        <v>43251</v>
      </c>
      <c r="B325" s="52">
        <f>IF(ISNUMBER(Tablo[[#This Row],[JOUR]]),INT(MOD(INT((Tablo[[#This Row],[JOUR]]-2)/7)+3/5,52+5/28))+1,B324)</f>
        <v>20</v>
      </c>
      <c r="C325" s="53">
        <v>43234</v>
      </c>
      <c r="D325" s="53" t="s">
        <v>35</v>
      </c>
      <c r="E325" s="28"/>
      <c r="F325" s="28"/>
      <c r="G325" s="25"/>
    </row>
    <row r="326" spans="1:7" x14ac:dyDescent="0.25">
      <c r="A326" s="54">
        <f>IF(ISNUMBER(Tablo[[#This Row],[JOUR]]),DATE(YEAR(Tablo[[#This Row],[JOUR]]),MONTH(Tablo[[#This Row],[JOUR]])+1,0),A325)</f>
        <v>43251</v>
      </c>
      <c r="B326" s="55">
        <f>IF(ISNUMBER(Tablo[[#This Row],[JOUR]]),INT(MOD(INT((Tablo[[#This Row],[JOUR]]-2)/7)+3/5,52+5/28))+1,B325)</f>
        <v>20</v>
      </c>
      <c r="C326" s="56" t="s">
        <v>43</v>
      </c>
      <c r="D326" s="56" t="s">
        <v>36</v>
      </c>
      <c r="E326" s="36"/>
      <c r="F326" s="36"/>
      <c r="G326" s="37"/>
    </row>
    <row r="327" spans="1:7" x14ac:dyDescent="0.25">
      <c r="A327" s="54">
        <f>IF(ISNUMBER(Tablo[[#This Row],[JOUR]]),DATE(YEAR(Tablo[[#This Row],[JOUR]]),MONTH(Tablo[[#This Row],[JOUR]])+1,0),A326)</f>
        <v>43251</v>
      </c>
      <c r="B327" s="55">
        <f>IF(ISNUMBER(Tablo[[#This Row],[JOUR]]),INT(MOD(INT((Tablo[[#This Row],[JOUR]]-2)/7)+3/5,52+5/28))+1,B326)</f>
        <v>20</v>
      </c>
      <c r="C327" s="57">
        <v>43235</v>
      </c>
      <c r="D327" s="57" t="s">
        <v>35</v>
      </c>
      <c r="E327" s="29"/>
      <c r="F327" s="29"/>
      <c r="G327" s="26"/>
    </row>
    <row r="328" spans="1:7" x14ac:dyDescent="0.25">
      <c r="A328" s="54">
        <f>IF(ISNUMBER(Tablo[[#This Row],[JOUR]]),DATE(YEAR(Tablo[[#This Row],[JOUR]]),MONTH(Tablo[[#This Row],[JOUR]])+1,0),A327)</f>
        <v>43251</v>
      </c>
      <c r="B328" s="55">
        <f>IF(ISNUMBER(Tablo[[#This Row],[JOUR]]),INT(MOD(INT((Tablo[[#This Row],[JOUR]]-2)/7)+3/5,52+5/28))+1,B327)</f>
        <v>20</v>
      </c>
      <c r="C328" s="56" t="s">
        <v>43</v>
      </c>
      <c r="D328" s="56" t="s">
        <v>36</v>
      </c>
      <c r="E328" s="36"/>
      <c r="F328" s="36"/>
      <c r="G328" s="37"/>
    </row>
    <row r="329" spans="1:7" x14ac:dyDescent="0.25">
      <c r="A329" s="54">
        <f>IF(ISNUMBER(Tablo[[#This Row],[JOUR]]),DATE(YEAR(Tablo[[#This Row],[JOUR]]),MONTH(Tablo[[#This Row],[JOUR]])+1,0),A328)</f>
        <v>43251</v>
      </c>
      <c r="B329" s="55">
        <f>IF(ISNUMBER(Tablo[[#This Row],[JOUR]]),INT(MOD(INT((Tablo[[#This Row],[JOUR]]-2)/7)+3/5,52+5/28))+1,B328)</f>
        <v>20</v>
      </c>
      <c r="C329" s="57">
        <v>43236</v>
      </c>
      <c r="D329" s="57" t="s">
        <v>35</v>
      </c>
      <c r="E329" s="29"/>
      <c r="F329" s="29"/>
      <c r="G329" s="26"/>
    </row>
    <row r="330" spans="1:7" x14ac:dyDescent="0.25">
      <c r="A330" s="54">
        <f>IF(ISNUMBER(Tablo[[#This Row],[JOUR]]),DATE(YEAR(Tablo[[#This Row],[JOUR]]),MONTH(Tablo[[#This Row],[JOUR]])+1,0),A329)</f>
        <v>43251</v>
      </c>
      <c r="B330" s="55">
        <f>IF(ISNUMBER(Tablo[[#This Row],[JOUR]]),INT(MOD(INT((Tablo[[#This Row],[JOUR]]-2)/7)+3/5,52+5/28))+1,B329)</f>
        <v>20</v>
      </c>
      <c r="C330" s="56" t="s">
        <v>43</v>
      </c>
      <c r="D330" s="56" t="s">
        <v>36</v>
      </c>
      <c r="E330" s="36"/>
      <c r="F330" s="36"/>
      <c r="G330" s="37"/>
    </row>
    <row r="331" spans="1:7" x14ac:dyDescent="0.25">
      <c r="A331" s="54">
        <f>IF(ISNUMBER(Tablo[[#This Row],[JOUR]]),DATE(YEAR(Tablo[[#This Row],[JOUR]]),MONTH(Tablo[[#This Row],[JOUR]])+1,0),A330)</f>
        <v>43251</v>
      </c>
      <c r="B331" s="55">
        <f>IF(ISNUMBER(Tablo[[#This Row],[JOUR]]),INT(MOD(INT((Tablo[[#This Row],[JOUR]]-2)/7)+3/5,52+5/28))+1,B330)</f>
        <v>20</v>
      </c>
      <c r="C331" s="57">
        <v>43237</v>
      </c>
      <c r="D331" s="57" t="s">
        <v>35</v>
      </c>
      <c r="E331" s="29"/>
      <c r="F331" s="29"/>
      <c r="G331" s="26"/>
    </row>
    <row r="332" spans="1:7" x14ac:dyDescent="0.25">
      <c r="A332" s="54">
        <f>IF(ISNUMBER(Tablo[[#This Row],[JOUR]]),DATE(YEAR(Tablo[[#This Row],[JOUR]]),MONTH(Tablo[[#This Row],[JOUR]])+1,0),A331)</f>
        <v>43251</v>
      </c>
      <c r="B332" s="55">
        <f>IF(ISNUMBER(Tablo[[#This Row],[JOUR]]),INT(MOD(INT((Tablo[[#This Row],[JOUR]]-2)/7)+3/5,52+5/28))+1,B331)</f>
        <v>20</v>
      </c>
      <c r="C332" s="56" t="s">
        <v>43</v>
      </c>
      <c r="D332" s="56" t="s">
        <v>36</v>
      </c>
      <c r="E332" s="36"/>
      <c r="F332" s="36"/>
      <c r="G332" s="37"/>
    </row>
    <row r="333" spans="1:7" x14ac:dyDescent="0.25">
      <c r="A333" s="54">
        <f>IF(ISNUMBER(Tablo[[#This Row],[JOUR]]),DATE(YEAR(Tablo[[#This Row],[JOUR]]),MONTH(Tablo[[#This Row],[JOUR]])+1,0),A332)</f>
        <v>43251</v>
      </c>
      <c r="B333" s="55">
        <f>IF(ISNUMBER(Tablo[[#This Row],[JOUR]]),INT(MOD(INT((Tablo[[#This Row],[JOUR]]-2)/7)+3/5,52+5/28))+1,B332)</f>
        <v>20</v>
      </c>
      <c r="C333" s="57">
        <v>43238</v>
      </c>
      <c r="D333" s="57" t="s">
        <v>35</v>
      </c>
      <c r="E333" s="29"/>
      <c r="F333" s="29"/>
      <c r="G333" s="26"/>
    </row>
    <row r="334" spans="1:7" x14ac:dyDescent="0.25">
      <c r="A334" s="54">
        <f>IF(ISNUMBER(Tablo[[#This Row],[JOUR]]),DATE(YEAR(Tablo[[#This Row],[JOUR]]),MONTH(Tablo[[#This Row],[JOUR]])+1,0),A333)</f>
        <v>43251</v>
      </c>
      <c r="B334" s="55">
        <f>IF(ISNUMBER(Tablo[[#This Row],[JOUR]]),INT(MOD(INT((Tablo[[#This Row],[JOUR]]-2)/7)+3/5,52+5/28))+1,B333)</f>
        <v>20</v>
      </c>
      <c r="C334" s="56" t="s">
        <v>43</v>
      </c>
      <c r="D334" s="56" t="s">
        <v>36</v>
      </c>
      <c r="E334" s="36"/>
      <c r="F334" s="36"/>
      <c r="G334" s="37"/>
    </row>
    <row r="335" spans="1:7" x14ac:dyDescent="0.25">
      <c r="A335" s="60">
        <f>IF(ISNUMBER(Tablo[[#This Row],[JOUR]]),DATE(YEAR(Tablo[[#This Row],[JOUR]]),MONTH(Tablo[[#This Row],[JOUR]])+1,0),A334)</f>
        <v>43251</v>
      </c>
      <c r="B335" s="61">
        <f>IF(ISNUMBER(Tablo[[#This Row],[JOUR]]),INT(MOD(INT((Tablo[[#This Row],[JOUR]]-2)/7)+3/5,52+5/28))+1,B334)</f>
        <v>20</v>
      </c>
      <c r="C335" s="57">
        <v>43239</v>
      </c>
      <c r="D335" s="57" t="s">
        <v>35</v>
      </c>
      <c r="E335" s="29"/>
      <c r="F335" s="29"/>
      <c r="G335" s="26"/>
    </row>
    <row r="336" spans="1:7" x14ac:dyDescent="0.25">
      <c r="A336" s="60">
        <f>IF(ISNUMBER(Tablo[[#This Row],[JOUR]]),DATE(YEAR(Tablo[[#This Row],[JOUR]]),MONTH(Tablo[[#This Row],[JOUR]])+1,0),A334)</f>
        <v>43251</v>
      </c>
      <c r="B336" s="61">
        <f>IF(ISNUMBER(Tablo[[#This Row],[JOUR]]),INT(MOD(INT((Tablo[[#This Row],[JOUR]]-2)/7)+3/5,52+5/28))+1,B334)</f>
        <v>20</v>
      </c>
      <c r="C336" s="56" t="s">
        <v>43</v>
      </c>
      <c r="D336" s="56" t="s">
        <v>36</v>
      </c>
      <c r="E336" s="36"/>
      <c r="F336" s="36"/>
      <c r="G336" s="37"/>
    </row>
    <row r="337" spans="1:7" x14ac:dyDescent="0.25">
      <c r="A337" s="60">
        <f>IF(ISNUMBER(Tablo[[#This Row],[JOUR]]),DATE(YEAR(Tablo[[#This Row],[JOUR]]),MONTH(Tablo[[#This Row],[JOUR]])+1,0),A334)</f>
        <v>43251</v>
      </c>
      <c r="B337" s="61">
        <f>IF(ISNUMBER(Tablo[[#This Row],[JOUR]]),INT(MOD(INT((Tablo[[#This Row],[JOUR]]-2)/7)+3/5,52+5/28))+1,B334)</f>
        <v>20</v>
      </c>
      <c r="C337" s="57">
        <v>43240</v>
      </c>
      <c r="D337" s="57" t="s">
        <v>35</v>
      </c>
      <c r="E337" s="29"/>
      <c r="F337" s="29"/>
      <c r="G337" s="26"/>
    </row>
    <row r="338" spans="1:7" x14ac:dyDescent="0.25">
      <c r="A338" s="60">
        <f>IF(ISNUMBER(Tablo[[#This Row],[JOUR]]),DATE(YEAR(Tablo[[#This Row],[JOUR]]),MONTH(Tablo[[#This Row],[JOUR]])+1,0),A334)</f>
        <v>43251</v>
      </c>
      <c r="B338" s="61">
        <f>IF(ISNUMBER(Tablo[[#This Row],[JOUR]]),INT(MOD(INT((Tablo[[#This Row],[JOUR]]-2)/7)+3/5,52+5/28))+1,B334)</f>
        <v>20</v>
      </c>
      <c r="C338" s="56" t="s">
        <v>43</v>
      </c>
      <c r="D338" s="56" t="s">
        <v>36</v>
      </c>
      <c r="E338" s="36"/>
      <c r="F338" s="36"/>
      <c r="G338" s="37"/>
    </row>
    <row r="339" spans="1:7" ht="13" x14ac:dyDescent="0.25">
      <c r="A339" s="54">
        <f>IF(ISNUMBER(Tablo[[#This Row],[JOUR]]),DATE(YEAR(Tablo[[#This Row],[JOUR]]),MONTH(Tablo[[#This Row],[JOUR]])+1,0),A334)</f>
        <v>43251</v>
      </c>
      <c r="B339" s="55">
        <f>IF(ISNUMBER(Tablo[[#This Row],[JOUR]]),INT(MOD(INT((Tablo[[#This Row],[JOUR]]-2)/7)+3/5,52+5/28))+1,B334)</f>
        <v>20</v>
      </c>
      <c r="C339" s="65" t="s">
        <v>2</v>
      </c>
      <c r="D339" s="65"/>
      <c r="E339" s="66">
        <f t="array" ref="E339">SUM(IF(ISNUMBER(E325:E338),E325:E338,SUMIF(codes[code],E325:E338,codes[forfait])))+SUM(COUNTIF(JF,$C325:$C338))*JFHN</f>
        <v>0</v>
      </c>
      <c r="F339" s="66">
        <f t="array" ref="F339">SUM(IF(ISNUMBER(F325:F338),F325:F338,SUMIF(codes[code],F325:F338,codes[forfait])))+SUM(COUNTIF(JF,$C325:$C338))*JFHN</f>
        <v>0</v>
      </c>
      <c r="G339" s="67">
        <f>SUM(Tablo[[#This Row],[Barry]:[Syham]])</f>
        <v>0</v>
      </c>
    </row>
    <row r="340" spans="1:7" ht="13" x14ac:dyDescent="0.25">
      <c r="A340" s="54">
        <f>IF(ISNUMBER(Tablo[[#This Row],[JOUR]]),DATE(YEAR(Tablo[[#This Row],[JOUR]]),MONTH(Tablo[[#This Row],[JOUR]])+1,0),A339)</f>
        <v>43251</v>
      </c>
      <c r="B340" s="55">
        <f>IF(ISNUMBER(Tablo[[#This Row],[JOUR]]),INT(MOD(INT((Tablo[[#This Row],[JOUR]]-2)/7)+3/5,52+5/28))+1,B339)</f>
        <v>20</v>
      </c>
      <c r="C340" s="65" t="s">
        <v>3</v>
      </c>
      <c r="D340" s="65"/>
      <c r="E340" s="66">
        <f t="array" ref="E340">MIN(SUM(IF(ISNUMBER(E325:E338),E325:E338,SUMIF(codes[code],E325:E338,codes[calcul_HS])))+SUM(COUNTIF(JF,$C325:$C338))*JFHS,sem)</f>
        <v>0</v>
      </c>
      <c r="F340" s="66">
        <f t="array" ref="F340">MIN(SUM(IF(ISNUMBER(F325:F338),F325:F338,SUMIF(codes[code],F325:F338,codes[calcul_HS])))+SUM(COUNTIF(JF,$C325:$C338))*JFHS,sem)</f>
        <v>0</v>
      </c>
      <c r="G340" s="67">
        <f>SUM(Tablo[[#This Row],[Barry]:[Syham]])</f>
        <v>0</v>
      </c>
    </row>
    <row r="341" spans="1:7" ht="13.5" thickBot="1" x14ac:dyDescent="0.3">
      <c r="A341" s="58">
        <f>IF(ISNUMBER(Tablo[[#This Row],[JOUR]]),DATE(YEAR(Tablo[[#This Row],[JOUR]]),MONTH(Tablo[[#This Row],[JOUR]])+1,0),A340)</f>
        <v>43251</v>
      </c>
      <c r="B341" s="59">
        <f>IF(ISNUMBER(Tablo[[#This Row],[JOUR]]),INT(MOD(INT((Tablo[[#This Row],[JOUR]]-2)/7)+3/5,52+5/28))+1,B340)</f>
        <v>20</v>
      </c>
      <c r="C341" s="68" t="s">
        <v>4</v>
      </c>
      <c r="D341" s="68"/>
      <c r="E341" s="69">
        <f t="array" ref="E341">MAX(0,SUM(IF(ISNUMBER(E325:E338),E325:E338,SUMIF(codes[code],E325:E338,codes[calcul_HS])))+SUM(COUNTIF(JF,$C325:$C338))*JFHS-sem)</f>
        <v>0</v>
      </c>
      <c r="F341" s="69">
        <f t="array" ref="F341">MAX(0,SUM(IF(ISNUMBER(F325:F338),F325:F338,SUMIF(codes[code],F325:F338,codes[calcul_HS])))+SUM(COUNTIF(JF,$C325:$C338))*JFHS-sem)</f>
        <v>0</v>
      </c>
      <c r="G341" s="70">
        <f>SUM(Tablo[[#This Row],[Barry]:[Syham]])</f>
        <v>0</v>
      </c>
    </row>
    <row r="342" spans="1:7" x14ac:dyDescent="0.25">
      <c r="A342" s="51">
        <f>IF(ISNUMBER(Tablo[[#This Row],[JOUR]]),DATE(YEAR(Tablo[[#This Row],[JOUR]]),MONTH(Tablo[[#This Row],[JOUR]])+1,0),A341)</f>
        <v>43251</v>
      </c>
      <c r="B342" s="52">
        <f>IF(ISNUMBER(Tablo[[#This Row],[JOUR]]),INT(MOD(INT((Tablo[[#This Row],[JOUR]]-2)/7)+3/5,52+5/28))+1,B341)</f>
        <v>21</v>
      </c>
      <c r="C342" s="53">
        <v>43241</v>
      </c>
      <c r="D342" s="53" t="s">
        <v>35</v>
      </c>
      <c r="E342" s="28"/>
      <c r="F342" s="28"/>
      <c r="G342" s="25"/>
    </row>
    <row r="343" spans="1:7" x14ac:dyDescent="0.25">
      <c r="A343" s="54">
        <f>IF(ISNUMBER(Tablo[[#This Row],[JOUR]]),DATE(YEAR(Tablo[[#This Row],[JOUR]]),MONTH(Tablo[[#This Row],[JOUR]])+1,0),A342)</f>
        <v>43251</v>
      </c>
      <c r="B343" s="55">
        <f>IF(ISNUMBER(Tablo[[#This Row],[JOUR]]),INT(MOD(INT((Tablo[[#This Row],[JOUR]]-2)/7)+3/5,52+5/28))+1,B342)</f>
        <v>21</v>
      </c>
      <c r="C343" s="56" t="s">
        <v>43</v>
      </c>
      <c r="D343" s="56" t="s">
        <v>36</v>
      </c>
      <c r="E343" s="36"/>
      <c r="F343" s="36"/>
      <c r="G343" s="37"/>
    </row>
    <row r="344" spans="1:7" x14ac:dyDescent="0.25">
      <c r="A344" s="54">
        <f>IF(ISNUMBER(Tablo[[#This Row],[JOUR]]),DATE(YEAR(Tablo[[#This Row],[JOUR]]),MONTH(Tablo[[#This Row],[JOUR]])+1,0),A343)</f>
        <v>43251</v>
      </c>
      <c r="B344" s="55">
        <f>IF(ISNUMBER(Tablo[[#This Row],[JOUR]]),INT(MOD(INT((Tablo[[#This Row],[JOUR]]-2)/7)+3/5,52+5/28))+1,B343)</f>
        <v>21</v>
      </c>
      <c r="C344" s="57">
        <v>43242</v>
      </c>
      <c r="D344" s="57" t="s">
        <v>35</v>
      </c>
      <c r="E344" s="29"/>
      <c r="F344" s="29"/>
      <c r="G344" s="26"/>
    </row>
    <row r="345" spans="1:7" x14ac:dyDescent="0.25">
      <c r="A345" s="54">
        <f>IF(ISNUMBER(Tablo[[#This Row],[JOUR]]),DATE(YEAR(Tablo[[#This Row],[JOUR]]),MONTH(Tablo[[#This Row],[JOUR]])+1,0),A344)</f>
        <v>43251</v>
      </c>
      <c r="B345" s="55">
        <f>IF(ISNUMBER(Tablo[[#This Row],[JOUR]]),INT(MOD(INT((Tablo[[#This Row],[JOUR]]-2)/7)+3/5,52+5/28))+1,B344)</f>
        <v>21</v>
      </c>
      <c r="C345" s="56" t="s">
        <v>43</v>
      </c>
      <c r="D345" s="56" t="s">
        <v>36</v>
      </c>
      <c r="E345" s="36"/>
      <c r="F345" s="36"/>
      <c r="G345" s="37"/>
    </row>
    <row r="346" spans="1:7" x14ac:dyDescent="0.25">
      <c r="A346" s="54">
        <f>IF(ISNUMBER(Tablo[[#This Row],[JOUR]]),DATE(YEAR(Tablo[[#This Row],[JOUR]]),MONTH(Tablo[[#This Row],[JOUR]])+1,0),A345)</f>
        <v>43251</v>
      </c>
      <c r="B346" s="55">
        <f>IF(ISNUMBER(Tablo[[#This Row],[JOUR]]),INT(MOD(INT((Tablo[[#This Row],[JOUR]]-2)/7)+3/5,52+5/28))+1,B345)</f>
        <v>21</v>
      </c>
      <c r="C346" s="57">
        <v>43243</v>
      </c>
      <c r="D346" s="57" t="s">
        <v>35</v>
      </c>
      <c r="E346" s="29"/>
      <c r="F346" s="29"/>
      <c r="G346" s="26"/>
    </row>
    <row r="347" spans="1:7" x14ac:dyDescent="0.25">
      <c r="A347" s="54">
        <f>IF(ISNUMBER(Tablo[[#This Row],[JOUR]]),DATE(YEAR(Tablo[[#This Row],[JOUR]]),MONTH(Tablo[[#This Row],[JOUR]])+1,0),A346)</f>
        <v>43251</v>
      </c>
      <c r="B347" s="55">
        <f>IF(ISNUMBER(Tablo[[#This Row],[JOUR]]),INT(MOD(INT((Tablo[[#This Row],[JOUR]]-2)/7)+3/5,52+5/28))+1,B346)</f>
        <v>21</v>
      </c>
      <c r="C347" s="56" t="s">
        <v>43</v>
      </c>
      <c r="D347" s="56" t="s">
        <v>36</v>
      </c>
      <c r="E347" s="36"/>
      <c r="F347" s="36"/>
      <c r="G347" s="37"/>
    </row>
    <row r="348" spans="1:7" x14ac:dyDescent="0.25">
      <c r="A348" s="54">
        <f>IF(ISNUMBER(Tablo[[#This Row],[JOUR]]),DATE(YEAR(Tablo[[#This Row],[JOUR]]),MONTH(Tablo[[#This Row],[JOUR]])+1,0),A347)</f>
        <v>43251</v>
      </c>
      <c r="B348" s="55">
        <f>IF(ISNUMBER(Tablo[[#This Row],[JOUR]]),INT(MOD(INT((Tablo[[#This Row],[JOUR]]-2)/7)+3/5,52+5/28))+1,B347)</f>
        <v>21</v>
      </c>
      <c r="C348" s="57">
        <v>43244</v>
      </c>
      <c r="D348" s="57" t="s">
        <v>35</v>
      </c>
      <c r="E348" s="29"/>
      <c r="F348" s="29"/>
      <c r="G348" s="26"/>
    </row>
    <row r="349" spans="1:7" x14ac:dyDescent="0.25">
      <c r="A349" s="54">
        <f>IF(ISNUMBER(Tablo[[#This Row],[JOUR]]),DATE(YEAR(Tablo[[#This Row],[JOUR]]),MONTH(Tablo[[#This Row],[JOUR]])+1,0),A348)</f>
        <v>43251</v>
      </c>
      <c r="B349" s="55">
        <f>IF(ISNUMBER(Tablo[[#This Row],[JOUR]]),INT(MOD(INT((Tablo[[#This Row],[JOUR]]-2)/7)+3/5,52+5/28))+1,B348)</f>
        <v>21</v>
      </c>
      <c r="C349" s="56" t="s">
        <v>43</v>
      </c>
      <c r="D349" s="56" t="s">
        <v>36</v>
      </c>
      <c r="E349" s="36"/>
      <c r="F349" s="36"/>
      <c r="G349" s="37"/>
    </row>
    <row r="350" spans="1:7" x14ac:dyDescent="0.25">
      <c r="A350" s="54">
        <f>IF(ISNUMBER(Tablo[[#This Row],[JOUR]]),DATE(YEAR(Tablo[[#This Row],[JOUR]]),MONTH(Tablo[[#This Row],[JOUR]])+1,0),A349)</f>
        <v>43251</v>
      </c>
      <c r="B350" s="55">
        <f>IF(ISNUMBER(Tablo[[#This Row],[JOUR]]),INT(MOD(INT((Tablo[[#This Row],[JOUR]]-2)/7)+3/5,52+5/28))+1,B349)</f>
        <v>21</v>
      </c>
      <c r="C350" s="57">
        <v>43245</v>
      </c>
      <c r="D350" s="57" t="s">
        <v>35</v>
      </c>
      <c r="E350" s="29"/>
      <c r="F350" s="29"/>
      <c r="G350" s="26"/>
    </row>
    <row r="351" spans="1:7" x14ac:dyDescent="0.25">
      <c r="A351" s="54">
        <f>IF(ISNUMBER(Tablo[[#This Row],[JOUR]]),DATE(YEAR(Tablo[[#This Row],[JOUR]]),MONTH(Tablo[[#This Row],[JOUR]])+1,0),A350)</f>
        <v>43251</v>
      </c>
      <c r="B351" s="55">
        <f>IF(ISNUMBER(Tablo[[#This Row],[JOUR]]),INT(MOD(INT((Tablo[[#This Row],[JOUR]]-2)/7)+3/5,52+5/28))+1,B350)</f>
        <v>21</v>
      </c>
      <c r="C351" s="56" t="s">
        <v>43</v>
      </c>
      <c r="D351" s="56" t="s">
        <v>36</v>
      </c>
      <c r="E351" s="36"/>
      <c r="F351" s="36"/>
      <c r="G351" s="37"/>
    </row>
    <row r="352" spans="1:7" x14ac:dyDescent="0.25">
      <c r="A352" s="60">
        <f>IF(ISNUMBER(Tablo[[#This Row],[JOUR]]),DATE(YEAR(Tablo[[#This Row],[JOUR]]),MONTH(Tablo[[#This Row],[JOUR]])+1,0),A351)</f>
        <v>43251</v>
      </c>
      <c r="B352" s="61">
        <f>IF(ISNUMBER(Tablo[[#This Row],[JOUR]]),INT(MOD(INT((Tablo[[#This Row],[JOUR]]-2)/7)+3/5,52+5/28))+1,B351)</f>
        <v>21</v>
      </c>
      <c r="C352" s="57">
        <v>43246</v>
      </c>
      <c r="D352" s="57" t="s">
        <v>35</v>
      </c>
      <c r="E352" s="29"/>
      <c r="F352" s="29"/>
      <c r="G352" s="26"/>
    </row>
    <row r="353" spans="1:7" x14ac:dyDescent="0.25">
      <c r="A353" s="60">
        <f>IF(ISNUMBER(Tablo[[#This Row],[JOUR]]),DATE(YEAR(Tablo[[#This Row],[JOUR]]),MONTH(Tablo[[#This Row],[JOUR]])+1,0),A351)</f>
        <v>43251</v>
      </c>
      <c r="B353" s="61">
        <f>IF(ISNUMBER(Tablo[[#This Row],[JOUR]]),INT(MOD(INT((Tablo[[#This Row],[JOUR]]-2)/7)+3/5,52+5/28))+1,B351)</f>
        <v>21</v>
      </c>
      <c r="C353" s="56" t="s">
        <v>43</v>
      </c>
      <c r="D353" s="56" t="s">
        <v>36</v>
      </c>
      <c r="E353" s="36"/>
      <c r="F353" s="36"/>
      <c r="G353" s="37"/>
    </row>
    <row r="354" spans="1:7" x14ac:dyDescent="0.25">
      <c r="A354" s="60">
        <f>IF(ISNUMBER(Tablo[[#This Row],[JOUR]]),DATE(YEAR(Tablo[[#This Row],[JOUR]]),MONTH(Tablo[[#This Row],[JOUR]])+1,0),A351)</f>
        <v>43251</v>
      </c>
      <c r="B354" s="61">
        <f>IF(ISNUMBER(Tablo[[#This Row],[JOUR]]),INT(MOD(INT((Tablo[[#This Row],[JOUR]]-2)/7)+3/5,52+5/28))+1,B351)</f>
        <v>21</v>
      </c>
      <c r="C354" s="57">
        <v>43247</v>
      </c>
      <c r="D354" s="57" t="s">
        <v>35</v>
      </c>
      <c r="E354" s="29"/>
      <c r="F354" s="29"/>
      <c r="G354" s="26"/>
    </row>
    <row r="355" spans="1:7" x14ac:dyDescent="0.25">
      <c r="A355" s="60">
        <f>IF(ISNUMBER(Tablo[[#This Row],[JOUR]]),DATE(YEAR(Tablo[[#This Row],[JOUR]]),MONTH(Tablo[[#This Row],[JOUR]])+1,0),A351)</f>
        <v>43251</v>
      </c>
      <c r="B355" s="61">
        <f>IF(ISNUMBER(Tablo[[#This Row],[JOUR]]),INT(MOD(INT((Tablo[[#This Row],[JOUR]]-2)/7)+3/5,52+5/28))+1,B351)</f>
        <v>21</v>
      </c>
      <c r="C355" s="56" t="s">
        <v>43</v>
      </c>
      <c r="D355" s="56" t="s">
        <v>36</v>
      </c>
      <c r="E355" s="36"/>
      <c r="F355" s="36"/>
      <c r="G355" s="37"/>
    </row>
    <row r="356" spans="1:7" ht="13" x14ac:dyDescent="0.25">
      <c r="A356" s="54">
        <f>IF(ISNUMBER(Tablo[[#This Row],[JOUR]]),DATE(YEAR(Tablo[[#This Row],[JOUR]]),MONTH(Tablo[[#This Row],[JOUR]])+1,0),A351)</f>
        <v>43251</v>
      </c>
      <c r="B356" s="55">
        <f>IF(ISNUMBER(Tablo[[#This Row],[JOUR]]),INT(MOD(INT((Tablo[[#This Row],[JOUR]]-2)/7)+3/5,52+5/28))+1,B351)</f>
        <v>21</v>
      </c>
      <c r="C356" s="65" t="s">
        <v>2</v>
      </c>
      <c r="D356" s="65"/>
      <c r="E356" s="66">
        <f t="array" ref="E356">SUM(IF(ISNUMBER(E342:E355),E342:E355,SUMIF(codes[code],E342:E355,codes[forfait])))+SUM(COUNTIF(JF,$C342:$C355))*JFHN</f>
        <v>7</v>
      </c>
      <c r="F356" s="66">
        <f t="array" ref="F356">SUM(IF(ISNUMBER(F342:F355),F342:F355,SUMIF(codes[code],F342:F355,codes[forfait])))+SUM(COUNTIF(JF,$C342:$C355))*JFHN</f>
        <v>7</v>
      </c>
      <c r="G356" s="67">
        <f>SUM(Tablo[[#This Row],[Barry]:[Syham]])</f>
        <v>14</v>
      </c>
    </row>
    <row r="357" spans="1:7" ht="13" x14ac:dyDescent="0.25">
      <c r="A357" s="54">
        <f>IF(ISNUMBER(Tablo[[#This Row],[JOUR]]),DATE(YEAR(Tablo[[#This Row],[JOUR]]),MONTH(Tablo[[#This Row],[JOUR]])+1,0),A356)</f>
        <v>43251</v>
      </c>
      <c r="B357" s="55">
        <f>IF(ISNUMBER(Tablo[[#This Row],[JOUR]]),INT(MOD(INT((Tablo[[#This Row],[JOUR]]-2)/7)+3/5,52+5/28))+1,B356)</f>
        <v>21</v>
      </c>
      <c r="C357" s="65" t="s">
        <v>3</v>
      </c>
      <c r="D357" s="65"/>
      <c r="E357" s="66">
        <f t="array" ref="E357">MIN(SUM(IF(ISNUMBER(E342:E355),E342:E355,SUMIF(codes[code],E342:E355,codes[calcul_HS])))+SUM(COUNTIF(JF,$C342:$C355))*JFHS,sem)</f>
        <v>0</v>
      </c>
      <c r="F357" s="66">
        <f t="array" ref="F357">MIN(SUM(IF(ISNUMBER(F342:F355),F342:F355,SUMIF(codes[code],F342:F355,codes[calcul_HS])))+SUM(COUNTIF(JF,$C342:$C355))*JFHS,sem)</f>
        <v>0</v>
      </c>
      <c r="G357" s="67">
        <f>SUM(Tablo[[#This Row],[Barry]:[Syham]])</f>
        <v>0</v>
      </c>
    </row>
    <row r="358" spans="1:7" ht="13.5" thickBot="1" x14ac:dyDescent="0.3">
      <c r="A358" s="58">
        <f>IF(ISNUMBER(Tablo[[#This Row],[JOUR]]),DATE(YEAR(Tablo[[#This Row],[JOUR]]),MONTH(Tablo[[#This Row],[JOUR]])+1,0),A357)</f>
        <v>43251</v>
      </c>
      <c r="B358" s="59">
        <f>IF(ISNUMBER(Tablo[[#This Row],[JOUR]]),INT(MOD(INT((Tablo[[#This Row],[JOUR]]-2)/7)+3/5,52+5/28))+1,B357)</f>
        <v>21</v>
      </c>
      <c r="C358" s="68" t="s">
        <v>4</v>
      </c>
      <c r="D358" s="68"/>
      <c r="E358" s="69">
        <f t="array" ref="E358">MAX(0,SUM(IF(ISNUMBER(E342:E355),E342:E355,SUMIF(codes[code],E342:E355,codes[calcul_HS])))+SUM(COUNTIF(JF,$C342:$C355))*JFHS-sem)</f>
        <v>0</v>
      </c>
      <c r="F358" s="69">
        <f t="array" ref="F358">MAX(0,SUM(IF(ISNUMBER(F342:F355),F342:F355,SUMIF(codes[code],F342:F355,codes[calcul_HS])))+SUM(COUNTIF(JF,$C342:$C355))*JFHS-sem)</f>
        <v>0</v>
      </c>
      <c r="G358" s="70">
        <f>SUM(Tablo[[#This Row],[Barry]:[Syham]])</f>
        <v>0</v>
      </c>
    </row>
    <row r="359" spans="1:7" x14ac:dyDescent="0.25">
      <c r="A359" s="51">
        <f>IF(ISNUMBER(Tablo[[#This Row],[JOUR]]),DATE(YEAR(Tablo[[#This Row],[JOUR]]),MONTH(Tablo[[#This Row],[JOUR]])+1,0),A358)</f>
        <v>43251</v>
      </c>
      <c r="B359" s="52">
        <f>IF(ISNUMBER(Tablo[[#This Row],[JOUR]]),INT(MOD(INT((Tablo[[#This Row],[JOUR]]-2)/7)+3/5,52+5/28))+1,B358)</f>
        <v>22</v>
      </c>
      <c r="C359" s="53">
        <v>43248</v>
      </c>
      <c r="D359" s="53" t="s">
        <v>35</v>
      </c>
      <c r="E359" s="28"/>
      <c r="F359" s="28"/>
      <c r="G359" s="25"/>
    </row>
    <row r="360" spans="1:7" x14ac:dyDescent="0.25">
      <c r="A360" s="54">
        <f>IF(ISNUMBER(Tablo[[#This Row],[JOUR]]),DATE(YEAR(Tablo[[#This Row],[JOUR]]),MONTH(Tablo[[#This Row],[JOUR]])+1,0),A359)</f>
        <v>43251</v>
      </c>
      <c r="B360" s="55">
        <f>IF(ISNUMBER(Tablo[[#This Row],[JOUR]]),INT(MOD(INT((Tablo[[#This Row],[JOUR]]-2)/7)+3/5,52+5/28))+1,B359)</f>
        <v>22</v>
      </c>
      <c r="C360" s="56" t="s">
        <v>43</v>
      </c>
      <c r="D360" s="56" t="s">
        <v>36</v>
      </c>
      <c r="E360" s="36"/>
      <c r="F360" s="36"/>
      <c r="G360" s="37"/>
    </row>
    <row r="361" spans="1:7" x14ac:dyDescent="0.25">
      <c r="A361" s="54">
        <f>IF(ISNUMBER(Tablo[[#This Row],[JOUR]]),DATE(YEAR(Tablo[[#This Row],[JOUR]]),MONTH(Tablo[[#This Row],[JOUR]])+1,0),A360)</f>
        <v>43251</v>
      </c>
      <c r="B361" s="55">
        <f>IF(ISNUMBER(Tablo[[#This Row],[JOUR]]),INT(MOD(INT((Tablo[[#This Row],[JOUR]]-2)/7)+3/5,52+5/28))+1,B360)</f>
        <v>22</v>
      </c>
      <c r="C361" s="57">
        <v>43249</v>
      </c>
      <c r="D361" s="57" t="s">
        <v>35</v>
      </c>
      <c r="E361" s="29"/>
      <c r="F361" s="29"/>
      <c r="G361" s="26"/>
    </row>
    <row r="362" spans="1:7" x14ac:dyDescent="0.25">
      <c r="A362" s="54">
        <f>IF(ISNUMBER(Tablo[[#This Row],[JOUR]]),DATE(YEAR(Tablo[[#This Row],[JOUR]]),MONTH(Tablo[[#This Row],[JOUR]])+1,0),A361)</f>
        <v>43251</v>
      </c>
      <c r="B362" s="55">
        <f>IF(ISNUMBER(Tablo[[#This Row],[JOUR]]),INT(MOD(INT((Tablo[[#This Row],[JOUR]]-2)/7)+3/5,52+5/28))+1,B361)</f>
        <v>22</v>
      </c>
      <c r="C362" s="56" t="s">
        <v>43</v>
      </c>
      <c r="D362" s="56" t="s">
        <v>36</v>
      </c>
      <c r="E362" s="36"/>
      <c r="F362" s="36"/>
      <c r="G362" s="37"/>
    </row>
    <row r="363" spans="1:7" x14ac:dyDescent="0.25">
      <c r="A363" s="54">
        <f>IF(ISNUMBER(Tablo[[#This Row],[JOUR]]),DATE(YEAR(Tablo[[#This Row],[JOUR]]),MONTH(Tablo[[#This Row],[JOUR]])+1,0),A362)</f>
        <v>43251</v>
      </c>
      <c r="B363" s="55">
        <f>IF(ISNUMBER(Tablo[[#This Row],[JOUR]]),INT(MOD(INT((Tablo[[#This Row],[JOUR]]-2)/7)+3/5,52+5/28))+1,B362)</f>
        <v>22</v>
      </c>
      <c r="C363" s="57">
        <v>43250</v>
      </c>
      <c r="D363" s="57" t="s">
        <v>35</v>
      </c>
      <c r="E363" s="29"/>
      <c r="F363" s="29"/>
      <c r="G363" s="26"/>
    </row>
    <row r="364" spans="1:7" x14ac:dyDescent="0.25">
      <c r="A364" s="54">
        <f>IF(ISNUMBER(Tablo[[#This Row],[JOUR]]),DATE(YEAR(Tablo[[#This Row],[JOUR]]),MONTH(Tablo[[#This Row],[JOUR]])+1,0),A363)</f>
        <v>43251</v>
      </c>
      <c r="B364" s="55">
        <f>IF(ISNUMBER(Tablo[[#This Row],[JOUR]]),INT(MOD(INT((Tablo[[#This Row],[JOUR]]-2)/7)+3/5,52+5/28))+1,B363)</f>
        <v>22</v>
      </c>
      <c r="C364" s="56" t="s">
        <v>43</v>
      </c>
      <c r="D364" s="56" t="s">
        <v>36</v>
      </c>
      <c r="E364" s="36"/>
      <c r="F364" s="36"/>
      <c r="G364" s="37"/>
    </row>
    <row r="365" spans="1:7" x14ac:dyDescent="0.25">
      <c r="A365" s="54">
        <f>IF(ISNUMBER(Tablo[[#This Row],[JOUR]]),DATE(YEAR(Tablo[[#This Row],[JOUR]]),MONTH(Tablo[[#This Row],[JOUR]])+1,0),A364)</f>
        <v>43251</v>
      </c>
      <c r="B365" s="55">
        <f>IF(ISNUMBER(Tablo[[#This Row],[JOUR]]),INT(MOD(INT((Tablo[[#This Row],[JOUR]]-2)/7)+3/5,52+5/28))+1,B364)</f>
        <v>22</v>
      </c>
      <c r="C365" s="57">
        <v>43251</v>
      </c>
      <c r="D365" s="57" t="s">
        <v>35</v>
      </c>
      <c r="E365" s="29"/>
      <c r="F365" s="29"/>
      <c r="G365" s="26"/>
    </row>
    <row r="366" spans="1:7" x14ac:dyDescent="0.25">
      <c r="A366" s="54">
        <f>IF(ISNUMBER(Tablo[[#This Row],[JOUR]]),DATE(YEAR(Tablo[[#This Row],[JOUR]]),MONTH(Tablo[[#This Row],[JOUR]])+1,0),A365)</f>
        <v>43251</v>
      </c>
      <c r="B366" s="55">
        <f>IF(ISNUMBER(Tablo[[#This Row],[JOUR]]),INT(MOD(INT((Tablo[[#This Row],[JOUR]]-2)/7)+3/5,52+5/28))+1,B365)</f>
        <v>22</v>
      </c>
      <c r="C366" s="56" t="s">
        <v>43</v>
      </c>
      <c r="D366" s="56" t="s">
        <v>36</v>
      </c>
      <c r="E366" s="36"/>
      <c r="F366" s="36"/>
      <c r="G366" s="37"/>
    </row>
    <row r="367" spans="1:7" x14ac:dyDescent="0.25">
      <c r="A367" s="54">
        <f>IF(ISNUMBER(Tablo[[#This Row],[JOUR]]),DATE(YEAR(Tablo[[#This Row],[JOUR]]),MONTH(Tablo[[#This Row],[JOUR]])+1,0),A366)</f>
        <v>43281</v>
      </c>
      <c r="B367" s="55">
        <f>IF(ISNUMBER(Tablo[[#This Row],[JOUR]]),INT(MOD(INT((Tablo[[#This Row],[JOUR]]-2)/7)+3/5,52+5/28))+1,B366)</f>
        <v>22</v>
      </c>
      <c r="C367" s="57">
        <v>43252</v>
      </c>
      <c r="D367" s="57" t="s">
        <v>35</v>
      </c>
      <c r="E367" s="29"/>
      <c r="F367" s="29"/>
      <c r="G367" s="26"/>
    </row>
    <row r="368" spans="1:7" x14ac:dyDescent="0.25">
      <c r="A368" s="54">
        <f>IF(ISNUMBER(Tablo[[#This Row],[JOUR]]),DATE(YEAR(Tablo[[#This Row],[JOUR]]),MONTH(Tablo[[#This Row],[JOUR]])+1,0),A367)</f>
        <v>43281</v>
      </c>
      <c r="B368" s="55">
        <f>IF(ISNUMBER(Tablo[[#This Row],[JOUR]]),INT(MOD(INT((Tablo[[#This Row],[JOUR]]-2)/7)+3/5,52+5/28))+1,B367)</f>
        <v>22</v>
      </c>
      <c r="C368" s="56" t="s">
        <v>43</v>
      </c>
      <c r="D368" s="56" t="s">
        <v>36</v>
      </c>
      <c r="E368" s="36"/>
      <c r="F368" s="36"/>
      <c r="G368" s="37"/>
    </row>
    <row r="369" spans="1:7" x14ac:dyDescent="0.25">
      <c r="A369" s="60">
        <f>IF(ISNUMBER(Tablo[[#This Row],[JOUR]]),DATE(YEAR(Tablo[[#This Row],[JOUR]]),MONTH(Tablo[[#This Row],[JOUR]])+1,0),A368)</f>
        <v>43281</v>
      </c>
      <c r="B369" s="61">
        <f>IF(ISNUMBER(Tablo[[#This Row],[JOUR]]),INT(MOD(INT((Tablo[[#This Row],[JOUR]]-2)/7)+3/5,52+5/28))+1,B368)</f>
        <v>22</v>
      </c>
      <c r="C369" s="57">
        <v>43253</v>
      </c>
      <c r="D369" s="57" t="s">
        <v>35</v>
      </c>
      <c r="E369" s="29"/>
      <c r="F369" s="29"/>
      <c r="G369" s="26"/>
    </row>
    <row r="370" spans="1:7" x14ac:dyDescent="0.25">
      <c r="A370" s="60">
        <f>IF(ISNUMBER(Tablo[[#This Row],[JOUR]]),DATE(YEAR(Tablo[[#This Row],[JOUR]]),MONTH(Tablo[[#This Row],[JOUR]])+1,0),A368)</f>
        <v>43281</v>
      </c>
      <c r="B370" s="61">
        <f>IF(ISNUMBER(Tablo[[#This Row],[JOUR]]),INT(MOD(INT((Tablo[[#This Row],[JOUR]]-2)/7)+3/5,52+5/28))+1,B368)</f>
        <v>22</v>
      </c>
      <c r="C370" s="56" t="s">
        <v>43</v>
      </c>
      <c r="D370" s="56" t="s">
        <v>36</v>
      </c>
      <c r="E370" s="36"/>
      <c r="F370" s="36"/>
      <c r="G370" s="37"/>
    </row>
    <row r="371" spans="1:7" x14ac:dyDescent="0.25">
      <c r="A371" s="60">
        <f>IF(ISNUMBER(Tablo[[#This Row],[JOUR]]),DATE(YEAR(Tablo[[#This Row],[JOUR]]),MONTH(Tablo[[#This Row],[JOUR]])+1,0),A368)</f>
        <v>43281</v>
      </c>
      <c r="B371" s="61">
        <f>IF(ISNUMBER(Tablo[[#This Row],[JOUR]]),INT(MOD(INT((Tablo[[#This Row],[JOUR]]-2)/7)+3/5,52+5/28))+1,B368)</f>
        <v>22</v>
      </c>
      <c r="C371" s="57">
        <v>43254</v>
      </c>
      <c r="D371" s="57" t="s">
        <v>35</v>
      </c>
      <c r="E371" s="29"/>
      <c r="F371" s="29"/>
      <c r="G371" s="26"/>
    </row>
    <row r="372" spans="1:7" x14ac:dyDescent="0.25">
      <c r="A372" s="60">
        <f>IF(ISNUMBER(Tablo[[#This Row],[JOUR]]),DATE(YEAR(Tablo[[#This Row],[JOUR]]),MONTH(Tablo[[#This Row],[JOUR]])+1,0),A368)</f>
        <v>43281</v>
      </c>
      <c r="B372" s="61">
        <f>IF(ISNUMBER(Tablo[[#This Row],[JOUR]]),INT(MOD(INT((Tablo[[#This Row],[JOUR]]-2)/7)+3/5,52+5/28))+1,B368)</f>
        <v>22</v>
      </c>
      <c r="C372" s="56" t="s">
        <v>43</v>
      </c>
      <c r="D372" s="56" t="s">
        <v>36</v>
      </c>
      <c r="E372" s="36"/>
      <c r="F372" s="36"/>
      <c r="G372" s="37"/>
    </row>
    <row r="373" spans="1:7" ht="13" x14ac:dyDescent="0.25">
      <c r="A373" s="54">
        <f>IF(ISNUMBER(Tablo[[#This Row],[JOUR]]),DATE(YEAR(Tablo[[#This Row],[JOUR]]),MONTH(Tablo[[#This Row],[JOUR]])+1,0),A368)</f>
        <v>43281</v>
      </c>
      <c r="B373" s="55">
        <f>IF(ISNUMBER(Tablo[[#This Row],[JOUR]]),INT(MOD(INT((Tablo[[#This Row],[JOUR]]-2)/7)+3/5,52+5/28))+1,B368)</f>
        <v>22</v>
      </c>
      <c r="C373" s="65" t="s">
        <v>2</v>
      </c>
      <c r="D373" s="65"/>
      <c r="E373" s="66">
        <f t="array" ref="E373">SUM(IF(ISNUMBER(E359:E372),E359:E372,SUMIF(codes[code],E359:E372,codes[forfait])))+SUM(COUNTIF(JF,$C359:$C372))*JFHN</f>
        <v>0</v>
      </c>
      <c r="F373" s="66">
        <f t="array" ref="F373">SUM(IF(ISNUMBER(F359:F372),F359:F372,SUMIF(codes[code],F359:F372,codes[forfait])))+SUM(COUNTIF(JF,$C359:$C372))*JFHN</f>
        <v>0</v>
      </c>
      <c r="G373" s="67">
        <f>SUM(Tablo[[#This Row],[Barry]:[Syham]])</f>
        <v>0</v>
      </c>
    </row>
    <row r="374" spans="1:7" ht="13" x14ac:dyDescent="0.25">
      <c r="A374" s="54">
        <f>IF(ISNUMBER(Tablo[[#This Row],[JOUR]]),DATE(YEAR(Tablo[[#This Row],[JOUR]]),MONTH(Tablo[[#This Row],[JOUR]])+1,0),A373)</f>
        <v>43281</v>
      </c>
      <c r="B374" s="55">
        <f>IF(ISNUMBER(Tablo[[#This Row],[JOUR]]),INT(MOD(INT((Tablo[[#This Row],[JOUR]]-2)/7)+3/5,52+5/28))+1,B373)</f>
        <v>22</v>
      </c>
      <c r="C374" s="65" t="s">
        <v>3</v>
      </c>
      <c r="D374" s="65"/>
      <c r="E374" s="66">
        <f t="array" ref="E374">MIN(SUM(IF(ISNUMBER(E359:E372),E359:E372,SUMIF(codes[code],E359:E372,codes[calcul_HS])))+SUM(COUNTIF(JF,$C359:$C372))*JFHS,sem)</f>
        <v>0</v>
      </c>
      <c r="F374" s="66">
        <f t="array" ref="F374">MIN(SUM(IF(ISNUMBER(F359:F372),F359:F372,SUMIF(codes[code],F359:F372,codes[calcul_HS])))+SUM(COUNTIF(JF,$C359:$C372))*JFHS,sem)</f>
        <v>0</v>
      </c>
      <c r="G374" s="67">
        <f>SUM(Tablo[[#This Row],[Barry]:[Syham]])</f>
        <v>0</v>
      </c>
    </row>
    <row r="375" spans="1:7" ht="13.5" thickBot="1" x14ac:dyDescent="0.3">
      <c r="A375" s="58">
        <f>IF(ISNUMBER(Tablo[[#This Row],[JOUR]]),DATE(YEAR(Tablo[[#This Row],[JOUR]]),MONTH(Tablo[[#This Row],[JOUR]])+1,0),A374)</f>
        <v>43281</v>
      </c>
      <c r="B375" s="59">
        <f>IF(ISNUMBER(Tablo[[#This Row],[JOUR]]),INT(MOD(INT((Tablo[[#This Row],[JOUR]]-2)/7)+3/5,52+5/28))+1,B374)</f>
        <v>22</v>
      </c>
      <c r="C375" s="68" t="s">
        <v>4</v>
      </c>
      <c r="D375" s="68"/>
      <c r="E375" s="69">
        <f t="array" ref="E375">MAX(0,SUM(IF(ISNUMBER(E359:E372),E359:E372,SUMIF(codes[code],E359:E372,codes[calcul_HS])))+SUM(COUNTIF(JF,$C359:$C372))*JFHS-sem)</f>
        <v>0</v>
      </c>
      <c r="F375" s="69">
        <f t="array" ref="F375">MAX(0,SUM(IF(ISNUMBER(F359:F372),F359:F372,SUMIF(codes[code],F359:F372,codes[calcul_HS])))+SUM(COUNTIF(JF,$C359:$C372))*JFHS-sem)</f>
        <v>0</v>
      </c>
      <c r="G375" s="70">
        <f>SUM(Tablo[[#This Row],[Barry]:[Syham]])</f>
        <v>0</v>
      </c>
    </row>
    <row r="376" spans="1:7" x14ac:dyDescent="0.25">
      <c r="A376" s="51">
        <f>IF(ISNUMBER(Tablo[[#This Row],[JOUR]]),DATE(YEAR(Tablo[[#This Row],[JOUR]]),MONTH(Tablo[[#This Row],[JOUR]])+1,0),A375)</f>
        <v>43281</v>
      </c>
      <c r="B376" s="52">
        <f>IF(ISNUMBER(Tablo[[#This Row],[JOUR]]),INT(MOD(INT((Tablo[[#This Row],[JOUR]]-2)/7)+3/5,52+5/28))+1,B375)</f>
        <v>23</v>
      </c>
      <c r="C376" s="53">
        <v>43255</v>
      </c>
      <c r="D376" s="53" t="s">
        <v>35</v>
      </c>
      <c r="E376" s="28"/>
      <c r="F376" s="28"/>
      <c r="G376" s="25"/>
    </row>
    <row r="377" spans="1:7" x14ac:dyDescent="0.25">
      <c r="A377" s="54">
        <f>IF(ISNUMBER(Tablo[[#This Row],[JOUR]]),DATE(YEAR(Tablo[[#This Row],[JOUR]]),MONTH(Tablo[[#This Row],[JOUR]])+1,0),A376)</f>
        <v>43281</v>
      </c>
      <c r="B377" s="55">
        <f>IF(ISNUMBER(Tablo[[#This Row],[JOUR]]),INT(MOD(INT((Tablo[[#This Row],[JOUR]]-2)/7)+3/5,52+5/28))+1,B376)</f>
        <v>23</v>
      </c>
      <c r="C377" s="56" t="s">
        <v>43</v>
      </c>
      <c r="D377" s="56" t="s">
        <v>36</v>
      </c>
      <c r="E377" s="36"/>
      <c r="F377" s="36"/>
      <c r="G377" s="37"/>
    </row>
    <row r="378" spans="1:7" x14ac:dyDescent="0.25">
      <c r="A378" s="54">
        <f>IF(ISNUMBER(Tablo[[#This Row],[JOUR]]),DATE(YEAR(Tablo[[#This Row],[JOUR]]),MONTH(Tablo[[#This Row],[JOUR]])+1,0),A377)</f>
        <v>43281</v>
      </c>
      <c r="B378" s="55">
        <f>IF(ISNUMBER(Tablo[[#This Row],[JOUR]]),INT(MOD(INT((Tablo[[#This Row],[JOUR]]-2)/7)+3/5,52+5/28))+1,B377)</f>
        <v>23</v>
      </c>
      <c r="C378" s="57">
        <v>43256</v>
      </c>
      <c r="D378" s="57" t="s">
        <v>35</v>
      </c>
      <c r="E378" s="29"/>
      <c r="F378" s="29"/>
      <c r="G378" s="26"/>
    </row>
    <row r="379" spans="1:7" x14ac:dyDescent="0.25">
      <c r="A379" s="54">
        <f>IF(ISNUMBER(Tablo[[#This Row],[JOUR]]),DATE(YEAR(Tablo[[#This Row],[JOUR]]),MONTH(Tablo[[#This Row],[JOUR]])+1,0),A378)</f>
        <v>43281</v>
      </c>
      <c r="B379" s="55">
        <f>IF(ISNUMBER(Tablo[[#This Row],[JOUR]]),INT(MOD(INT((Tablo[[#This Row],[JOUR]]-2)/7)+3/5,52+5/28))+1,B378)</f>
        <v>23</v>
      </c>
      <c r="C379" s="56" t="s">
        <v>43</v>
      </c>
      <c r="D379" s="56" t="s">
        <v>36</v>
      </c>
      <c r="E379" s="36"/>
      <c r="F379" s="36"/>
      <c r="G379" s="37"/>
    </row>
    <row r="380" spans="1:7" x14ac:dyDescent="0.25">
      <c r="A380" s="54">
        <f>IF(ISNUMBER(Tablo[[#This Row],[JOUR]]),DATE(YEAR(Tablo[[#This Row],[JOUR]]),MONTH(Tablo[[#This Row],[JOUR]])+1,0),A379)</f>
        <v>43281</v>
      </c>
      <c r="B380" s="55">
        <f>IF(ISNUMBER(Tablo[[#This Row],[JOUR]]),INT(MOD(INT((Tablo[[#This Row],[JOUR]]-2)/7)+3/5,52+5/28))+1,B379)</f>
        <v>23</v>
      </c>
      <c r="C380" s="57">
        <v>43257</v>
      </c>
      <c r="D380" s="57" t="s">
        <v>35</v>
      </c>
      <c r="E380" s="29"/>
      <c r="F380" s="29"/>
      <c r="G380" s="26"/>
    </row>
    <row r="381" spans="1:7" x14ac:dyDescent="0.25">
      <c r="A381" s="54">
        <f>IF(ISNUMBER(Tablo[[#This Row],[JOUR]]),DATE(YEAR(Tablo[[#This Row],[JOUR]]),MONTH(Tablo[[#This Row],[JOUR]])+1,0),A380)</f>
        <v>43281</v>
      </c>
      <c r="B381" s="55">
        <f>IF(ISNUMBER(Tablo[[#This Row],[JOUR]]),INT(MOD(INT((Tablo[[#This Row],[JOUR]]-2)/7)+3/5,52+5/28))+1,B380)</f>
        <v>23</v>
      </c>
      <c r="C381" s="56" t="s">
        <v>43</v>
      </c>
      <c r="D381" s="56" t="s">
        <v>36</v>
      </c>
      <c r="E381" s="36"/>
      <c r="F381" s="36"/>
      <c r="G381" s="37"/>
    </row>
    <row r="382" spans="1:7" x14ac:dyDescent="0.25">
      <c r="A382" s="54">
        <f>IF(ISNUMBER(Tablo[[#This Row],[JOUR]]),DATE(YEAR(Tablo[[#This Row],[JOUR]]),MONTH(Tablo[[#This Row],[JOUR]])+1,0),A381)</f>
        <v>43281</v>
      </c>
      <c r="B382" s="55">
        <f>IF(ISNUMBER(Tablo[[#This Row],[JOUR]]),INT(MOD(INT((Tablo[[#This Row],[JOUR]]-2)/7)+3/5,52+5/28))+1,B381)</f>
        <v>23</v>
      </c>
      <c r="C382" s="57">
        <v>43258</v>
      </c>
      <c r="D382" s="57" t="s">
        <v>35</v>
      </c>
      <c r="E382" s="29"/>
      <c r="F382" s="29"/>
      <c r="G382" s="26"/>
    </row>
    <row r="383" spans="1:7" x14ac:dyDescent="0.25">
      <c r="A383" s="54">
        <f>IF(ISNUMBER(Tablo[[#This Row],[JOUR]]),DATE(YEAR(Tablo[[#This Row],[JOUR]]),MONTH(Tablo[[#This Row],[JOUR]])+1,0),A382)</f>
        <v>43281</v>
      </c>
      <c r="B383" s="55">
        <f>IF(ISNUMBER(Tablo[[#This Row],[JOUR]]),INT(MOD(INT((Tablo[[#This Row],[JOUR]]-2)/7)+3/5,52+5/28))+1,B382)</f>
        <v>23</v>
      </c>
      <c r="C383" s="56" t="s">
        <v>43</v>
      </c>
      <c r="D383" s="56" t="s">
        <v>36</v>
      </c>
      <c r="E383" s="36"/>
      <c r="F383" s="36"/>
      <c r="G383" s="37"/>
    </row>
    <row r="384" spans="1:7" x14ac:dyDescent="0.25">
      <c r="A384" s="54">
        <f>IF(ISNUMBER(Tablo[[#This Row],[JOUR]]),DATE(YEAR(Tablo[[#This Row],[JOUR]]),MONTH(Tablo[[#This Row],[JOUR]])+1,0),A383)</f>
        <v>43281</v>
      </c>
      <c r="B384" s="55">
        <f>IF(ISNUMBER(Tablo[[#This Row],[JOUR]]),INT(MOD(INT((Tablo[[#This Row],[JOUR]]-2)/7)+3/5,52+5/28))+1,B383)</f>
        <v>23</v>
      </c>
      <c r="C384" s="57">
        <v>43259</v>
      </c>
      <c r="D384" s="57" t="s">
        <v>35</v>
      </c>
      <c r="E384" s="29"/>
      <c r="F384" s="29"/>
      <c r="G384" s="26"/>
    </row>
    <row r="385" spans="1:7" x14ac:dyDescent="0.25">
      <c r="A385" s="54">
        <f>IF(ISNUMBER(Tablo[[#This Row],[JOUR]]),DATE(YEAR(Tablo[[#This Row],[JOUR]]),MONTH(Tablo[[#This Row],[JOUR]])+1,0),A384)</f>
        <v>43281</v>
      </c>
      <c r="B385" s="55">
        <f>IF(ISNUMBER(Tablo[[#This Row],[JOUR]]),INT(MOD(INT((Tablo[[#This Row],[JOUR]]-2)/7)+3/5,52+5/28))+1,B384)</f>
        <v>23</v>
      </c>
      <c r="C385" s="56" t="s">
        <v>43</v>
      </c>
      <c r="D385" s="56" t="s">
        <v>36</v>
      </c>
      <c r="E385" s="36"/>
      <c r="F385" s="36"/>
      <c r="G385" s="37"/>
    </row>
    <row r="386" spans="1:7" x14ac:dyDescent="0.25">
      <c r="A386" s="60">
        <f>IF(ISNUMBER(Tablo[[#This Row],[JOUR]]),DATE(YEAR(Tablo[[#This Row],[JOUR]]),MONTH(Tablo[[#This Row],[JOUR]])+1,0),A385)</f>
        <v>43281</v>
      </c>
      <c r="B386" s="61">
        <f>IF(ISNUMBER(Tablo[[#This Row],[JOUR]]),INT(MOD(INT((Tablo[[#This Row],[JOUR]]-2)/7)+3/5,52+5/28))+1,B385)</f>
        <v>23</v>
      </c>
      <c r="C386" s="57">
        <v>43260</v>
      </c>
      <c r="D386" s="57" t="s">
        <v>35</v>
      </c>
      <c r="E386" s="29"/>
      <c r="F386" s="29"/>
      <c r="G386" s="26"/>
    </row>
    <row r="387" spans="1:7" x14ac:dyDescent="0.25">
      <c r="A387" s="60">
        <f>IF(ISNUMBER(Tablo[[#This Row],[JOUR]]),DATE(YEAR(Tablo[[#This Row],[JOUR]]),MONTH(Tablo[[#This Row],[JOUR]])+1,0),A385)</f>
        <v>43281</v>
      </c>
      <c r="B387" s="61">
        <f>IF(ISNUMBER(Tablo[[#This Row],[JOUR]]),INT(MOD(INT((Tablo[[#This Row],[JOUR]]-2)/7)+3/5,52+5/28))+1,B385)</f>
        <v>23</v>
      </c>
      <c r="C387" s="56" t="s">
        <v>43</v>
      </c>
      <c r="D387" s="56" t="s">
        <v>36</v>
      </c>
      <c r="E387" s="36"/>
      <c r="F387" s="36"/>
      <c r="G387" s="37"/>
    </row>
    <row r="388" spans="1:7" x14ac:dyDescent="0.25">
      <c r="A388" s="60">
        <f>IF(ISNUMBER(Tablo[[#This Row],[JOUR]]),DATE(YEAR(Tablo[[#This Row],[JOUR]]),MONTH(Tablo[[#This Row],[JOUR]])+1,0),A385)</f>
        <v>43281</v>
      </c>
      <c r="B388" s="61">
        <f>IF(ISNUMBER(Tablo[[#This Row],[JOUR]]),INT(MOD(INT((Tablo[[#This Row],[JOUR]]-2)/7)+3/5,52+5/28))+1,B385)</f>
        <v>23</v>
      </c>
      <c r="C388" s="57">
        <v>43261</v>
      </c>
      <c r="D388" s="57" t="s">
        <v>35</v>
      </c>
      <c r="E388" s="29"/>
      <c r="F388" s="29"/>
      <c r="G388" s="26"/>
    </row>
    <row r="389" spans="1:7" x14ac:dyDescent="0.25">
      <c r="A389" s="60">
        <f>IF(ISNUMBER(Tablo[[#This Row],[JOUR]]),DATE(YEAR(Tablo[[#This Row],[JOUR]]),MONTH(Tablo[[#This Row],[JOUR]])+1,0),A385)</f>
        <v>43281</v>
      </c>
      <c r="B389" s="61">
        <f>IF(ISNUMBER(Tablo[[#This Row],[JOUR]]),INT(MOD(INT((Tablo[[#This Row],[JOUR]]-2)/7)+3/5,52+5/28))+1,B385)</f>
        <v>23</v>
      </c>
      <c r="C389" s="56" t="s">
        <v>43</v>
      </c>
      <c r="D389" s="56" t="s">
        <v>36</v>
      </c>
      <c r="E389" s="36"/>
      <c r="F389" s="36"/>
      <c r="G389" s="37"/>
    </row>
    <row r="390" spans="1:7" ht="13" x14ac:dyDescent="0.25">
      <c r="A390" s="54">
        <f>IF(ISNUMBER(Tablo[[#This Row],[JOUR]]),DATE(YEAR(Tablo[[#This Row],[JOUR]]),MONTH(Tablo[[#This Row],[JOUR]])+1,0),A385)</f>
        <v>43281</v>
      </c>
      <c r="B390" s="55">
        <f>IF(ISNUMBER(Tablo[[#This Row],[JOUR]]),INT(MOD(INT((Tablo[[#This Row],[JOUR]]-2)/7)+3/5,52+5/28))+1,B385)</f>
        <v>23</v>
      </c>
      <c r="C390" s="65" t="s">
        <v>2</v>
      </c>
      <c r="D390" s="65"/>
      <c r="E390" s="66">
        <f t="array" ref="E390">SUM(IF(ISNUMBER(E376:E389),E376:E389,SUMIF(codes[code],E376:E389,codes[forfait])))+SUM(COUNTIF(JF,$C376:$C389))*JFHN</f>
        <v>0</v>
      </c>
      <c r="F390" s="66">
        <f t="array" ref="F390">SUM(IF(ISNUMBER(F376:F389),F376:F389,SUMIF(codes[code],F376:F389,codes[forfait])))+SUM(COUNTIF(JF,$C376:$C389))*JFHN</f>
        <v>0</v>
      </c>
      <c r="G390" s="67">
        <f>SUM(Tablo[[#This Row],[Barry]:[Syham]])</f>
        <v>0</v>
      </c>
    </row>
    <row r="391" spans="1:7" ht="13" x14ac:dyDescent="0.25">
      <c r="A391" s="54">
        <f>IF(ISNUMBER(Tablo[[#This Row],[JOUR]]),DATE(YEAR(Tablo[[#This Row],[JOUR]]),MONTH(Tablo[[#This Row],[JOUR]])+1,0),A390)</f>
        <v>43281</v>
      </c>
      <c r="B391" s="55">
        <f>IF(ISNUMBER(Tablo[[#This Row],[JOUR]]),INT(MOD(INT((Tablo[[#This Row],[JOUR]]-2)/7)+3/5,52+5/28))+1,B390)</f>
        <v>23</v>
      </c>
      <c r="C391" s="65" t="s">
        <v>3</v>
      </c>
      <c r="D391" s="65"/>
      <c r="E391" s="66">
        <f t="array" ref="E391">MIN(SUM(IF(ISNUMBER(E376:E389),E376:E389,SUMIF(codes[code],E376:E389,codes[calcul_HS])))+SUM(COUNTIF(JF,$C376:$C389))*JFHS,sem)</f>
        <v>0</v>
      </c>
      <c r="F391" s="66">
        <f t="array" ref="F391">MIN(SUM(IF(ISNUMBER(F376:F389),F376:F389,SUMIF(codes[code],F376:F389,codes[calcul_HS])))+SUM(COUNTIF(JF,$C376:$C389))*JFHS,sem)</f>
        <v>0</v>
      </c>
      <c r="G391" s="67">
        <f>SUM(Tablo[[#This Row],[Barry]:[Syham]])</f>
        <v>0</v>
      </c>
    </row>
    <row r="392" spans="1:7" ht="13.5" thickBot="1" x14ac:dyDescent="0.3">
      <c r="A392" s="58">
        <f>IF(ISNUMBER(Tablo[[#This Row],[JOUR]]),DATE(YEAR(Tablo[[#This Row],[JOUR]]),MONTH(Tablo[[#This Row],[JOUR]])+1,0),A391)</f>
        <v>43281</v>
      </c>
      <c r="B392" s="59">
        <f>IF(ISNUMBER(Tablo[[#This Row],[JOUR]]),INT(MOD(INT((Tablo[[#This Row],[JOUR]]-2)/7)+3/5,52+5/28))+1,B391)</f>
        <v>23</v>
      </c>
      <c r="C392" s="68" t="s">
        <v>4</v>
      </c>
      <c r="D392" s="68"/>
      <c r="E392" s="69">
        <f t="array" ref="E392">MAX(0,SUM(IF(ISNUMBER(E376:E389),E376:E389,SUMIF(codes[code],E376:E389,codes[calcul_HS])))+SUM(COUNTIF(JF,$C376:$C389))*JFHS-sem)</f>
        <v>0</v>
      </c>
      <c r="F392" s="69">
        <f t="array" ref="F392">MAX(0,SUM(IF(ISNUMBER(F376:F389),F376:F389,SUMIF(codes[code],F376:F389,codes[calcul_HS])))+SUM(COUNTIF(JF,$C376:$C389))*JFHS-sem)</f>
        <v>0</v>
      </c>
      <c r="G392" s="70">
        <f>SUM(Tablo[[#This Row],[Barry]:[Syham]])</f>
        <v>0</v>
      </c>
    </row>
    <row r="393" spans="1:7" x14ac:dyDescent="0.25">
      <c r="A393" s="51">
        <f>IF(ISNUMBER(Tablo[[#This Row],[JOUR]]),DATE(YEAR(Tablo[[#This Row],[JOUR]]),MONTH(Tablo[[#This Row],[JOUR]])+1,0),A392)</f>
        <v>43281</v>
      </c>
      <c r="B393" s="52">
        <f>IF(ISNUMBER(Tablo[[#This Row],[JOUR]]),INT(MOD(INT((Tablo[[#This Row],[JOUR]]-2)/7)+3/5,52+5/28))+1,B392)</f>
        <v>24</v>
      </c>
      <c r="C393" s="53">
        <v>43262</v>
      </c>
      <c r="D393" s="53" t="s">
        <v>35</v>
      </c>
      <c r="E393" s="28"/>
      <c r="F393" s="28"/>
      <c r="G393" s="25"/>
    </row>
    <row r="394" spans="1:7" x14ac:dyDescent="0.25">
      <c r="A394" s="54">
        <f>IF(ISNUMBER(Tablo[[#This Row],[JOUR]]),DATE(YEAR(Tablo[[#This Row],[JOUR]]),MONTH(Tablo[[#This Row],[JOUR]])+1,0),A393)</f>
        <v>43281</v>
      </c>
      <c r="B394" s="55">
        <f>IF(ISNUMBER(Tablo[[#This Row],[JOUR]]),INT(MOD(INT((Tablo[[#This Row],[JOUR]]-2)/7)+3/5,52+5/28))+1,B393)</f>
        <v>24</v>
      </c>
      <c r="C394" s="56" t="s">
        <v>43</v>
      </c>
      <c r="D394" s="56" t="s">
        <v>36</v>
      </c>
      <c r="E394" s="36"/>
      <c r="F394" s="36"/>
      <c r="G394" s="37"/>
    </row>
    <row r="395" spans="1:7" x14ac:dyDescent="0.25">
      <c r="A395" s="54">
        <f>IF(ISNUMBER(Tablo[[#This Row],[JOUR]]),DATE(YEAR(Tablo[[#This Row],[JOUR]]),MONTH(Tablo[[#This Row],[JOUR]])+1,0),A394)</f>
        <v>43281</v>
      </c>
      <c r="B395" s="55">
        <f>IF(ISNUMBER(Tablo[[#This Row],[JOUR]]),INT(MOD(INT((Tablo[[#This Row],[JOUR]]-2)/7)+3/5,52+5/28))+1,B394)</f>
        <v>24</v>
      </c>
      <c r="C395" s="57">
        <v>43263</v>
      </c>
      <c r="D395" s="57" t="s">
        <v>35</v>
      </c>
      <c r="E395" s="29"/>
      <c r="F395" s="29"/>
      <c r="G395" s="26"/>
    </row>
    <row r="396" spans="1:7" x14ac:dyDescent="0.25">
      <c r="A396" s="54">
        <f>IF(ISNUMBER(Tablo[[#This Row],[JOUR]]),DATE(YEAR(Tablo[[#This Row],[JOUR]]),MONTH(Tablo[[#This Row],[JOUR]])+1,0),A395)</f>
        <v>43281</v>
      </c>
      <c r="B396" s="55">
        <f>IF(ISNUMBER(Tablo[[#This Row],[JOUR]]),INT(MOD(INT((Tablo[[#This Row],[JOUR]]-2)/7)+3/5,52+5/28))+1,B395)</f>
        <v>24</v>
      </c>
      <c r="C396" s="56" t="s">
        <v>43</v>
      </c>
      <c r="D396" s="56" t="s">
        <v>36</v>
      </c>
      <c r="E396" s="36"/>
      <c r="F396" s="36"/>
      <c r="G396" s="37"/>
    </row>
    <row r="397" spans="1:7" x14ac:dyDescent="0.25">
      <c r="A397" s="54">
        <f>IF(ISNUMBER(Tablo[[#This Row],[JOUR]]),DATE(YEAR(Tablo[[#This Row],[JOUR]]),MONTH(Tablo[[#This Row],[JOUR]])+1,0),A396)</f>
        <v>43281</v>
      </c>
      <c r="B397" s="55">
        <f>IF(ISNUMBER(Tablo[[#This Row],[JOUR]]),INT(MOD(INT((Tablo[[#This Row],[JOUR]]-2)/7)+3/5,52+5/28))+1,B396)</f>
        <v>24</v>
      </c>
      <c r="C397" s="57">
        <v>43264</v>
      </c>
      <c r="D397" s="57" t="s">
        <v>35</v>
      </c>
      <c r="E397" s="29"/>
      <c r="F397" s="29"/>
      <c r="G397" s="26"/>
    </row>
    <row r="398" spans="1:7" x14ac:dyDescent="0.25">
      <c r="A398" s="54">
        <f>IF(ISNUMBER(Tablo[[#This Row],[JOUR]]),DATE(YEAR(Tablo[[#This Row],[JOUR]]),MONTH(Tablo[[#This Row],[JOUR]])+1,0),A397)</f>
        <v>43281</v>
      </c>
      <c r="B398" s="55">
        <f>IF(ISNUMBER(Tablo[[#This Row],[JOUR]]),INT(MOD(INT((Tablo[[#This Row],[JOUR]]-2)/7)+3/5,52+5/28))+1,B397)</f>
        <v>24</v>
      </c>
      <c r="C398" s="56" t="s">
        <v>43</v>
      </c>
      <c r="D398" s="56" t="s">
        <v>36</v>
      </c>
      <c r="E398" s="36"/>
      <c r="F398" s="36"/>
      <c r="G398" s="37"/>
    </row>
    <row r="399" spans="1:7" x14ac:dyDescent="0.25">
      <c r="A399" s="54">
        <f>IF(ISNUMBER(Tablo[[#This Row],[JOUR]]),DATE(YEAR(Tablo[[#This Row],[JOUR]]),MONTH(Tablo[[#This Row],[JOUR]])+1,0),A398)</f>
        <v>43281</v>
      </c>
      <c r="B399" s="55">
        <f>IF(ISNUMBER(Tablo[[#This Row],[JOUR]]),INT(MOD(INT((Tablo[[#This Row],[JOUR]]-2)/7)+3/5,52+5/28))+1,B398)</f>
        <v>24</v>
      </c>
      <c r="C399" s="57">
        <v>43265</v>
      </c>
      <c r="D399" s="57" t="s">
        <v>35</v>
      </c>
      <c r="E399" s="29"/>
      <c r="F399" s="29"/>
      <c r="G399" s="26"/>
    </row>
    <row r="400" spans="1:7" x14ac:dyDescent="0.25">
      <c r="A400" s="54">
        <f>IF(ISNUMBER(Tablo[[#This Row],[JOUR]]),DATE(YEAR(Tablo[[#This Row],[JOUR]]),MONTH(Tablo[[#This Row],[JOUR]])+1,0),A399)</f>
        <v>43281</v>
      </c>
      <c r="B400" s="55">
        <f>IF(ISNUMBER(Tablo[[#This Row],[JOUR]]),INT(MOD(INT((Tablo[[#This Row],[JOUR]]-2)/7)+3/5,52+5/28))+1,B399)</f>
        <v>24</v>
      </c>
      <c r="C400" s="56" t="s">
        <v>43</v>
      </c>
      <c r="D400" s="56" t="s">
        <v>36</v>
      </c>
      <c r="E400" s="36"/>
      <c r="F400" s="36"/>
      <c r="G400" s="37"/>
    </row>
    <row r="401" spans="1:7" x14ac:dyDescent="0.25">
      <c r="A401" s="54">
        <f>IF(ISNUMBER(Tablo[[#This Row],[JOUR]]),DATE(YEAR(Tablo[[#This Row],[JOUR]]),MONTH(Tablo[[#This Row],[JOUR]])+1,0),A400)</f>
        <v>43281</v>
      </c>
      <c r="B401" s="55">
        <f>IF(ISNUMBER(Tablo[[#This Row],[JOUR]]),INT(MOD(INT((Tablo[[#This Row],[JOUR]]-2)/7)+3/5,52+5/28))+1,B400)</f>
        <v>24</v>
      </c>
      <c r="C401" s="57">
        <v>43266</v>
      </c>
      <c r="D401" s="57" t="s">
        <v>35</v>
      </c>
      <c r="E401" s="29"/>
      <c r="F401" s="29"/>
      <c r="G401" s="26"/>
    </row>
    <row r="402" spans="1:7" x14ac:dyDescent="0.25">
      <c r="A402" s="54">
        <f>IF(ISNUMBER(Tablo[[#This Row],[JOUR]]),DATE(YEAR(Tablo[[#This Row],[JOUR]]),MONTH(Tablo[[#This Row],[JOUR]])+1,0),A401)</f>
        <v>43281</v>
      </c>
      <c r="B402" s="55">
        <f>IF(ISNUMBER(Tablo[[#This Row],[JOUR]]),INT(MOD(INT((Tablo[[#This Row],[JOUR]]-2)/7)+3/5,52+5/28))+1,B401)</f>
        <v>24</v>
      </c>
      <c r="C402" s="56" t="s">
        <v>43</v>
      </c>
      <c r="D402" s="56" t="s">
        <v>36</v>
      </c>
      <c r="E402" s="36"/>
      <c r="F402" s="36"/>
      <c r="G402" s="37"/>
    </row>
    <row r="403" spans="1:7" x14ac:dyDescent="0.25">
      <c r="A403" s="60">
        <f>IF(ISNUMBER(Tablo[[#This Row],[JOUR]]),DATE(YEAR(Tablo[[#This Row],[JOUR]]),MONTH(Tablo[[#This Row],[JOUR]])+1,0),A402)</f>
        <v>43281</v>
      </c>
      <c r="B403" s="61">
        <f>IF(ISNUMBER(Tablo[[#This Row],[JOUR]]),INT(MOD(INT((Tablo[[#This Row],[JOUR]]-2)/7)+3/5,52+5/28))+1,B402)</f>
        <v>24</v>
      </c>
      <c r="C403" s="57">
        <v>43267</v>
      </c>
      <c r="D403" s="57" t="s">
        <v>35</v>
      </c>
      <c r="E403" s="29"/>
      <c r="F403" s="29"/>
      <c r="G403" s="26"/>
    </row>
    <row r="404" spans="1:7" x14ac:dyDescent="0.25">
      <c r="A404" s="60">
        <f>IF(ISNUMBER(Tablo[[#This Row],[JOUR]]),DATE(YEAR(Tablo[[#This Row],[JOUR]]),MONTH(Tablo[[#This Row],[JOUR]])+1,0),A402)</f>
        <v>43281</v>
      </c>
      <c r="B404" s="61">
        <f>IF(ISNUMBER(Tablo[[#This Row],[JOUR]]),INT(MOD(INT((Tablo[[#This Row],[JOUR]]-2)/7)+3/5,52+5/28))+1,B402)</f>
        <v>24</v>
      </c>
      <c r="C404" s="56" t="s">
        <v>43</v>
      </c>
      <c r="D404" s="56" t="s">
        <v>36</v>
      </c>
      <c r="E404" s="36"/>
      <c r="F404" s="36"/>
      <c r="G404" s="37"/>
    </row>
    <row r="405" spans="1:7" x14ac:dyDescent="0.25">
      <c r="A405" s="60">
        <f>IF(ISNUMBER(Tablo[[#This Row],[JOUR]]),DATE(YEAR(Tablo[[#This Row],[JOUR]]),MONTH(Tablo[[#This Row],[JOUR]])+1,0),A402)</f>
        <v>43281</v>
      </c>
      <c r="B405" s="61">
        <f>IF(ISNUMBER(Tablo[[#This Row],[JOUR]]),INT(MOD(INT((Tablo[[#This Row],[JOUR]]-2)/7)+3/5,52+5/28))+1,B402)</f>
        <v>24</v>
      </c>
      <c r="C405" s="57">
        <v>43268</v>
      </c>
      <c r="D405" s="57" t="s">
        <v>35</v>
      </c>
      <c r="E405" s="29"/>
      <c r="F405" s="29"/>
      <c r="G405" s="26"/>
    </row>
    <row r="406" spans="1:7" x14ac:dyDescent="0.25">
      <c r="A406" s="60">
        <f>IF(ISNUMBER(Tablo[[#This Row],[JOUR]]),DATE(YEAR(Tablo[[#This Row],[JOUR]]),MONTH(Tablo[[#This Row],[JOUR]])+1,0),A402)</f>
        <v>43281</v>
      </c>
      <c r="B406" s="61">
        <f>IF(ISNUMBER(Tablo[[#This Row],[JOUR]]),INT(MOD(INT((Tablo[[#This Row],[JOUR]]-2)/7)+3/5,52+5/28))+1,B402)</f>
        <v>24</v>
      </c>
      <c r="C406" s="56" t="s">
        <v>43</v>
      </c>
      <c r="D406" s="56" t="s">
        <v>36</v>
      </c>
      <c r="E406" s="36"/>
      <c r="F406" s="36"/>
      <c r="G406" s="37"/>
    </row>
    <row r="407" spans="1:7" ht="13" x14ac:dyDescent="0.25">
      <c r="A407" s="54">
        <f>IF(ISNUMBER(Tablo[[#This Row],[JOUR]]),DATE(YEAR(Tablo[[#This Row],[JOUR]]),MONTH(Tablo[[#This Row],[JOUR]])+1,0),A402)</f>
        <v>43281</v>
      </c>
      <c r="B407" s="55">
        <f>IF(ISNUMBER(Tablo[[#This Row],[JOUR]]),INT(MOD(INT((Tablo[[#This Row],[JOUR]]-2)/7)+3/5,52+5/28))+1,B402)</f>
        <v>24</v>
      </c>
      <c r="C407" s="65" t="s">
        <v>2</v>
      </c>
      <c r="D407" s="65"/>
      <c r="E407" s="66">
        <f t="array" ref="E407">SUM(IF(ISNUMBER(E393:E406),E393:E406,SUMIF(codes[code],E393:E406,codes[forfait])))+SUM(COUNTIF(JF,$C393:$C406))*JFHN</f>
        <v>0</v>
      </c>
      <c r="F407" s="66">
        <f t="array" ref="F407">SUM(IF(ISNUMBER(F393:F406),F393:F406,SUMIF(codes[code],F393:F406,codes[forfait])))+SUM(COUNTIF(JF,$C393:$C406))*JFHN</f>
        <v>0</v>
      </c>
      <c r="G407" s="67">
        <f>SUM(Tablo[[#This Row],[Barry]:[Syham]])</f>
        <v>0</v>
      </c>
    </row>
    <row r="408" spans="1:7" ht="13" x14ac:dyDescent="0.25">
      <c r="A408" s="54">
        <f>IF(ISNUMBER(Tablo[[#This Row],[JOUR]]),DATE(YEAR(Tablo[[#This Row],[JOUR]]),MONTH(Tablo[[#This Row],[JOUR]])+1,0),A407)</f>
        <v>43281</v>
      </c>
      <c r="B408" s="55">
        <f>IF(ISNUMBER(Tablo[[#This Row],[JOUR]]),INT(MOD(INT((Tablo[[#This Row],[JOUR]]-2)/7)+3/5,52+5/28))+1,B407)</f>
        <v>24</v>
      </c>
      <c r="C408" s="65" t="s">
        <v>3</v>
      </c>
      <c r="D408" s="65"/>
      <c r="E408" s="66">
        <f t="array" ref="E408">MIN(SUM(IF(ISNUMBER(E393:E406),E393:E406,SUMIF(codes[code],E393:E406,codes[calcul_HS])))+SUM(COUNTIF(JF,$C393:$C406))*JFHS,sem)</f>
        <v>0</v>
      </c>
      <c r="F408" s="66">
        <f t="array" ref="F408">MIN(SUM(IF(ISNUMBER(F393:F406),F393:F406,SUMIF(codes[code],F393:F406,codes[calcul_HS])))+SUM(COUNTIF(JF,$C393:$C406))*JFHS,sem)</f>
        <v>0</v>
      </c>
      <c r="G408" s="67">
        <f>SUM(Tablo[[#This Row],[Barry]:[Syham]])</f>
        <v>0</v>
      </c>
    </row>
    <row r="409" spans="1:7" ht="13.5" thickBot="1" x14ac:dyDescent="0.3">
      <c r="A409" s="58">
        <f>IF(ISNUMBER(Tablo[[#This Row],[JOUR]]),DATE(YEAR(Tablo[[#This Row],[JOUR]]),MONTH(Tablo[[#This Row],[JOUR]])+1,0),A408)</f>
        <v>43281</v>
      </c>
      <c r="B409" s="59">
        <f>IF(ISNUMBER(Tablo[[#This Row],[JOUR]]),INT(MOD(INT((Tablo[[#This Row],[JOUR]]-2)/7)+3/5,52+5/28))+1,B408)</f>
        <v>24</v>
      </c>
      <c r="C409" s="68" t="s">
        <v>4</v>
      </c>
      <c r="D409" s="68"/>
      <c r="E409" s="69">
        <f t="array" ref="E409">MAX(0,SUM(IF(ISNUMBER(E393:E406),E393:E406,SUMIF(codes[code],E393:E406,codes[calcul_HS])))+SUM(COUNTIF(JF,$C393:$C406))*JFHS-sem)</f>
        <v>0</v>
      </c>
      <c r="F409" s="69">
        <f t="array" ref="F409">MAX(0,SUM(IF(ISNUMBER(F393:F406),F393:F406,SUMIF(codes[code],F393:F406,codes[calcul_HS])))+SUM(COUNTIF(JF,$C393:$C406))*JFHS-sem)</f>
        <v>0</v>
      </c>
      <c r="G409" s="70">
        <f>SUM(Tablo[[#This Row],[Barry]:[Syham]])</f>
        <v>0</v>
      </c>
    </row>
    <row r="410" spans="1:7" x14ac:dyDescent="0.25">
      <c r="A410" s="51">
        <f>IF(ISNUMBER(Tablo[[#This Row],[JOUR]]),DATE(YEAR(Tablo[[#This Row],[JOUR]]),MONTH(Tablo[[#This Row],[JOUR]])+1,0),A409)</f>
        <v>43281</v>
      </c>
      <c r="B410" s="52">
        <f>IF(ISNUMBER(Tablo[[#This Row],[JOUR]]),INT(MOD(INT((Tablo[[#This Row],[JOUR]]-2)/7)+3/5,52+5/28))+1,B409)</f>
        <v>25</v>
      </c>
      <c r="C410" s="53">
        <v>43269</v>
      </c>
      <c r="D410" s="53" t="s">
        <v>35</v>
      </c>
      <c r="E410" s="28"/>
      <c r="F410" s="28"/>
      <c r="G410" s="25"/>
    </row>
    <row r="411" spans="1:7" x14ac:dyDescent="0.25">
      <c r="A411" s="54">
        <f>IF(ISNUMBER(Tablo[[#This Row],[JOUR]]),DATE(YEAR(Tablo[[#This Row],[JOUR]]),MONTH(Tablo[[#This Row],[JOUR]])+1,0),A410)</f>
        <v>43281</v>
      </c>
      <c r="B411" s="55">
        <f>IF(ISNUMBER(Tablo[[#This Row],[JOUR]]),INT(MOD(INT((Tablo[[#This Row],[JOUR]]-2)/7)+3/5,52+5/28))+1,B410)</f>
        <v>25</v>
      </c>
      <c r="C411" s="56" t="s">
        <v>43</v>
      </c>
      <c r="D411" s="56" t="s">
        <v>36</v>
      </c>
      <c r="E411" s="36"/>
      <c r="F411" s="36"/>
      <c r="G411" s="37"/>
    </row>
    <row r="412" spans="1:7" x14ac:dyDescent="0.25">
      <c r="A412" s="54">
        <f>IF(ISNUMBER(Tablo[[#This Row],[JOUR]]),DATE(YEAR(Tablo[[#This Row],[JOUR]]),MONTH(Tablo[[#This Row],[JOUR]])+1,0),A411)</f>
        <v>43281</v>
      </c>
      <c r="B412" s="55">
        <f>IF(ISNUMBER(Tablo[[#This Row],[JOUR]]),INT(MOD(INT((Tablo[[#This Row],[JOUR]]-2)/7)+3/5,52+5/28))+1,B411)</f>
        <v>25</v>
      </c>
      <c r="C412" s="57">
        <v>43270</v>
      </c>
      <c r="D412" s="57" t="s">
        <v>35</v>
      </c>
      <c r="E412" s="29"/>
      <c r="F412" s="29"/>
      <c r="G412" s="26"/>
    </row>
    <row r="413" spans="1:7" x14ac:dyDescent="0.25">
      <c r="A413" s="54">
        <f>IF(ISNUMBER(Tablo[[#This Row],[JOUR]]),DATE(YEAR(Tablo[[#This Row],[JOUR]]),MONTH(Tablo[[#This Row],[JOUR]])+1,0),A412)</f>
        <v>43281</v>
      </c>
      <c r="B413" s="55">
        <f>IF(ISNUMBER(Tablo[[#This Row],[JOUR]]),INT(MOD(INT((Tablo[[#This Row],[JOUR]]-2)/7)+3/5,52+5/28))+1,B412)</f>
        <v>25</v>
      </c>
      <c r="C413" s="56" t="s">
        <v>43</v>
      </c>
      <c r="D413" s="56" t="s">
        <v>36</v>
      </c>
      <c r="E413" s="36"/>
      <c r="F413" s="36"/>
      <c r="G413" s="37"/>
    </row>
    <row r="414" spans="1:7" x14ac:dyDescent="0.25">
      <c r="A414" s="54">
        <f>IF(ISNUMBER(Tablo[[#This Row],[JOUR]]),DATE(YEAR(Tablo[[#This Row],[JOUR]]),MONTH(Tablo[[#This Row],[JOUR]])+1,0),A413)</f>
        <v>43281</v>
      </c>
      <c r="B414" s="55">
        <f>IF(ISNUMBER(Tablo[[#This Row],[JOUR]]),INT(MOD(INT((Tablo[[#This Row],[JOUR]]-2)/7)+3/5,52+5/28))+1,B413)</f>
        <v>25</v>
      </c>
      <c r="C414" s="57">
        <v>43271</v>
      </c>
      <c r="D414" s="57" t="s">
        <v>35</v>
      </c>
      <c r="E414" s="29"/>
      <c r="F414" s="29"/>
      <c r="G414" s="26"/>
    </row>
    <row r="415" spans="1:7" x14ac:dyDescent="0.25">
      <c r="A415" s="54">
        <f>IF(ISNUMBER(Tablo[[#This Row],[JOUR]]),DATE(YEAR(Tablo[[#This Row],[JOUR]]),MONTH(Tablo[[#This Row],[JOUR]])+1,0),A414)</f>
        <v>43281</v>
      </c>
      <c r="B415" s="55">
        <f>IF(ISNUMBER(Tablo[[#This Row],[JOUR]]),INT(MOD(INT((Tablo[[#This Row],[JOUR]]-2)/7)+3/5,52+5/28))+1,B414)</f>
        <v>25</v>
      </c>
      <c r="C415" s="56" t="s">
        <v>43</v>
      </c>
      <c r="D415" s="56" t="s">
        <v>36</v>
      </c>
      <c r="E415" s="36"/>
      <c r="F415" s="36"/>
      <c r="G415" s="37"/>
    </row>
    <row r="416" spans="1:7" x14ac:dyDescent="0.25">
      <c r="A416" s="54">
        <f>IF(ISNUMBER(Tablo[[#This Row],[JOUR]]),DATE(YEAR(Tablo[[#This Row],[JOUR]]),MONTH(Tablo[[#This Row],[JOUR]])+1,0),A415)</f>
        <v>43281</v>
      </c>
      <c r="B416" s="55">
        <f>IF(ISNUMBER(Tablo[[#This Row],[JOUR]]),INT(MOD(INT((Tablo[[#This Row],[JOUR]]-2)/7)+3/5,52+5/28))+1,B415)</f>
        <v>25</v>
      </c>
      <c r="C416" s="57">
        <v>43272</v>
      </c>
      <c r="D416" s="57" t="s">
        <v>35</v>
      </c>
      <c r="E416" s="29"/>
      <c r="F416" s="29"/>
      <c r="G416" s="26"/>
    </row>
    <row r="417" spans="1:7" x14ac:dyDescent="0.25">
      <c r="A417" s="54">
        <f>IF(ISNUMBER(Tablo[[#This Row],[JOUR]]),DATE(YEAR(Tablo[[#This Row],[JOUR]]),MONTH(Tablo[[#This Row],[JOUR]])+1,0),A416)</f>
        <v>43281</v>
      </c>
      <c r="B417" s="55">
        <f>IF(ISNUMBER(Tablo[[#This Row],[JOUR]]),INT(MOD(INT((Tablo[[#This Row],[JOUR]]-2)/7)+3/5,52+5/28))+1,B416)</f>
        <v>25</v>
      </c>
      <c r="C417" s="56" t="s">
        <v>43</v>
      </c>
      <c r="D417" s="56" t="s">
        <v>36</v>
      </c>
      <c r="E417" s="36"/>
      <c r="F417" s="36"/>
      <c r="G417" s="37"/>
    </row>
    <row r="418" spans="1:7" x14ac:dyDescent="0.25">
      <c r="A418" s="54">
        <f>IF(ISNUMBER(Tablo[[#This Row],[JOUR]]),DATE(YEAR(Tablo[[#This Row],[JOUR]]),MONTH(Tablo[[#This Row],[JOUR]])+1,0),A417)</f>
        <v>43281</v>
      </c>
      <c r="B418" s="55">
        <f>IF(ISNUMBER(Tablo[[#This Row],[JOUR]]),INT(MOD(INT((Tablo[[#This Row],[JOUR]]-2)/7)+3/5,52+5/28))+1,B417)</f>
        <v>25</v>
      </c>
      <c r="C418" s="57">
        <v>43273</v>
      </c>
      <c r="D418" s="57" t="s">
        <v>35</v>
      </c>
      <c r="E418" s="29"/>
      <c r="F418" s="29"/>
      <c r="G418" s="26"/>
    </row>
    <row r="419" spans="1:7" x14ac:dyDescent="0.25">
      <c r="A419" s="54">
        <f>IF(ISNUMBER(Tablo[[#This Row],[JOUR]]),DATE(YEAR(Tablo[[#This Row],[JOUR]]),MONTH(Tablo[[#This Row],[JOUR]])+1,0),A418)</f>
        <v>43281</v>
      </c>
      <c r="B419" s="55">
        <f>IF(ISNUMBER(Tablo[[#This Row],[JOUR]]),INT(MOD(INT((Tablo[[#This Row],[JOUR]]-2)/7)+3/5,52+5/28))+1,B418)</f>
        <v>25</v>
      </c>
      <c r="C419" s="56" t="s">
        <v>43</v>
      </c>
      <c r="D419" s="56" t="s">
        <v>36</v>
      </c>
      <c r="E419" s="36"/>
      <c r="F419" s="36"/>
      <c r="G419" s="37"/>
    </row>
    <row r="420" spans="1:7" x14ac:dyDescent="0.25">
      <c r="A420" s="60">
        <f>IF(ISNUMBER(Tablo[[#This Row],[JOUR]]),DATE(YEAR(Tablo[[#This Row],[JOUR]]),MONTH(Tablo[[#This Row],[JOUR]])+1,0),A419)</f>
        <v>43281</v>
      </c>
      <c r="B420" s="61">
        <f>IF(ISNUMBER(Tablo[[#This Row],[JOUR]]),INT(MOD(INT((Tablo[[#This Row],[JOUR]]-2)/7)+3/5,52+5/28))+1,B419)</f>
        <v>25</v>
      </c>
      <c r="C420" s="57">
        <v>43274</v>
      </c>
      <c r="D420" s="57" t="s">
        <v>35</v>
      </c>
      <c r="E420" s="29"/>
      <c r="F420" s="29"/>
      <c r="G420" s="26"/>
    </row>
    <row r="421" spans="1:7" x14ac:dyDescent="0.25">
      <c r="A421" s="60">
        <f>IF(ISNUMBER(Tablo[[#This Row],[JOUR]]),DATE(YEAR(Tablo[[#This Row],[JOUR]]),MONTH(Tablo[[#This Row],[JOUR]])+1,0),A419)</f>
        <v>43281</v>
      </c>
      <c r="B421" s="61">
        <f>IF(ISNUMBER(Tablo[[#This Row],[JOUR]]),INT(MOD(INT((Tablo[[#This Row],[JOUR]]-2)/7)+3/5,52+5/28))+1,B419)</f>
        <v>25</v>
      </c>
      <c r="C421" s="56" t="s">
        <v>43</v>
      </c>
      <c r="D421" s="56" t="s">
        <v>36</v>
      </c>
      <c r="E421" s="36"/>
      <c r="F421" s="36"/>
      <c r="G421" s="37"/>
    </row>
    <row r="422" spans="1:7" x14ac:dyDescent="0.25">
      <c r="A422" s="60">
        <f>IF(ISNUMBER(Tablo[[#This Row],[JOUR]]),DATE(YEAR(Tablo[[#This Row],[JOUR]]),MONTH(Tablo[[#This Row],[JOUR]])+1,0),A419)</f>
        <v>43281</v>
      </c>
      <c r="B422" s="61">
        <f>IF(ISNUMBER(Tablo[[#This Row],[JOUR]]),INT(MOD(INT((Tablo[[#This Row],[JOUR]]-2)/7)+3/5,52+5/28))+1,B419)</f>
        <v>25</v>
      </c>
      <c r="C422" s="57">
        <v>43275</v>
      </c>
      <c r="D422" s="57" t="s">
        <v>35</v>
      </c>
      <c r="E422" s="29"/>
      <c r="F422" s="29"/>
      <c r="G422" s="26"/>
    </row>
    <row r="423" spans="1:7" x14ac:dyDescent="0.25">
      <c r="A423" s="60">
        <f>IF(ISNUMBER(Tablo[[#This Row],[JOUR]]),DATE(YEAR(Tablo[[#This Row],[JOUR]]),MONTH(Tablo[[#This Row],[JOUR]])+1,0),A419)</f>
        <v>43281</v>
      </c>
      <c r="B423" s="61">
        <f>IF(ISNUMBER(Tablo[[#This Row],[JOUR]]),INT(MOD(INT((Tablo[[#This Row],[JOUR]]-2)/7)+3/5,52+5/28))+1,B419)</f>
        <v>25</v>
      </c>
      <c r="C423" s="56" t="s">
        <v>43</v>
      </c>
      <c r="D423" s="56" t="s">
        <v>36</v>
      </c>
      <c r="E423" s="36"/>
      <c r="F423" s="36"/>
      <c r="G423" s="37"/>
    </row>
    <row r="424" spans="1:7" ht="13" x14ac:dyDescent="0.25">
      <c r="A424" s="54">
        <f>IF(ISNUMBER(Tablo[[#This Row],[JOUR]]),DATE(YEAR(Tablo[[#This Row],[JOUR]]),MONTH(Tablo[[#This Row],[JOUR]])+1,0),A419)</f>
        <v>43281</v>
      </c>
      <c r="B424" s="55">
        <f>IF(ISNUMBER(Tablo[[#This Row],[JOUR]]),INT(MOD(INT((Tablo[[#This Row],[JOUR]]-2)/7)+3/5,52+5/28))+1,B419)</f>
        <v>25</v>
      </c>
      <c r="C424" s="65" t="s">
        <v>2</v>
      </c>
      <c r="D424" s="65"/>
      <c r="E424" s="66">
        <f t="array" ref="E424">SUM(IF(ISNUMBER(E410:E423),E410:E423,SUMIF(codes[code],E410:E423,codes[forfait])))+SUM(COUNTIF(JF,$C410:$C423))*JFHN</f>
        <v>0</v>
      </c>
      <c r="F424" s="66">
        <f t="array" ref="F424">SUM(IF(ISNUMBER(F410:F423),F410:F423,SUMIF(codes[code],F410:F423,codes[forfait])))+SUM(COUNTIF(JF,$C410:$C423))*JFHN</f>
        <v>0</v>
      </c>
      <c r="G424" s="67">
        <f>SUM(Tablo[[#This Row],[Barry]:[Syham]])</f>
        <v>0</v>
      </c>
    </row>
    <row r="425" spans="1:7" ht="13" x14ac:dyDescent="0.25">
      <c r="A425" s="54">
        <f>IF(ISNUMBER(Tablo[[#This Row],[JOUR]]),DATE(YEAR(Tablo[[#This Row],[JOUR]]),MONTH(Tablo[[#This Row],[JOUR]])+1,0),A424)</f>
        <v>43281</v>
      </c>
      <c r="B425" s="55">
        <f>IF(ISNUMBER(Tablo[[#This Row],[JOUR]]),INT(MOD(INT((Tablo[[#This Row],[JOUR]]-2)/7)+3/5,52+5/28))+1,B424)</f>
        <v>25</v>
      </c>
      <c r="C425" s="65" t="s">
        <v>3</v>
      </c>
      <c r="D425" s="65"/>
      <c r="E425" s="66">
        <f t="array" ref="E425">MIN(SUM(IF(ISNUMBER(E410:E423),E410:E423,SUMIF(codes[code],E410:E423,codes[calcul_HS])))+SUM(COUNTIF(JF,$C410:$C423))*JFHS,sem)</f>
        <v>0</v>
      </c>
      <c r="F425" s="66">
        <f t="array" ref="F425">MIN(SUM(IF(ISNUMBER(F410:F423),F410:F423,SUMIF(codes[code],F410:F423,codes[calcul_HS])))+SUM(COUNTIF(JF,$C410:$C423))*JFHS,sem)</f>
        <v>0</v>
      </c>
      <c r="G425" s="67">
        <f>SUM(Tablo[[#This Row],[Barry]:[Syham]])</f>
        <v>0</v>
      </c>
    </row>
    <row r="426" spans="1:7" ht="13.5" thickBot="1" x14ac:dyDescent="0.3">
      <c r="A426" s="58">
        <f>IF(ISNUMBER(Tablo[[#This Row],[JOUR]]),DATE(YEAR(Tablo[[#This Row],[JOUR]]),MONTH(Tablo[[#This Row],[JOUR]])+1,0),A425)</f>
        <v>43281</v>
      </c>
      <c r="B426" s="59">
        <f>IF(ISNUMBER(Tablo[[#This Row],[JOUR]]),INT(MOD(INT((Tablo[[#This Row],[JOUR]]-2)/7)+3/5,52+5/28))+1,B425)</f>
        <v>25</v>
      </c>
      <c r="C426" s="68" t="s">
        <v>4</v>
      </c>
      <c r="D426" s="68"/>
      <c r="E426" s="69">
        <f t="array" ref="E426">MAX(0,SUM(IF(ISNUMBER(E410:E423),E410:E423,SUMIF(codes[code],E410:E423,codes[calcul_HS])))+SUM(COUNTIF(JF,$C410:$C423))*JFHS-sem)</f>
        <v>0</v>
      </c>
      <c r="F426" s="69">
        <f t="array" ref="F426">MAX(0,SUM(IF(ISNUMBER(F410:F423),F410:F423,SUMIF(codes[code],F410:F423,codes[calcul_HS])))+SUM(COUNTIF(JF,$C410:$C423))*JFHS-sem)</f>
        <v>0</v>
      </c>
      <c r="G426" s="70">
        <f>SUM(Tablo[[#This Row],[Barry]:[Syham]])</f>
        <v>0</v>
      </c>
    </row>
    <row r="427" spans="1:7" x14ac:dyDescent="0.25">
      <c r="A427" s="51">
        <f>IF(ISNUMBER(Tablo[[#This Row],[JOUR]]),DATE(YEAR(Tablo[[#This Row],[JOUR]]),MONTH(Tablo[[#This Row],[JOUR]])+1,0),A426)</f>
        <v>43281</v>
      </c>
      <c r="B427" s="52">
        <f>IF(ISNUMBER(Tablo[[#This Row],[JOUR]]),INT(MOD(INT((Tablo[[#This Row],[JOUR]]-2)/7)+3/5,52+5/28))+1,B426)</f>
        <v>26</v>
      </c>
      <c r="C427" s="53">
        <v>43276</v>
      </c>
      <c r="D427" s="53" t="s">
        <v>35</v>
      </c>
      <c r="E427" s="28"/>
      <c r="F427" s="28"/>
      <c r="G427" s="25"/>
    </row>
    <row r="428" spans="1:7" x14ac:dyDescent="0.25">
      <c r="A428" s="54">
        <f>IF(ISNUMBER(Tablo[[#This Row],[JOUR]]),DATE(YEAR(Tablo[[#This Row],[JOUR]]),MONTH(Tablo[[#This Row],[JOUR]])+1,0),A427)</f>
        <v>43281</v>
      </c>
      <c r="B428" s="55">
        <f>IF(ISNUMBER(Tablo[[#This Row],[JOUR]]),INT(MOD(INT((Tablo[[#This Row],[JOUR]]-2)/7)+3/5,52+5/28))+1,B427)</f>
        <v>26</v>
      </c>
      <c r="C428" s="56" t="s">
        <v>43</v>
      </c>
      <c r="D428" s="56" t="s">
        <v>36</v>
      </c>
      <c r="E428" s="36"/>
      <c r="F428" s="36"/>
      <c r="G428" s="37"/>
    </row>
    <row r="429" spans="1:7" x14ac:dyDescent="0.25">
      <c r="A429" s="54">
        <f>IF(ISNUMBER(Tablo[[#This Row],[JOUR]]),DATE(YEAR(Tablo[[#This Row],[JOUR]]),MONTH(Tablo[[#This Row],[JOUR]])+1,0),A428)</f>
        <v>43281</v>
      </c>
      <c r="B429" s="55">
        <f>IF(ISNUMBER(Tablo[[#This Row],[JOUR]]),INT(MOD(INT((Tablo[[#This Row],[JOUR]]-2)/7)+3/5,52+5/28))+1,B428)</f>
        <v>26</v>
      </c>
      <c r="C429" s="57">
        <v>43277</v>
      </c>
      <c r="D429" s="57" t="s">
        <v>35</v>
      </c>
      <c r="E429" s="29"/>
      <c r="F429" s="29"/>
      <c r="G429" s="26"/>
    </row>
    <row r="430" spans="1:7" x14ac:dyDescent="0.25">
      <c r="A430" s="54">
        <f>IF(ISNUMBER(Tablo[[#This Row],[JOUR]]),DATE(YEAR(Tablo[[#This Row],[JOUR]]),MONTH(Tablo[[#This Row],[JOUR]])+1,0),A429)</f>
        <v>43281</v>
      </c>
      <c r="B430" s="55">
        <f>IF(ISNUMBER(Tablo[[#This Row],[JOUR]]),INT(MOD(INT((Tablo[[#This Row],[JOUR]]-2)/7)+3/5,52+5/28))+1,B429)</f>
        <v>26</v>
      </c>
      <c r="C430" s="56" t="s">
        <v>43</v>
      </c>
      <c r="D430" s="56" t="s">
        <v>36</v>
      </c>
      <c r="E430" s="36"/>
      <c r="F430" s="36"/>
      <c r="G430" s="37"/>
    </row>
    <row r="431" spans="1:7" x14ac:dyDescent="0.25">
      <c r="A431" s="54">
        <f>IF(ISNUMBER(Tablo[[#This Row],[JOUR]]),DATE(YEAR(Tablo[[#This Row],[JOUR]]),MONTH(Tablo[[#This Row],[JOUR]])+1,0),A430)</f>
        <v>43281</v>
      </c>
      <c r="B431" s="55">
        <f>IF(ISNUMBER(Tablo[[#This Row],[JOUR]]),INT(MOD(INT((Tablo[[#This Row],[JOUR]]-2)/7)+3/5,52+5/28))+1,B430)</f>
        <v>26</v>
      </c>
      <c r="C431" s="57">
        <v>43278</v>
      </c>
      <c r="D431" s="57" t="s">
        <v>35</v>
      </c>
      <c r="E431" s="29"/>
      <c r="F431" s="29"/>
      <c r="G431" s="26"/>
    </row>
    <row r="432" spans="1:7" x14ac:dyDescent="0.25">
      <c r="A432" s="54">
        <f>IF(ISNUMBER(Tablo[[#This Row],[JOUR]]),DATE(YEAR(Tablo[[#This Row],[JOUR]]),MONTH(Tablo[[#This Row],[JOUR]])+1,0),A431)</f>
        <v>43281</v>
      </c>
      <c r="B432" s="55">
        <f>IF(ISNUMBER(Tablo[[#This Row],[JOUR]]),INT(MOD(INT((Tablo[[#This Row],[JOUR]]-2)/7)+3/5,52+5/28))+1,B431)</f>
        <v>26</v>
      </c>
      <c r="C432" s="56" t="s">
        <v>43</v>
      </c>
      <c r="D432" s="56" t="s">
        <v>36</v>
      </c>
      <c r="E432" s="36"/>
      <c r="F432" s="36"/>
      <c r="G432" s="37"/>
    </row>
    <row r="433" spans="1:7" x14ac:dyDescent="0.25">
      <c r="A433" s="54">
        <f>IF(ISNUMBER(Tablo[[#This Row],[JOUR]]),DATE(YEAR(Tablo[[#This Row],[JOUR]]),MONTH(Tablo[[#This Row],[JOUR]])+1,0),A432)</f>
        <v>43281</v>
      </c>
      <c r="B433" s="55">
        <f>IF(ISNUMBER(Tablo[[#This Row],[JOUR]]),INT(MOD(INT((Tablo[[#This Row],[JOUR]]-2)/7)+3/5,52+5/28))+1,B432)</f>
        <v>26</v>
      </c>
      <c r="C433" s="57">
        <v>43279</v>
      </c>
      <c r="D433" s="57" t="s">
        <v>35</v>
      </c>
      <c r="E433" s="29"/>
      <c r="F433" s="29"/>
      <c r="G433" s="26"/>
    </row>
    <row r="434" spans="1:7" x14ac:dyDescent="0.25">
      <c r="A434" s="54">
        <f>IF(ISNUMBER(Tablo[[#This Row],[JOUR]]),DATE(YEAR(Tablo[[#This Row],[JOUR]]),MONTH(Tablo[[#This Row],[JOUR]])+1,0),A433)</f>
        <v>43281</v>
      </c>
      <c r="B434" s="55">
        <f>IF(ISNUMBER(Tablo[[#This Row],[JOUR]]),INT(MOD(INT((Tablo[[#This Row],[JOUR]]-2)/7)+3/5,52+5/28))+1,B433)</f>
        <v>26</v>
      </c>
      <c r="C434" s="56" t="s">
        <v>43</v>
      </c>
      <c r="D434" s="56" t="s">
        <v>36</v>
      </c>
      <c r="E434" s="36"/>
      <c r="F434" s="36"/>
      <c r="G434" s="37"/>
    </row>
    <row r="435" spans="1:7" x14ac:dyDescent="0.25">
      <c r="A435" s="54">
        <f>IF(ISNUMBER(Tablo[[#This Row],[JOUR]]),DATE(YEAR(Tablo[[#This Row],[JOUR]]),MONTH(Tablo[[#This Row],[JOUR]])+1,0),A434)</f>
        <v>43281</v>
      </c>
      <c r="B435" s="55">
        <f>IF(ISNUMBER(Tablo[[#This Row],[JOUR]]),INT(MOD(INT((Tablo[[#This Row],[JOUR]]-2)/7)+3/5,52+5/28))+1,B434)</f>
        <v>26</v>
      </c>
      <c r="C435" s="57">
        <v>43280</v>
      </c>
      <c r="D435" s="57" t="s">
        <v>35</v>
      </c>
      <c r="E435" s="29"/>
      <c r="F435" s="29"/>
      <c r="G435" s="26"/>
    </row>
    <row r="436" spans="1:7" x14ac:dyDescent="0.25">
      <c r="A436" s="54">
        <f>IF(ISNUMBER(Tablo[[#This Row],[JOUR]]),DATE(YEAR(Tablo[[#This Row],[JOUR]]),MONTH(Tablo[[#This Row],[JOUR]])+1,0),A435)</f>
        <v>43281</v>
      </c>
      <c r="B436" s="55">
        <f>IF(ISNUMBER(Tablo[[#This Row],[JOUR]]),INT(MOD(INT((Tablo[[#This Row],[JOUR]]-2)/7)+3/5,52+5/28))+1,B435)</f>
        <v>26</v>
      </c>
      <c r="C436" s="56" t="s">
        <v>43</v>
      </c>
      <c r="D436" s="56" t="s">
        <v>36</v>
      </c>
      <c r="E436" s="36"/>
      <c r="F436" s="36"/>
      <c r="G436" s="37"/>
    </row>
    <row r="437" spans="1:7" x14ac:dyDescent="0.25">
      <c r="A437" s="60">
        <f>IF(ISNUMBER(Tablo[[#This Row],[JOUR]]),DATE(YEAR(Tablo[[#This Row],[JOUR]]),MONTH(Tablo[[#This Row],[JOUR]])+1,0),A436)</f>
        <v>43281</v>
      </c>
      <c r="B437" s="61">
        <f>IF(ISNUMBER(Tablo[[#This Row],[JOUR]]),INT(MOD(INT((Tablo[[#This Row],[JOUR]]-2)/7)+3/5,52+5/28))+1,B436)</f>
        <v>26</v>
      </c>
      <c r="C437" s="57">
        <v>43281</v>
      </c>
      <c r="D437" s="57" t="s">
        <v>35</v>
      </c>
      <c r="E437" s="29"/>
      <c r="F437" s="29"/>
      <c r="G437" s="26"/>
    </row>
    <row r="438" spans="1:7" x14ac:dyDescent="0.25">
      <c r="A438" s="60">
        <f>IF(ISNUMBER(Tablo[[#This Row],[JOUR]]),DATE(YEAR(Tablo[[#This Row],[JOUR]]),MONTH(Tablo[[#This Row],[JOUR]])+1,0),A436)</f>
        <v>43281</v>
      </c>
      <c r="B438" s="61">
        <f>IF(ISNUMBER(Tablo[[#This Row],[JOUR]]),INT(MOD(INT((Tablo[[#This Row],[JOUR]]-2)/7)+3/5,52+5/28))+1,B436)</f>
        <v>26</v>
      </c>
      <c r="C438" s="56" t="s">
        <v>43</v>
      </c>
      <c r="D438" s="56" t="s">
        <v>36</v>
      </c>
      <c r="E438" s="36"/>
      <c r="F438" s="36"/>
      <c r="G438" s="37"/>
    </row>
    <row r="439" spans="1:7" x14ac:dyDescent="0.25">
      <c r="A439" s="60">
        <f>IF(ISNUMBER(Tablo[[#This Row],[JOUR]]),DATE(YEAR(Tablo[[#This Row],[JOUR]]),MONTH(Tablo[[#This Row],[JOUR]])+1,0),A436)</f>
        <v>43312</v>
      </c>
      <c r="B439" s="61">
        <f>IF(ISNUMBER(Tablo[[#This Row],[JOUR]]),INT(MOD(INT((Tablo[[#This Row],[JOUR]]-2)/7)+3/5,52+5/28))+1,B436)</f>
        <v>26</v>
      </c>
      <c r="C439" s="57">
        <v>43282</v>
      </c>
      <c r="D439" s="57" t="s">
        <v>35</v>
      </c>
      <c r="E439" s="29"/>
      <c r="F439" s="29"/>
      <c r="G439" s="26"/>
    </row>
    <row r="440" spans="1:7" x14ac:dyDescent="0.25">
      <c r="A440" s="60">
        <f>IF(ISNUMBER(Tablo[[#This Row],[JOUR]]),DATE(YEAR(Tablo[[#This Row],[JOUR]]),MONTH(Tablo[[#This Row],[JOUR]])+1,0),A436)</f>
        <v>43281</v>
      </c>
      <c r="B440" s="61">
        <f>IF(ISNUMBER(Tablo[[#This Row],[JOUR]]),INT(MOD(INT((Tablo[[#This Row],[JOUR]]-2)/7)+3/5,52+5/28))+1,B436)</f>
        <v>26</v>
      </c>
      <c r="C440" s="56" t="s">
        <v>43</v>
      </c>
      <c r="D440" s="56" t="s">
        <v>36</v>
      </c>
      <c r="E440" s="36"/>
      <c r="F440" s="36"/>
      <c r="G440" s="37"/>
    </row>
    <row r="441" spans="1:7" ht="13" x14ac:dyDescent="0.25">
      <c r="A441" s="54">
        <f>IF(ISNUMBER(Tablo[[#This Row],[JOUR]]),DATE(YEAR(Tablo[[#This Row],[JOUR]]),MONTH(Tablo[[#This Row],[JOUR]])+1,0),A436)</f>
        <v>43281</v>
      </c>
      <c r="B441" s="55">
        <f>IF(ISNUMBER(Tablo[[#This Row],[JOUR]]),INT(MOD(INT((Tablo[[#This Row],[JOUR]]-2)/7)+3/5,52+5/28))+1,B436)</f>
        <v>26</v>
      </c>
      <c r="C441" s="65" t="s">
        <v>2</v>
      </c>
      <c r="D441" s="65"/>
      <c r="E441" s="66">
        <f t="array" ref="E441">SUM(IF(ISNUMBER(E427:E440),E427:E440,SUMIF(codes[code],E427:E440,codes[forfait])))+SUM(COUNTIF(JF,$C427:$C440))*JFHN</f>
        <v>0</v>
      </c>
      <c r="F441" s="66">
        <f t="array" ref="F441">SUM(IF(ISNUMBER(F427:F440),F427:F440,SUMIF(codes[code],F427:F440,codes[forfait])))+SUM(COUNTIF(JF,$C427:$C440))*JFHN</f>
        <v>0</v>
      </c>
      <c r="G441" s="67">
        <f>SUM(Tablo[[#This Row],[Barry]:[Syham]])</f>
        <v>0</v>
      </c>
    </row>
    <row r="442" spans="1:7" ht="13" x14ac:dyDescent="0.25">
      <c r="A442" s="54">
        <f>IF(ISNUMBER(Tablo[[#This Row],[JOUR]]),DATE(YEAR(Tablo[[#This Row],[JOUR]]),MONTH(Tablo[[#This Row],[JOUR]])+1,0),A441)</f>
        <v>43281</v>
      </c>
      <c r="B442" s="55">
        <f>IF(ISNUMBER(Tablo[[#This Row],[JOUR]]),INT(MOD(INT((Tablo[[#This Row],[JOUR]]-2)/7)+3/5,52+5/28))+1,B441)</f>
        <v>26</v>
      </c>
      <c r="C442" s="65" t="s">
        <v>3</v>
      </c>
      <c r="D442" s="65"/>
      <c r="E442" s="66">
        <f t="array" ref="E442">MIN(SUM(IF(ISNUMBER(E427:E440),E427:E440,SUMIF(codes[code],E427:E440,codes[calcul_HS])))+SUM(COUNTIF(JF,$C427:$C440))*JFHS,sem)</f>
        <v>0</v>
      </c>
      <c r="F442" s="66">
        <f t="array" ref="F442">MIN(SUM(IF(ISNUMBER(F427:F440),F427:F440,SUMIF(codes[code],F427:F440,codes[calcul_HS])))+SUM(COUNTIF(JF,$C427:$C440))*JFHS,sem)</f>
        <v>0</v>
      </c>
      <c r="G442" s="67">
        <f>SUM(Tablo[[#This Row],[Barry]:[Syham]])</f>
        <v>0</v>
      </c>
    </row>
    <row r="443" spans="1:7" ht="13.5" thickBot="1" x14ac:dyDescent="0.3">
      <c r="A443" s="58">
        <f>IF(ISNUMBER(Tablo[[#This Row],[JOUR]]),DATE(YEAR(Tablo[[#This Row],[JOUR]]),MONTH(Tablo[[#This Row],[JOUR]])+1,0),A442)</f>
        <v>43281</v>
      </c>
      <c r="B443" s="59">
        <f>IF(ISNUMBER(Tablo[[#This Row],[JOUR]]),INT(MOD(INT((Tablo[[#This Row],[JOUR]]-2)/7)+3/5,52+5/28))+1,B442)</f>
        <v>26</v>
      </c>
      <c r="C443" s="68" t="s">
        <v>4</v>
      </c>
      <c r="D443" s="68"/>
      <c r="E443" s="69">
        <f t="array" ref="E443">MAX(0,SUM(IF(ISNUMBER(E427:E440),E427:E440,SUMIF(codes[code],E427:E440,codes[calcul_HS])))+SUM(COUNTIF(JF,$C427:$C440))*JFHS-sem)</f>
        <v>0</v>
      </c>
      <c r="F443" s="69">
        <f t="array" ref="F443">MAX(0,SUM(IF(ISNUMBER(F427:F440),F427:F440,SUMIF(codes[code],F427:F440,codes[calcul_HS])))+SUM(COUNTIF(JF,$C427:$C440))*JFHS-sem)</f>
        <v>0</v>
      </c>
      <c r="G443" s="70">
        <f>SUM(Tablo[[#This Row],[Barry]:[Syham]])</f>
        <v>0</v>
      </c>
    </row>
    <row r="444" spans="1:7" x14ac:dyDescent="0.25">
      <c r="A444" s="51">
        <f>IF(ISNUMBER(Tablo[[#This Row],[JOUR]]),DATE(YEAR(Tablo[[#This Row],[JOUR]]),MONTH(Tablo[[#This Row],[JOUR]])+1,0),A443)</f>
        <v>43312</v>
      </c>
      <c r="B444" s="52">
        <f>IF(ISNUMBER(Tablo[[#This Row],[JOUR]]),INT(MOD(INT((Tablo[[#This Row],[JOUR]]-2)/7)+3/5,52+5/28))+1,B443)</f>
        <v>27</v>
      </c>
      <c r="C444" s="53">
        <v>43283</v>
      </c>
      <c r="D444" s="53" t="s">
        <v>35</v>
      </c>
      <c r="E444" s="28"/>
      <c r="F444" s="28"/>
      <c r="G444" s="25"/>
    </row>
    <row r="445" spans="1:7" x14ac:dyDescent="0.25">
      <c r="A445" s="54">
        <f>IF(ISNUMBER(Tablo[[#This Row],[JOUR]]),DATE(YEAR(Tablo[[#This Row],[JOUR]]),MONTH(Tablo[[#This Row],[JOUR]])+1,0),A444)</f>
        <v>43312</v>
      </c>
      <c r="B445" s="55">
        <f>IF(ISNUMBER(Tablo[[#This Row],[JOUR]]),INT(MOD(INT((Tablo[[#This Row],[JOUR]]-2)/7)+3/5,52+5/28))+1,B444)</f>
        <v>27</v>
      </c>
      <c r="C445" s="56" t="s">
        <v>43</v>
      </c>
      <c r="D445" s="56" t="s">
        <v>36</v>
      </c>
      <c r="E445" s="36"/>
      <c r="F445" s="36"/>
      <c r="G445" s="37"/>
    </row>
    <row r="446" spans="1:7" x14ac:dyDescent="0.25">
      <c r="A446" s="54">
        <f>IF(ISNUMBER(Tablo[[#This Row],[JOUR]]),DATE(YEAR(Tablo[[#This Row],[JOUR]]),MONTH(Tablo[[#This Row],[JOUR]])+1,0),A445)</f>
        <v>43312</v>
      </c>
      <c r="B446" s="55">
        <f>IF(ISNUMBER(Tablo[[#This Row],[JOUR]]),INT(MOD(INT((Tablo[[#This Row],[JOUR]]-2)/7)+3/5,52+5/28))+1,B445)</f>
        <v>27</v>
      </c>
      <c r="C446" s="57">
        <v>43284</v>
      </c>
      <c r="D446" s="57" t="s">
        <v>35</v>
      </c>
      <c r="E446" s="29"/>
      <c r="F446" s="29"/>
      <c r="G446" s="26"/>
    </row>
    <row r="447" spans="1:7" x14ac:dyDescent="0.25">
      <c r="A447" s="54">
        <f>IF(ISNUMBER(Tablo[[#This Row],[JOUR]]),DATE(YEAR(Tablo[[#This Row],[JOUR]]),MONTH(Tablo[[#This Row],[JOUR]])+1,0),A446)</f>
        <v>43312</v>
      </c>
      <c r="B447" s="55">
        <f>IF(ISNUMBER(Tablo[[#This Row],[JOUR]]),INT(MOD(INT((Tablo[[#This Row],[JOUR]]-2)/7)+3/5,52+5/28))+1,B446)</f>
        <v>27</v>
      </c>
      <c r="C447" s="56" t="s">
        <v>43</v>
      </c>
      <c r="D447" s="56" t="s">
        <v>36</v>
      </c>
      <c r="E447" s="36"/>
      <c r="F447" s="36"/>
      <c r="G447" s="37"/>
    </row>
    <row r="448" spans="1:7" x14ac:dyDescent="0.25">
      <c r="A448" s="54">
        <f>IF(ISNUMBER(Tablo[[#This Row],[JOUR]]),DATE(YEAR(Tablo[[#This Row],[JOUR]]),MONTH(Tablo[[#This Row],[JOUR]])+1,0),A447)</f>
        <v>43312</v>
      </c>
      <c r="B448" s="55">
        <f>IF(ISNUMBER(Tablo[[#This Row],[JOUR]]),INT(MOD(INT((Tablo[[#This Row],[JOUR]]-2)/7)+3/5,52+5/28))+1,B447)</f>
        <v>27</v>
      </c>
      <c r="C448" s="57">
        <v>43285</v>
      </c>
      <c r="D448" s="57" t="s">
        <v>35</v>
      </c>
      <c r="E448" s="29"/>
      <c r="F448" s="29"/>
      <c r="G448" s="26"/>
    </row>
    <row r="449" spans="1:7" x14ac:dyDescent="0.25">
      <c r="A449" s="54">
        <f>IF(ISNUMBER(Tablo[[#This Row],[JOUR]]),DATE(YEAR(Tablo[[#This Row],[JOUR]]),MONTH(Tablo[[#This Row],[JOUR]])+1,0),A448)</f>
        <v>43312</v>
      </c>
      <c r="B449" s="55">
        <f>IF(ISNUMBER(Tablo[[#This Row],[JOUR]]),INT(MOD(INT((Tablo[[#This Row],[JOUR]]-2)/7)+3/5,52+5/28))+1,B448)</f>
        <v>27</v>
      </c>
      <c r="C449" s="56" t="s">
        <v>43</v>
      </c>
      <c r="D449" s="56" t="s">
        <v>36</v>
      </c>
      <c r="E449" s="36"/>
      <c r="F449" s="36"/>
      <c r="G449" s="37"/>
    </row>
    <row r="450" spans="1:7" x14ac:dyDescent="0.25">
      <c r="A450" s="54">
        <f>IF(ISNUMBER(Tablo[[#This Row],[JOUR]]),DATE(YEAR(Tablo[[#This Row],[JOUR]]),MONTH(Tablo[[#This Row],[JOUR]])+1,0),A449)</f>
        <v>43312</v>
      </c>
      <c r="B450" s="55">
        <f>IF(ISNUMBER(Tablo[[#This Row],[JOUR]]),INT(MOD(INT((Tablo[[#This Row],[JOUR]]-2)/7)+3/5,52+5/28))+1,B449)</f>
        <v>27</v>
      </c>
      <c r="C450" s="57">
        <v>43286</v>
      </c>
      <c r="D450" s="57" t="s">
        <v>35</v>
      </c>
      <c r="E450" s="29"/>
      <c r="F450" s="29"/>
      <c r="G450" s="26"/>
    </row>
    <row r="451" spans="1:7" x14ac:dyDescent="0.25">
      <c r="A451" s="54">
        <f>IF(ISNUMBER(Tablo[[#This Row],[JOUR]]),DATE(YEAR(Tablo[[#This Row],[JOUR]]),MONTH(Tablo[[#This Row],[JOUR]])+1,0),A450)</f>
        <v>43312</v>
      </c>
      <c r="B451" s="55">
        <f>IF(ISNUMBER(Tablo[[#This Row],[JOUR]]),INT(MOD(INT((Tablo[[#This Row],[JOUR]]-2)/7)+3/5,52+5/28))+1,B450)</f>
        <v>27</v>
      </c>
      <c r="C451" s="56" t="s">
        <v>43</v>
      </c>
      <c r="D451" s="56" t="s">
        <v>36</v>
      </c>
      <c r="E451" s="36"/>
      <c r="F451" s="36"/>
      <c r="G451" s="37"/>
    </row>
    <row r="452" spans="1:7" x14ac:dyDescent="0.25">
      <c r="A452" s="54">
        <f>IF(ISNUMBER(Tablo[[#This Row],[JOUR]]),DATE(YEAR(Tablo[[#This Row],[JOUR]]),MONTH(Tablo[[#This Row],[JOUR]])+1,0),A451)</f>
        <v>43312</v>
      </c>
      <c r="B452" s="55">
        <f>IF(ISNUMBER(Tablo[[#This Row],[JOUR]]),INT(MOD(INT((Tablo[[#This Row],[JOUR]]-2)/7)+3/5,52+5/28))+1,B451)</f>
        <v>27</v>
      </c>
      <c r="C452" s="57">
        <v>43287</v>
      </c>
      <c r="D452" s="57" t="s">
        <v>35</v>
      </c>
      <c r="E452" s="29"/>
      <c r="F452" s="29"/>
      <c r="G452" s="26"/>
    </row>
    <row r="453" spans="1:7" x14ac:dyDescent="0.25">
      <c r="A453" s="54">
        <f>IF(ISNUMBER(Tablo[[#This Row],[JOUR]]),DATE(YEAR(Tablo[[#This Row],[JOUR]]),MONTH(Tablo[[#This Row],[JOUR]])+1,0),A452)</f>
        <v>43312</v>
      </c>
      <c r="B453" s="55">
        <f>IF(ISNUMBER(Tablo[[#This Row],[JOUR]]),INT(MOD(INT((Tablo[[#This Row],[JOUR]]-2)/7)+3/5,52+5/28))+1,B452)</f>
        <v>27</v>
      </c>
      <c r="C453" s="56" t="s">
        <v>43</v>
      </c>
      <c r="D453" s="56" t="s">
        <v>36</v>
      </c>
      <c r="E453" s="36"/>
      <c r="F453" s="36"/>
      <c r="G453" s="37"/>
    </row>
    <row r="454" spans="1:7" x14ac:dyDescent="0.25">
      <c r="A454" s="60">
        <f>IF(ISNUMBER(Tablo[[#This Row],[JOUR]]),DATE(YEAR(Tablo[[#This Row],[JOUR]]),MONTH(Tablo[[#This Row],[JOUR]])+1,0),A453)</f>
        <v>43312</v>
      </c>
      <c r="B454" s="61">
        <f>IF(ISNUMBER(Tablo[[#This Row],[JOUR]]),INT(MOD(INT((Tablo[[#This Row],[JOUR]]-2)/7)+3/5,52+5/28))+1,B453)</f>
        <v>27</v>
      </c>
      <c r="C454" s="57">
        <v>43288</v>
      </c>
      <c r="D454" s="57" t="s">
        <v>35</v>
      </c>
      <c r="E454" s="29"/>
      <c r="F454" s="29"/>
      <c r="G454" s="26"/>
    </row>
    <row r="455" spans="1:7" x14ac:dyDescent="0.25">
      <c r="A455" s="60">
        <f>IF(ISNUMBER(Tablo[[#This Row],[JOUR]]),DATE(YEAR(Tablo[[#This Row],[JOUR]]),MONTH(Tablo[[#This Row],[JOUR]])+1,0),A453)</f>
        <v>43312</v>
      </c>
      <c r="B455" s="61">
        <f>IF(ISNUMBER(Tablo[[#This Row],[JOUR]]),INT(MOD(INT((Tablo[[#This Row],[JOUR]]-2)/7)+3/5,52+5/28))+1,B453)</f>
        <v>27</v>
      </c>
      <c r="C455" s="56" t="s">
        <v>43</v>
      </c>
      <c r="D455" s="56" t="s">
        <v>36</v>
      </c>
      <c r="E455" s="36"/>
      <c r="F455" s="36"/>
      <c r="G455" s="37"/>
    </row>
    <row r="456" spans="1:7" x14ac:dyDescent="0.25">
      <c r="A456" s="60">
        <f>IF(ISNUMBER(Tablo[[#This Row],[JOUR]]),DATE(YEAR(Tablo[[#This Row],[JOUR]]),MONTH(Tablo[[#This Row],[JOUR]])+1,0),A453)</f>
        <v>43312</v>
      </c>
      <c r="B456" s="61">
        <f>IF(ISNUMBER(Tablo[[#This Row],[JOUR]]),INT(MOD(INT((Tablo[[#This Row],[JOUR]]-2)/7)+3/5,52+5/28))+1,B453)</f>
        <v>27</v>
      </c>
      <c r="C456" s="57">
        <v>43289</v>
      </c>
      <c r="D456" s="57" t="s">
        <v>35</v>
      </c>
      <c r="E456" s="29"/>
      <c r="F456" s="29"/>
      <c r="G456" s="26"/>
    </row>
    <row r="457" spans="1:7" x14ac:dyDescent="0.25">
      <c r="A457" s="60">
        <f>IF(ISNUMBER(Tablo[[#This Row],[JOUR]]),DATE(YEAR(Tablo[[#This Row],[JOUR]]),MONTH(Tablo[[#This Row],[JOUR]])+1,0),A453)</f>
        <v>43312</v>
      </c>
      <c r="B457" s="61">
        <f>IF(ISNUMBER(Tablo[[#This Row],[JOUR]]),INT(MOD(INT((Tablo[[#This Row],[JOUR]]-2)/7)+3/5,52+5/28))+1,B453)</f>
        <v>27</v>
      </c>
      <c r="C457" s="56" t="s">
        <v>43</v>
      </c>
      <c r="D457" s="56" t="s">
        <v>36</v>
      </c>
      <c r="E457" s="36"/>
      <c r="F457" s="36"/>
      <c r="G457" s="37"/>
    </row>
    <row r="458" spans="1:7" ht="13" x14ac:dyDescent="0.25">
      <c r="A458" s="54">
        <f>IF(ISNUMBER(Tablo[[#This Row],[JOUR]]),DATE(YEAR(Tablo[[#This Row],[JOUR]]),MONTH(Tablo[[#This Row],[JOUR]])+1,0),A453)</f>
        <v>43312</v>
      </c>
      <c r="B458" s="55">
        <f>IF(ISNUMBER(Tablo[[#This Row],[JOUR]]),INT(MOD(INT((Tablo[[#This Row],[JOUR]]-2)/7)+3/5,52+5/28))+1,B453)</f>
        <v>27</v>
      </c>
      <c r="C458" s="65" t="s">
        <v>2</v>
      </c>
      <c r="D458" s="65"/>
      <c r="E458" s="66">
        <f t="array" ref="E458">SUM(IF(ISNUMBER(E444:E457),E444:E457,SUMIF(codes[code],E444:E457,codes[forfait])))+SUM(COUNTIF(JF,$C444:$C457))*JFHN</f>
        <v>0</v>
      </c>
      <c r="F458" s="66">
        <f t="array" ref="F458">SUM(IF(ISNUMBER(F444:F457),F444:F457,SUMIF(codes[code],F444:F457,codes[forfait])))+SUM(COUNTIF(JF,$C444:$C457))*JFHN</f>
        <v>0</v>
      </c>
      <c r="G458" s="67">
        <f>SUM(Tablo[[#This Row],[Barry]:[Syham]])</f>
        <v>0</v>
      </c>
    </row>
    <row r="459" spans="1:7" ht="13" x14ac:dyDescent="0.25">
      <c r="A459" s="54">
        <f>IF(ISNUMBER(Tablo[[#This Row],[JOUR]]),DATE(YEAR(Tablo[[#This Row],[JOUR]]),MONTH(Tablo[[#This Row],[JOUR]])+1,0),A458)</f>
        <v>43312</v>
      </c>
      <c r="B459" s="55">
        <f>IF(ISNUMBER(Tablo[[#This Row],[JOUR]]),INT(MOD(INT((Tablo[[#This Row],[JOUR]]-2)/7)+3/5,52+5/28))+1,B458)</f>
        <v>27</v>
      </c>
      <c r="C459" s="65" t="s">
        <v>3</v>
      </c>
      <c r="D459" s="65"/>
      <c r="E459" s="66">
        <f t="array" ref="E459">MIN(SUM(IF(ISNUMBER(E444:E457),E444:E457,SUMIF(codes[code],E444:E457,codes[calcul_HS])))+SUM(COUNTIF(JF,$C444:$C457))*JFHS,sem)</f>
        <v>0</v>
      </c>
      <c r="F459" s="66">
        <f t="array" ref="F459">MIN(SUM(IF(ISNUMBER(F444:F457),F444:F457,SUMIF(codes[code],F444:F457,codes[calcul_HS])))+SUM(COUNTIF(JF,$C444:$C457))*JFHS,sem)</f>
        <v>0</v>
      </c>
      <c r="G459" s="67">
        <f>SUM(Tablo[[#This Row],[Barry]:[Syham]])</f>
        <v>0</v>
      </c>
    </row>
    <row r="460" spans="1:7" ht="13.5" thickBot="1" x14ac:dyDescent="0.3">
      <c r="A460" s="58">
        <f>IF(ISNUMBER(Tablo[[#This Row],[JOUR]]),DATE(YEAR(Tablo[[#This Row],[JOUR]]),MONTH(Tablo[[#This Row],[JOUR]])+1,0),A459)</f>
        <v>43312</v>
      </c>
      <c r="B460" s="59">
        <f>IF(ISNUMBER(Tablo[[#This Row],[JOUR]]),INT(MOD(INT((Tablo[[#This Row],[JOUR]]-2)/7)+3/5,52+5/28))+1,B459)</f>
        <v>27</v>
      </c>
      <c r="C460" s="68" t="s">
        <v>4</v>
      </c>
      <c r="D460" s="68"/>
      <c r="E460" s="69">
        <f t="array" ref="E460">MAX(0,SUM(IF(ISNUMBER(E444:E457),E444:E457,SUMIF(codes[code],E444:E457,codes[calcul_HS])))+SUM(COUNTIF(JF,$C444:$C457))*JFHS-sem)</f>
        <v>0</v>
      </c>
      <c r="F460" s="69">
        <f t="array" ref="F460">MAX(0,SUM(IF(ISNUMBER(F444:F457),F444:F457,SUMIF(codes[code],F444:F457,codes[calcul_HS])))+SUM(COUNTIF(JF,$C444:$C457))*JFHS-sem)</f>
        <v>0</v>
      </c>
      <c r="G460" s="70">
        <f>SUM(Tablo[[#This Row],[Barry]:[Syham]])</f>
        <v>0</v>
      </c>
    </row>
    <row r="461" spans="1:7" x14ac:dyDescent="0.25">
      <c r="A461" s="51">
        <f>IF(ISNUMBER(Tablo[[#This Row],[JOUR]]),DATE(YEAR(Tablo[[#This Row],[JOUR]]),MONTH(Tablo[[#This Row],[JOUR]])+1,0),A460)</f>
        <v>43312</v>
      </c>
      <c r="B461" s="52">
        <f>IF(ISNUMBER(Tablo[[#This Row],[JOUR]]),INT(MOD(INT((Tablo[[#This Row],[JOUR]]-2)/7)+3/5,52+5/28))+1,B460)</f>
        <v>28</v>
      </c>
      <c r="C461" s="53">
        <v>43290</v>
      </c>
      <c r="D461" s="53" t="s">
        <v>35</v>
      </c>
      <c r="E461" s="28"/>
      <c r="F461" s="28"/>
      <c r="G461" s="25"/>
    </row>
    <row r="462" spans="1:7" x14ac:dyDescent="0.25">
      <c r="A462" s="54">
        <f>IF(ISNUMBER(Tablo[[#This Row],[JOUR]]),DATE(YEAR(Tablo[[#This Row],[JOUR]]),MONTH(Tablo[[#This Row],[JOUR]])+1,0),A461)</f>
        <v>43312</v>
      </c>
      <c r="B462" s="55">
        <f>IF(ISNUMBER(Tablo[[#This Row],[JOUR]]),INT(MOD(INT((Tablo[[#This Row],[JOUR]]-2)/7)+3/5,52+5/28))+1,B461)</f>
        <v>28</v>
      </c>
      <c r="C462" s="56" t="s">
        <v>43</v>
      </c>
      <c r="D462" s="56" t="s">
        <v>36</v>
      </c>
      <c r="E462" s="36"/>
      <c r="F462" s="36"/>
      <c r="G462" s="37"/>
    </row>
    <row r="463" spans="1:7" x14ac:dyDescent="0.25">
      <c r="A463" s="54">
        <f>IF(ISNUMBER(Tablo[[#This Row],[JOUR]]),DATE(YEAR(Tablo[[#This Row],[JOUR]]),MONTH(Tablo[[#This Row],[JOUR]])+1,0),A462)</f>
        <v>43312</v>
      </c>
      <c r="B463" s="55">
        <f>IF(ISNUMBER(Tablo[[#This Row],[JOUR]]),INT(MOD(INT((Tablo[[#This Row],[JOUR]]-2)/7)+3/5,52+5/28))+1,B462)</f>
        <v>28</v>
      </c>
      <c r="C463" s="57">
        <v>43291</v>
      </c>
      <c r="D463" s="57" t="s">
        <v>35</v>
      </c>
      <c r="E463" s="29"/>
      <c r="F463" s="29"/>
      <c r="G463" s="26"/>
    </row>
    <row r="464" spans="1:7" x14ac:dyDescent="0.25">
      <c r="A464" s="54">
        <f>IF(ISNUMBER(Tablo[[#This Row],[JOUR]]),DATE(YEAR(Tablo[[#This Row],[JOUR]]),MONTH(Tablo[[#This Row],[JOUR]])+1,0),A463)</f>
        <v>43312</v>
      </c>
      <c r="B464" s="55">
        <f>IF(ISNUMBER(Tablo[[#This Row],[JOUR]]),INT(MOD(INT((Tablo[[#This Row],[JOUR]]-2)/7)+3/5,52+5/28))+1,B463)</f>
        <v>28</v>
      </c>
      <c r="C464" s="56" t="s">
        <v>43</v>
      </c>
      <c r="D464" s="56" t="s">
        <v>36</v>
      </c>
      <c r="E464" s="36"/>
      <c r="F464" s="36"/>
      <c r="G464" s="37"/>
    </row>
    <row r="465" spans="1:7" x14ac:dyDescent="0.25">
      <c r="A465" s="54">
        <f>IF(ISNUMBER(Tablo[[#This Row],[JOUR]]),DATE(YEAR(Tablo[[#This Row],[JOUR]]),MONTH(Tablo[[#This Row],[JOUR]])+1,0),A464)</f>
        <v>43312</v>
      </c>
      <c r="B465" s="55">
        <f>IF(ISNUMBER(Tablo[[#This Row],[JOUR]]),INT(MOD(INT((Tablo[[#This Row],[JOUR]]-2)/7)+3/5,52+5/28))+1,B464)</f>
        <v>28</v>
      </c>
      <c r="C465" s="57">
        <v>43292</v>
      </c>
      <c r="D465" s="57" t="s">
        <v>35</v>
      </c>
      <c r="E465" s="29"/>
      <c r="F465" s="29"/>
      <c r="G465" s="26"/>
    </row>
    <row r="466" spans="1:7" x14ac:dyDescent="0.25">
      <c r="A466" s="54">
        <f>IF(ISNUMBER(Tablo[[#This Row],[JOUR]]),DATE(YEAR(Tablo[[#This Row],[JOUR]]),MONTH(Tablo[[#This Row],[JOUR]])+1,0),A465)</f>
        <v>43312</v>
      </c>
      <c r="B466" s="55">
        <f>IF(ISNUMBER(Tablo[[#This Row],[JOUR]]),INT(MOD(INT((Tablo[[#This Row],[JOUR]]-2)/7)+3/5,52+5/28))+1,B465)</f>
        <v>28</v>
      </c>
      <c r="C466" s="56" t="s">
        <v>43</v>
      </c>
      <c r="D466" s="56" t="s">
        <v>36</v>
      </c>
      <c r="E466" s="36"/>
      <c r="F466" s="36"/>
      <c r="G466" s="37"/>
    </row>
    <row r="467" spans="1:7" x14ac:dyDescent="0.25">
      <c r="A467" s="54">
        <f>IF(ISNUMBER(Tablo[[#This Row],[JOUR]]),DATE(YEAR(Tablo[[#This Row],[JOUR]]),MONTH(Tablo[[#This Row],[JOUR]])+1,0),A466)</f>
        <v>43312</v>
      </c>
      <c r="B467" s="55">
        <f>IF(ISNUMBER(Tablo[[#This Row],[JOUR]]),INT(MOD(INT((Tablo[[#This Row],[JOUR]]-2)/7)+3/5,52+5/28))+1,B466)</f>
        <v>28</v>
      </c>
      <c r="C467" s="57">
        <v>43293</v>
      </c>
      <c r="D467" s="57" t="s">
        <v>35</v>
      </c>
      <c r="E467" s="29"/>
      <c r="F467" s="29"/>
      <c r="G467" s="26"/>
    </row>
    <row r="468" spans="1:7" x14ac:dyDescent="0.25">
      <c r="A468" s="54">
        <f>IF(ISNUMBER(Tablo[[#This Row],[JOUR]]),DATE(YEAR(Tablo[[#This Row],[JOUR]]),MONTH(Tablo[[#This Row],[JOUR]])+1,0),A467)</f>
        <v>43312</v>
      </c>
      <c r="B468" s="55">
        <f>IF(ISNUMBER(Tablo[[#This Row],[JOUR]]),INT(MOD(INT((Tablo[[#This Row],[JOUR]]-2)/7)+3/5,52+5/28))+1,B467)</f>
        <v>28</v>
      </c>
      <c r="C468" s="56" t="s">
        <v>43</v>
      </c>
      <c r="D468" s="56" t="s">
        <v>36</v>
      </c>
      <c r="E468" s="36"/>
      <c r="F468" s="36"/>
      <c r="G468" s="37"/>
    </row>
    <row r="469" spans="1:7" x14ac:dyDescent="0.25">
      <c r="A469" s="54">
        <f>IF(ISNUMBER(Tablo[[#This Row],[JOUR]]),DATE(YEAR(Tablo[[#This Row],[JOUR]]),MONTH(Tablo[[#This Row],[JOUR]])+1,0),A468)</f>
        <v>43312</v>
      </c>
      <c r="B469" s="55">
        <f>IF(ISNUMBER(Tablo[[#This Row],[JOUR]]),INT(MOD(INT((Tablo[[#This Row],[JOUR]]-2)/7)+3/5,52+5/28))+1,B468)</f>
        <v>28</v>
      </c>
      <c r="C469" s="57">
        <v>43294</v>
      </c>
      <c r="D469" s="57" t="s">
        <v>35</v>
      </c>
      <c r="E469" s="29"/>
      <c r="F469" s="29"/>
      <c r="G469" s="26"/>
    </row>
    <row r="470" spans="1:7" x14ac:dyDescent="0.25">
      <c r="A470" s="54">
        <f>IF(ISNUMBER(Tablo[[#This Row],[JOUR]]),DATE(YEAR(Tablo[[#This Row],[JOUR]]),MONTH(Tablo[[#This Row],[JOUR]])+1,0),A469)</f>
        <v>43312</v>
      </c>
      <c r="B470" s="55">
        <f>IF(ISNUMBER(Tablo[[#This Row],[JOUR]]),INT(MOD(INT((Tablo[[#This Row],[JOUR]]-2)/7)+3/5,52+5/28))+1,B469)</f>
        <v>28</v>
      </c>
      <c r="C470" s="56" t="s">
        <v>43</v>
      </c>
      <c r="D470" s="56" t="s">
        <v>36</v>
      </c>
      <c r="E470" s="36"/>
      <c r="F470" s="36"/>
      <c r="G470" s="37"/>
    </row>
    <row r="471" spans="1:7" x14ac:dyDescent="0.25">
      <c r="A471" s="60">
        <f>IF(ISNUMBER(Tablo[[#This Row],[JOUR]]),DATE(YEAR(Tablo[[#This Row],[JOUR]]),MONTH(Tablo[[#This Row],[JOUR]])+1,0),A470)</f>
        <v>43312</v>
      </c>
      <c r="B471" s="61">
        <f>IF(ISNUMBER(Tablo[[#This Row],[JOUR]]),INT(MOD(INT((Tablo[[#This Row],[JOUR]]-2)/7)+3/5,52+5/28))+1,B470)</f>
        <v>28</v>
      </c>
      <c r="C471" s="57">
        <v>43295</v>
      </c>
      <c r="D471" s="57" t="s">
        <v>35</v>
      </c>
      <c r="E471" s="29"/>
      <c r="F471" s="29"/>
      <c r="G471" s="26"/>
    </row>
    <row r="472" spans="1:7" x14ac:dyDescent="0.25">
      <c r="A472" s="60">
        <f>IF(ISNUMBER(Tablo[[#This Row],[JOUR]]),DATE(YEAR(Tablo[[#This Row],[JOUR]]),MONTH(Tablo[[#This Row],[JOUR]])+1,0),A470)</f>
        <v>43312</v>
      </c>
      <c r="B472" s="61">
        <f>IF(ISNUMBER(Tablo[[#This Row],[JOUR]]),INT(MOD(INT((Tablo[[#This Row],[JOUR]]-2)/7)+3/5,52+5/28))+1,B470)</f>
        <v>28</v>
      </c>
      <c r="C472" s="56" t="s">
        <v>43</v>
      </c>
      <c r="D472" s="56" t="s">
        <v>36</v>
      </c>
      <c r="E472" s="36"/>
      <c r="F472" s="36"/>
      <c r="G472" s="37"/>
    </row>
    <row r="473" spans="1:7" x14ac:dyDescent="0.25">
      <c r="A473" s="60">
        <f>IF(ISNUMBER(Tablo[[#This Row],[JOUR]]),DATE(YEAR(Tablo[[#This Row],[JOUR]]),MONTH(Tablo[[#This Row],[JOUR]])+1,0),A470)</f>
        <v>43312</v>
      </c>
      <c r="B473" s="61">
        <f>IF(ISNUMBER(Tablo[[#This Row],[JOUR]]),INT(MOD(INT((Tablo[[#This Row],[JOUR]]-2)/7)+3/5,52+5/28))+1,B470)</f>
        <v>28</v>
      </c>
      <c r="C473" s="57">
        <v>43296</v>
      </c>
      <c r="D473" s="57" t="s">
        <v>35</v>
      </c>
      <c r="E473" s="29"/>
      <c r="F473" s="29"/>
      <c r="G473" s="26"/>
    </row>
    <row r="474" spans="1:7" x14ac:dyDescent="0.25">
      <c r="A474" s="60">
        <f>IF(ISNUMBER(Tablo[[#This Row],[JOUR]]),DATE(YEAR(Tablo[[#This Row],[JOUR]]),MONTH(Tablo[[#This Row],[JOUR]])+1,0),A470)</f>
        <v>43312</v>
      </c>
      <c r="B474" s="61">
        <f>IF(ISNUMBER(Tablo[[#This Row],[JOUR]]),INT(MOD(INT((Tablo[[#This Row],[JOUR]]-2)/7)+3/5,52+5/28))+1,B470)</f>
        <v>28</v>
      </c>
      <c r="C474" s="56" t="s">
        <v>43</v>
      </c>
      <c r="D474" s="56" t="s">
        <v>36</v>
      </c>
      <c r="E474" s="36"/>
      <c r="F474" s="36"/>
      <c r="G474" s="37"/>
    </row>
    <row r="475" spans="1:7" ht="13" x14ac:dyDescent="0.25">
      <c r="A475" s="54">
        <f>IF(ISNUMBER(Tablo[[#This Row],[JOUR]]),DATE(YEAR(Tablo[[#This Row],[JOUR]]),MONTH(Tablo[[#This Row],[JOUR]])+1,0),A470)</f>
        <v>43312</v>
      </c>
      <c r="B475" s="55">
        <f>IF(ISNUMBER(Tablo[[#This Row],[JOUR]]),INT(MOD(INT((Tablo[[#This Row],[JOUR]]-2)/7)+3/5,52+5/28))+1,B470)</f>
        <v>28</v>
      </c>
      <c r="C475" s="65" t="s">
        <v>2</v>
      </c>
      <c r="D475" s="65"/>
      <c r="E475" s="66">
        <f t="array" ref="E475">SUM(IF(ISNUMBER(E461:E474),E461:E474,SUMIF(codes[code],E461:E474,codes[forfait])))+SUM(COUNTIF(JF,$C461:$C474))*JFHN</f>
        <v>7</v>
      </c>
      <c r="F475" s="66">
        <f t="array" ref="F475">SUM(IF(ISNUMBER(F461:F474),F461:F474,SUMIF(codes[code],F461:F474,codes[forfait])))+SUM(COUNTIF(JF,$C461:$C474))*JFHN</f>
        <v>7</v>
      </c>
      <c r="G475" s="67">
        <f>SUM(Tablo[[#This Row],[Barry]:[Syham]])</f>
        <v>14</v>
      </c>
    </row>
    <row r="476" spans="1:7" ht="13" x14ac:dyDescent="0.25">
      <c r="A476" s="54">
        <f>IF(ISNUMBER(Tablo[[#This Row],[JOUR]]),DATE(YEAR(Tablo[[#This Row],[JOUR]]),MONTH(Tablo[[#This Row],[JOUR]])+1,0),A475)</f>
        <v>43312</v>
      </c>
      <c r="B476" s="55">
        <f>IF(ISNUMBER(Tablo[[#This Row],[JOUR]]),INT(MOD(INT((Tablo[[#This Row],[JOUR]]-2)/7)+3/5,52+5/28))+1,B475)</f>
        <v>28</v>
      </c>
      <c r="C476" s="65" t="s">
        <v>3</v>
      </c>
      <c r="D476" s="65"/>
      <c r="E476" s="66">
        <f t="array" ref="E476">MIN(SUM(IF(ISNUMBER(E461:E474),E461:E474,SUMIF(codes[code],E461:E474,codes[calcul_HS])))+SUM(COUNTIF(JF,$C461:$C474))*JFHS,sem)</f>
        <v>0</v>
      </c>
      <c r="F476" s="66">
        <f t="array" ref="F476">MIN(SUM(IF(ISNUMBER(F461:F474),F461:F474,SUMIF(codes[code],F461:F474,codes[calcul_HS])))+SUM(COUNTIF(JF,$C461:$C474))*JFHS,sem)</f>
        <v>0</v>
      </c>
      <c r="G476" s="67">
        <f>SUM(Tablo[[#This Row],[Barry]:[Syham]])</f>
        <v>0</v>
      </c>
    </row>
    <row r="477" spans="1:7" ht="13.5" thickBot="1" x14ac:dyDescent="0.3">
      <c r="A477" s="58">
        <f>IF(ISNUMBER(Tablo[[#This Row],[JOUR]]),DATE(YEAR(Tablo[[#This Row],[JOUR]]),MONTH(Tablo[[#This Row],[JOUR]])+1,0),A476)</f>
        <v>43312</v>
      </c>
      <c r="B477" s="59">
        <f>IF(ISNUMBER(Tablo[[#This Row],[JOUR]]),INT(MOD(INT((Tablo[[#This Row],[JOUR]]-2)/7)+3/5,52+5/28))+1,B476)</f>
        <v>28</v>
      </c>
      <c r="C477" s="68" t="s">
        <v>4</v>
      </c>
      <c r="D477" s="68"/>
      <c r="E477" s="69">
        <f t="array" ref="E477">MAX(0,SUM(IF(ISNUMBER(E461:E474),E461:E474,SUMIF(codes[code],E461:E474,codes[calcul_HS])))+SUM(COUNTIF(JF,$C461:$C474))*JFHS-sem)</f>
        <v>0</v>
      </c>
      <c r="F477" s="69">
        <f t="array" ref="F477">MAX(0,SUM(IF(ISNUMBER(F461:F474),F461:F474,SUMIF(codes[code],F461:F474,codes[calcul_HS])))+SUM(COUNTIF(JF,$C461:$C474))*JFHS-sem)</f>
        <v>0</v>
      </c>
      <c r="G477" s="70">
        <f>SUM(Tablo[[#This Row],[Barry]:[Syham]])</f>
        <v>0</v>
      </c>
    </row>
    <row r="478" spans="1:7" x14ac:dyDescent="0.25">
      <c r="A478" s="51">
        <f>IF(ISNUMBER(Tablo[[#This Row],[JOUR]]),DATE(YEAR(Tablo[[#This Row],[JOUR]]),MONTH(Tablo[[#This Row],[JOUR]])+1,0),A477)</f>
        <v>43312</v>
      </c>
      <c r="B478" s="52">
        <f>IF(ISNUMBER(Tablo[[#This Row],[JOUR]]),INT(MOD(INT((Tablo[[#This Row],[JOUR]]-2)/7)+3/5,52+5/28))+1,B477)</f>
        <v>29</v>
      </c>
      <c r="C478" s="53">
        <v>43297</v>
      </c>
      <c r="D478" s="53" t="s">
        <v>35</v>
      </c>
      <c r="E478" s="28"/>
      <c r="F478" s="28"/>
      <c r="G478" s="25"/>
    </row>
    <row r="479" spans="1:7" x14ac:dyDescent="0.25">
      <c r="A479" s="54">
        <f>IF(ISNUMBER(Tablo[[#This Row],[JOUR]]),DATE(YEAR(Tablo[[#This Row],[JOUR]]),MONTH(Tablo[[#This Row],[JOUR]])+1,0),A478)</f>
        <v>43312</v>
      </c>
      <c r="B479" s="55">
        <f>IF(ISNUMBER(Tablo[[#This Row],[JOUR]]),INT(MOD(INT((Tablo[[#This Row],[JOUR]]-2)/7)+3/5,52+5/28))+1,B478)</f>
        <v>29</v>
      </c>
      <c r="C479" s="56" t="s">
        <v>43</v>
      </c>
      <c r="D479" s="56" t="s">
        <v>36</v>
      </c>
      <c r="E479" s="36"/>
      <c r="F479" s="36"/>
      <c r="G479" s="37"/>
    </row>
    <row r="480" spans="1:7" x14ac:dyDescent="0.25">
      <c r="A480" s="54">
        <f>IF(ISNUMBER(Tablo[[#This Row],[JOUR]]),DATE(YEAR(Tablo[[#This Row],[JOUR]]),MONTH(Tablo[[#This Row],[JOUR]])+1,0),A479)</f>
        <v>43312</v>
      </c>
      <c r="B480" s="55">
        <f>IF(ISNUMBER(Tablo[[#This Row],[JOUR]]),INT(MOD(INT((Tablo[[#This Row],[JOUR]]-2)/7)+3/5,52+5/28))+1,B479)</f>
        <v>29</v>
      </c>
      <c r="C480" s="57">
        <v>43298</v>
      </c>
      <c r="D480" s="57" t="s">
        <v>35</v>
      </c>
      <c r="E480" s="29"/>
      <c r="F480" s="29"/>
      <c r="G480" s="26"/>
    </row>
    <row r="481" spans="1:7" x14ac:dyDescent="0.25">
      <c r="A481" s="54">
        <f>IF(ISNUMBER(Tablo[[#This Row],[JOUR]]),DATE(YEAR(Tablo[[#This Row],[JOUR]]),MONTH(Tablo[[#This Row],[JOUR]])+1,0),A480)</f>
        <v>43312</v>
      </c>
      <c r="B481" s="55">
        <f>IF(ISNUMBER(Tablo[[#This Row],[JOUR]]),INT(MOD(INT((Tablo[[#This Row],[JOUR]]-2)/7)+3/5,52+5/28))+1,B480)</f>
        <v>29</v>
      </c>
      <c r="C481" s="56" t="s">
        <v>43</v>
      </c>
      <c r="D481" s="56" t="s">
        <v>36</v>
      </c>
      <c r="E481" s="36"/>
      <c r="F481" s="36"/>
      <c r="G481" s="37"/>
    </row>
    <row r="482" spans="1:7" x14ac:dyDescent="0.25">
      <c r="A482" s="54">
        <f>IF(ISNUMBER(Tablo[[#This Row],[JOUR]]),DATE(YEAR(Tablo[[#This Row],[JOUR]]),MONTH(Tablo[[#This Row],[JOUR]])+1,0),A481)</f>
        <v>43312</v>
      </c>
      <c r="B482" s="55">
        <f>IF(ISNUMBER(Tablo[[#This Row],[JOUR]]),INT(MOD(INT((Tablo[[#This Row],[JOUR]]-2)/7)+3/5,52+5/28))+1,B481)</f>
        <v>29</v>
      </c>
      <c r="C482" s="57">
        <v>43299</v>
      </c>
      <c r="D482" s="57" t="s">
        <v>35</v>
      </c>
      <c r="E482" s="29"/>
      <c r="F482" s="29"/>
      <c r="G482" s="26"/>
    </row>
    <row r="483" spans="1:7" x14ac:dyDescent="0.25">
      <c r="A483" s="54">
        <f>IF(ISNUMBER(Tablo[[#This Row],[JOUR]]),DATE(YEAR(Tablo[[#This Row],[JOUR]]),MONTH(Tablo[[#This Row],[JOUR]])+1,0),A482)</f>
        <v>43312</v>
      </c>
      <c r="B483" s="55">
        <f>IF(ISNUMBER(Tablo[[#This Row],[JOUR]]),INT(MOD(INT((Tablo[[#This Row],[JOUR]]-2)/7)+3/5,52+5/28))+1,B482)</f>
        <v>29</v>
      </c>
      <c r="C483" s="56" t="s">
        <v>43</v>
      </c>
      <c r="D483" s="56" t="s">
        <v>36</v>
      </c>
      <c r="E483" s="36"/>
      <c r="F483" s="36"/>
      <c r="G483" s="37"/>
    </row>
    <row r="484" spans="1:7" x14ac:dyDescent="0.25">
      <c r="A484" s="54">
        <f>IF(ISNUMBER(Tablo[[#This Row],[JOUR]]),DATE(YEAR(Tablo[[#This Row],[JOUR]]),MONTH(Tablo[[#This Row],[JOUR]])+1,0),A483)</f>
        <v>43312</v>
      </c>
      <c r="B484" s="55">
        <f>IF(ISNUMBER(Tablo[[#This Row],[JOUR]]),INT(MOD(INT((Tablo[[#This Row],[JOUR]]-2)/7)+3/5,52+5/28))+1,B483)</f>
        <v>29</v>
      </c>
      <c r="C484" s="57">
        <v>43300</v>
      </c>
      <c r="D484" s="57" t="s">
        <v>35</v>
      </c>
      <c r="E484" s="29"/>
      <c r="F484" s="29"/>
      <c r="G484" s="26"/>
    </row>
    <row r="485" spans="1:7" x14ac:dyDescent="0.25">
      <c r="A485" s="54">
        <f>IF(ISNUMBER(Tablo[[#This Row],[JOUR]]),DATE(YEAR(Tablo[[#This Row],[JOUR]]),MONTH(Tablo[[#This Row],[JOUR]])+1,0),A484)</f>
        <v>43312</v>
      </c>
      <c r="B485" s="55">
        <f>IF(ISNUMBER(Tablo[[#This Row],[JOUR]]),INT(MOD(INT((Tablo[[#This Row],[JOUR]]-2)/7)+3/5,52+5/28))+1,B484)</f>
        <v>29</v>
      </c>
      <c r="C485" s="56" t="s">
        <v>43</v>
      </c>
      <c r="D485" s="56" t="s">
        <v>36</v>
      </c>
      <c r="E485" s="36"/>
      <c r="F485" s="36"/>
      <c r="G485" s="37"/>
    </row>
    <row r="486" spans="1:7" x14ac:dyDescent="0.25">
      <c r="A486" s="54">
        <f>IF(ISNUMBER(Tablo[[#This Row],[JOUR]]),DATE(YEAR(Tablo[[#This Row],[JOUR]]),MONTH(Tablo[[#This Row],[JOUR]])+1,0),A485)</f>
        <v>43312</v>
      </c>
      <c r="B486" s="55">
        <f>IF(ISNUMBER(Tablo[[#This Row],[JOUR]]),INT(MOD(INT((Tablo[[#This Row],[JOUR]]-2)/7)+3/5,52+5/28))+1,B485)</f>
        <v>29</v>
      </c>
      <c r="C486" s="57">
        <v>43301</v>
      </c>
      <c r="D486" s="57" t="s">
        <v>35</v>
      </c>
      <c r="E486" s="29"/>
      <c r="F486" s="29"/>
      <c r="G486" s="26"/>
    </row>
    <row r="487" spans="1:7" x14ac:dyDescent="0.25">
      <c r="A487" s="54">
        <f>IF(ISNUMBER(Tablo[[#This Row],[JOUR]]),DATE(YEAR(Tablo[[#This Row],[JOUR]]),MONTH(Tablo[[#This Row],[JOUR]])+1,0),A486)</f>
        <v>43312</v>
      </c>
      <c r="B487" s="55">
        <f>IF(ISNUMBER(Tablo[[#This Row],[JOUR]]),INT(MOD(INT((Tablo[[#This Row],[JOUR]]-2)/7)+3/5,52+5/28))+1,B486)</f>
        <v>29</v>
      </c>
      <c r="C487" s="56" t="s">
        <v>43</v>
      </c>
      <c r="D487" s="56" t="s">
        <v>36</v>
      </c>
      <c r="E487" s="36"/>
      <c r="F487" s="36"/>
      <c r="G487" s="37"/>
    </row>
    <row r="488" spans="1:7" x14ac:dyDescent="0.25">
      <c r="A488" s="60">
        <f>IF(ISNUMBER(Tablo[[#This Row],[JOUR]]),DATE(YEAR(Tablo[[#This Row],[JOUR]]),MONTH(Tablo[[#This Row],[JOUR]])+1,0),A487)</f>
        <v>43312</v>
      </c>
      <c r="B488" s="61">
        <f>IF(ISNUMBER(Tablo[[#This Row],[JOUR]]),INT(MOD(INT((Tablo[[#This Row],[JOUR]]-2)/7)+3/5,52+5/28))+1,B487)</f>
        <v>29</v>
      </c>
      <c r="C488" s="57">
        <v>43302</v>
      </c>
      <c r="D488" s="57" t="s">
        <v>35</v>
      </c>
      <c r="E488" s="29"/>
      <c r="F488" s="29"/>
      <c r="G488" s="26"/>
    </row>
    <row r="489" spans="1:7" x14ac:dyDescent="0.25">
      <c r="A489" s="60">
        <f>IF(ISNUMBER(Tablo[[#This Row],[JOUR]]),DATE(YEAR(Tablo[[#This Row],[JOUR]]),MONTH(Tablo[[#This Row],[JOUR]])+1,0),A487)</f>
        <v>43312</v>
      </c>
      <c r="B489" s="61">
        <f>IF(ISNUMBER(Tablo[[#This Row],[JOUR]]),INT(MOD(INT((Tablo[[#This Row],[JOUR]]-2)/7)+3/5,52+5/28))+1,B487)</f>
        <v>29</v>
      </c>
      <c r="C489" s="56" t="s">
        <v>43</v>
      </c>
      <c r="D489" s="56" t="s">
        <v>36</v>
      </c>
      <c r="E489" s="36"/>
      <c r="F489" s="36"/>
      <c r="G489" s="37"/>
    </row>
    <row r="490" spans="1:7" x14ac:dyDescent="0.25">
      <c r="A490" s="60">
        <f>IF(ISNUMBER(Tablo[[#This Row],[JOUR]]),DATE(YEAR(Tablo[[#This Row],[JOUR]]),MONTH(Tablo[[#This Row],[JOUR]])+1,0),A487)</f>
        <v>43312</v>
      </c>
      <c r="B490" s="61">
        <f>IF(ISNUMBER(Tablo[[#This Row],[JOUR]]),INT(MOD(INT((Tablo[[#This Row],[JOUR]]-2)/7)+3/5,52+5/28))+1,B487)</f>
        <v>29</v>
      </c>
      <c r="C490" s="57">
        <v>43303</v>
      </c>
      <c r="D490" s="57" t="s">
        <v>35</v>
      </c>
      <c r="E490" s="29"/>
      <c r="F490" s="29"/>
      <c r="G490" s="26"/>
    </row>
    <row r="491" spans="1:7" x14ac:dyDescent="0.25">
      <c r="A491" s="60">
        <f>IF(ISNUMBER(Tablo[[#This Row],[JOUR]]),DATE(YEAR(Tablo[[#This Row],[JOUR]]),MONTH(Tablo[[#This Row],[JOUR]])+1,0),A487)</f>
        <v>43312</v>
      </c>
      <c r="B491" s="61">
        <f>IF(ISNUMBER(Tablo[[#This Row],[JOUR]]),INT(MOD(INT((Tablo[[#This Row],[JOUR]]-2)/7)+3/5,52+5/28))+1,B487)</f>
        <v>29</v>
      </c>
      <c r="C491" s="56" t="s">
        <v>43</v>
      </c>
      <c r="D491" s="56" t="s">
        <v>36</v>
      </c>
      <c r="E491" s="36"/>
      <c r="F491" s="36"/>
      <c r="G491" s="37"/>
    </row>
    <row r="492" spans="1:7" ht="13" x14ac:dyDescent="0.25">
      <c r="A492" s="54">
        <f>IF(ISNUMBER(Tablo[[#This Row],[JOUR]]),DATE(YEAR(Tablo[[#This Row],[JOUR]]),MONTH(Tablo[[#This Row],[JOUR]])+1,0),A487)</f>
        <v>43312</v>
      </c>
      <c r="B492" s="55">
        <f>IF(ISNUMBER(Tablo[[#This Row],[JOUR]]),INT(MOD(INT((Tablo[[#This Row],[JOUR]]-2)/7)+3/5,52+5/28))+1,B487)</f>
        <v>29</v>
      </c>
      <c r="C492" s="65" t="s">
        <v>2</v>
      </c>
      <c r="D492" s="65"/>
      <c r="E492" s="66">
        <f t="array" ref="E492">SUM(IF(ISNUMBER(E478:E491),E478:E491,SUMIF(codes[code],E478:E491,codes[forfait])))+SUM(COUNTIF(JF,$C478:$C491))*JFHN</f>
        <v>0</v>
      </c>
      <c r="F492" s="66">
        <f t="array" ref="F492">SUM(IF(ISNUMBER(F478:F491),F478:F491,SUMIF(codes[code],F478:F491,codes[forfait])))+SUM(COUNTIF(JF,$C478:$C491))*JFHN</f>
        <v>0</v>
      </c>
      <c r="G492" s="67">
        <f>SUM(Tablo[[#This Row],[Barry]:[Syham]])</f>
        <v>0</v>
      </c>
    </row>
    <row r="493" spans="1:7" ht="13" x14ac:dyDescent="0.25">
      <c r="A493" s="54">
        <f>IF(ISNUMBER(Tablo[[#This Row],[JOUR]]),DATE(YEAR(Tablo[[#This Row],[JOUR]]),MONTH(Tablo[[#This Row],[JOUR]])+1,0),A492)</f>
        <v>43312</v>
      </c>
      <c r="B493" s="55">
        <f>IF(ISNUMBER(Tablo[[#This Row],[JOUR]]),INT(MOD(INT((Tablo[[#This Row],[JOUR]]-2)/7)+3/5,52+5/28))+1,B492)</f>
        <v>29</v>
      </c>
      <c r="C493" s="65" t="s">
        <v>3</v>
      </c>
      <c r="D493" s="65"/>
      <c r="E493" s="66">
        <f t="array" ref="E493">MIN(SUM(IF(ISNUMBER(E478:E491),E478:E491,SUMIF(codes[code],E478:E491,codes[calcul_HS])))+SUM(COUNTIF(JF,$C478:$C491))*JFHS,sem)</f>
        <v>0</v>
      </c>
      <c r="F493" s="66">
        <f t="array" ref="F493">MIN(SUM(IF(ISNUMBER(F478:F491),F478:F491,SUMIF(codes[code],F478:F491,codes[calcul_HS])))+SUM(COUNTIF(JF,$C478:$C491))*JFHS,sem)</f>
        <v>0</v>
      </c>
      <c r="G493" s="67">
        <f>SUM(Tablo[[#This Row],[Barry]:[Syham]])</f>
        <v>0</v>
      </c>
    </row>
    <row r="494" spans="1:7" ht="13.5" thickBot="1" x14ac:dyDescent="0.3">
      <c r="A494" s="58">
        <f>IF(ISNUMBER(Tablo[[#This Row],[JOUR]]),DATE(YEAR(Tablo[[#This Row],[JOUR]]),MONTH(Tablo[[#This Row],[JOUR]])+1,0),A493)</f>
        <v>43312</v>
      </c>
      <c r="B494" s="59">
        <f>IF(ISNUMBER(Tablo[[#This Row],[JOUR]]),INT(MOD(INT((Tablo[[#This Row],[JOUR]]-2)/7)+3/5,52+5/28))+1,B493)</f>
        <v>29</v>
      </c>
      <c r="C494" s="68" t="s">
        <v>4</v>
      </c>
      <c r="D494" s="68"/>
      <c r="E494" s="69">
        <f t="array" ref="E494">MAX(0,SUM(IF(ISNUMBER(E478:E491),E478:E491,SUMIF(codes[code],E478:E491,codes[calcul_HS])))+SUM(COUNTIF(JF,$C478:$C491))*JFHS-sem)</f>
        <v>0</v>
      </c>
      <c r="F494" s="69">
        <f t="array" ref="F494">MAX(0,SUM(IF(ISNUMBER(F478:F491),F478:F491,SUMIF(codes[code],F478:F491,codes[calcul_HS])))+SUM(COUNTIF(JF,$C478:$C491))*JFHS-sem)</f>
        <v>0</v>
      </c>
      <c r="G494" s="70">
        <f>SUM(Tablo[[#This Row],[Barry]:[Syham]])</f>
        <v>0</v>
      </c>
    </row>
    <row r="495" spans="1:7" x14ac:dyDescent="0.25">
      <c r="A495" s="51">
        <f>IF(ISNUMBER(Tablo[[#This Row],[JOUR]]),DATE(YEAR(Tablo[[#This Row],[JOUR]]),MONTH(Tablo[[#This Row],[JOUR]])+1,0),A494)</f>
        <v>43312</v>
      </c>
      <c r="B495" s="52">
        <f>IF(ISNUMBER(Tablo[[#This Row],[JOUR]]),INT(MOD(INT((Tablo[[#This Row],[JOUR]]-2)/7)+3/5,52+5/28))+1,B494)</f>
        <v>30</v>
      </c>
      <c r="C495" s="53">
        <v>43304</v>
      </c>
      <c r="D495" s="53" t="s">
        <v>35</v>
      </c>
      <c r="E495" s="28"/>
      <c r="F495" s="28"/>
      <c r="G495" s="25"/>
    </row>
    <row r="496" spans="1:7" x14ac:dyDescent="0.25">
      <c r="A496" s="54">
        <f>IF(ISNUMBER(Tablo[[#This Row],[JOUR]]),DATE(YEAR(Tablo[[#This Row],[JOUR]]),MONTH(Tablo[[#This Row],[JOUR]])+1,0),A495)</f>
        <v>43312</v>
      </c>
      <c r="B496" s="55">
        <f>IF(ISNUMBER(Tablo[[#This Row],[JOUR]]),INT(MOD(INT((Tablo[[#This Row],[JOUR]]-2)/7)+3/5,52+5/28))+1,B495)</f>
        <v>30</v>
      </c>
      <c r="C496" s="56" t="s">
        <v>43</v>
      </c>
      <c r="D496" s="56" t="s">
        <v>36</v>
      </c>
      <c r="E496" s="36"/>
      <c r="F496" s="36"/>
      <c r="G496" s="37"/>
    </row>
    <row r="497" spans="1:7" x14ac:dyDescent="0.25">
      <c r="A497" s="54">
        <f>IF(ISNUMBER(Tablo[[#This Row],[JOUR]]),DATE(YEAR(Tablo[[#This Row],[JOUR]]),MONTH(Tablo[[#This Row],[JOUR]])+1,0),A496)</f>
        <v>43312</v>
      </c>
      <c r="B497" s="55">
        <f>IF(ISNUMBER(Tablo[[#This Row],[JOUR]]),INT(MOD(INT((Tablo[[#This Row],[JOUR]]-2)/7)+3/5,52+5/28))+1,B496)</f>
        <v>30</v>
      </c>
      <c r="C497" s="57">
        <v>43305</v>
      </c>
      <c r="D497" s="57" t="s">
        <v>35</v>
      </c>
      <c r="E497" s="29"/>
      <c r="F497" s="29"/>
      <c r="G497" s="26"/>
    </row>
    <row r="498" spans="1:7" x14ac:dyDescent="0.25">
      <c r="A498" s="54">
        <f>IF(ISNUMBER(Tablo[[#This Row],[JOUR]]),DATE(YEAR(Tablo[[#This Row],[JOUR]]),MONTH(Tablo[[#This Row],[JOUR]])+1,0),A497)</f>
        <v>43312</v>
      </c>
      <c r="B498" s="55">
        <f>IF(ISNUMBER(Tablo[[#This Row],[JOUR]]),INT(MOD(INT((Tablo[[#This Row],[JOUR]]-2)/7)+3/5,52+5/28))+1,B497)</f>
        <v>30</v>
      </c>
      <c r="C498" s="56" t="s">
        <v>43</v>
      </c>
      <c r="D498" s="56" t="s">
        <v>36</v>
      </c>
      <c r="E498" s="36"/>
      <c r="F498" s="36"/>
      <c r="G498" s="37"/>
    </row>
    <row r="499" spans="1:7" x14ac:dyDescent="0.25">
      <c r="A499" s="54">
        <f>IF(ISNUMBER(Tablo[[#This Row],[JOUR]]),DATE(YEAR(Tablo[[#This Row],[JOUR]]),MONTH(Tablo[[#This Row],[JOUR]])+1,0),A498)</f>
        <v>43312</v>
      </c>
      <c r="B499" s="55">
        <f>IF(ISNUMBER(Tablo[[#This Row],[JOUR]]),INT(MOD(INT((Tablo[[#This Row],[JOUR]]-2)/7)+3/5,52+5/28))+1,B498)</f>
        <v>30</v>
      </c>
      <c r="C499" s="57">
        <v>43306</v>
      </c>
      <c r="D499" s="57" t="s">
        <v>35</v>
      </c>
      <c r="E499" s="29"/>
      <c r="F499" s="29"/>
      <c r="G499" s="26"/>
    </row>
    <row r="500" spans="1:7" x14ac:dyDescent="0.25">
      <c r="A500" s="54">
        <f>IF(ISNUMBER(Tablo[[#This Row],[JOUR]]),DATE(YEAR(Tablo[[#This Row],[JOUR]]),MONTH(Tablo[[#This Row],[JOUR]])+1,0),A499)</f>
        <v>43312</v>
      </c>
      <c r="B500" s="55">
        <f>IF(ISNUMBER(Tablo[[#This Row],[JOUR]]),INT(MOD(INT((Tablo[[#This Row],[JOUR]]-2)/7)+3/5,52+5/28))+1,B499)</f>
        <v>30</v>
      </c>
      <c r="C500" s="56" t="s">
        <v>43</v>
      </c>
      <c r="D500" s="56" t="s">
        <v>36</v>
      </c>
      <c r="E500" s="36"/>
      <c r="F500" s="36"/>
      <c r="G500" s="37"/>
    </row>
    <row r="501" spans="1:7" x14ac:dyDescent="0.25">
      <c r="A501" s="54">
        <f>IF(ISNUMBER(Tablo[[#This Row],[JOUR]]),DATE(YEAR(Tablo[[#This Row],[JOUR]]),MONTH(Tablo[[#This Row],[JOUR]])+1,0),A500)</f>
        <v>43312</v>
      </c>
      <c r="B501" s="55">
        <f>IF(ISNUMBER(Tablo[[#This Row],[JOUR]]),INT(MOD(INT((Tablo[[#This Row],[JOUR]]-2)/7)+3/5,52+5/28))+1,B500)</f>
        <v>30</v>
      </c>
      <c r="C501" s="57">
        <v>43307</v>
      </c>
      <c r="D501" s="57" t="s">
        <v>35</v>
      </c>
      <c r="E501" s="29"/>
      <c r="F501" s="29"/>
      <c r="G501" s="26"/>
    </row>
    <row r="502" spans="1:7" x14ac:dyDescent="0.25">
      <c r="A502" s="54">
        <f>IF(ISNUMBER(Tablo[[#This Row],[JOUR]]),DATE(YEAR(Tablo[[#This Row],[JOUR]]),MONTH(Tablo[[#This Row],[JOUR]])+1,0),A501)</f>
        <v>43312</v>
      </c>
      <c r="B502" s="55">
        <f>IF(ISNUMBER(Tablo[[#This Row],[JOUR]]),INT(MOD(INT((Tablo[[#This Row],[JOUR]]-2)/7)+3/5,52+5/28))+1,B501)</f>
        <v>30</v>
      </c>
      <c r="C502" s="56" t="s">
        <v>43</v>
      </c>
      <c r="D502" s="56" t="s">
        <v>36</v>
      </c>
      <c r="E502" s="36"/>
      <c r="F502" s="36"/>
      <c r="G502" s="37"/>
    </row>
    <row r="503" spans="1:7" x14ac:dyDescent="0.25">
      <c r="A503" s="54">
        <f>IF(ISNUMBER(Tablo[[#This Row],[JOUR]]),DATE(YEAR(Tablo[[#This Row],[JOUR]]),MONTH(Tablo[[#This Row],[JOUR]])+1,0),A502)</f>
        <v>43312</v>
      </c>
      <c r="B503" s="55">
        <f>IF(ISNUMBER(Tablo[[#This Row],[JOUR]]),INT(MOD(INT((Tablo[[#This Row],[JOUR]]-2)/7)+3/5,52+5/28))+1,B502)</f>
        <v>30</v>
      </c>
      <c r="C503" s="57">
        <v>43308</v>
      </c>
      <c r="D503" s="57" t="s">
        <v>35</v>
      </c>
      <c r="E503" s="29"/>
      <c r="F503" s="29"/>
      <c r="G503" s="26"/>
    </row>
    <row r="504" spans="1:7" x14ac:dyDescent="0.25">
      <c r="A504" s="54">
        <f>IF(ISNUMBER(Tablo[[#This Row],[JOUR]]),DATE(YEAR(Tablo[[#This Row],[JOUR]]),MONTH(Tablo[[#This Row],[JOUR]])+1,0),A503)</f>
        <v>43312</v>
      </c>
      <c r="B504" s="55">
        <f>IF(ISNUMBER(Tablo[[#This Row],[JOUR]]),INT(MOD(INT((Tablo[[#This Row],[JOUR]]-2)/7)+3/5,52+5/28))+1,B503)</f>
        <v>30</v>
      </c>
      <c r="C504" s="56" t="s">
        <v>43</v>
      </c>
      <c r="D504" s="56" t="s">
        <v>36</v>
      </c>
      <c r="E504" s="36"/>
      <c r="F504" s="36"/>
      <c r="G504" s="37"/>
    </row>
    <row r="505" spans="1:7" x14ac:dyDescent="0.25">
      <c r="A505" s="60">
        <f>IF(ISNUMBER(Tablo[[#This Row],[JOUR]]),DATE(YEAR(Tablo[[#This Row],[JOUR]]),MONTH(Tablo[[#This Row],[JOUR]])+1,0),A504)</f>
        <v>43312</v>
      </c>
      <c r="B505" s="61">
        <f>IF(ISNUMBER(Tablo[[#This Row],[JOUR]]),INT(MOD(INT((Tablo[[#This Row],[JOUR]]-2)/7)+3/5,52+5/28))+1,B504)</f>
        <v>30</v>
      </c>
      <c r="C505" s="57">
        <v>43309</v>
      </c>
      <c r="D505" s="57" t="s">
        <v>35</v>
      </c>
      <c r="E505" s="29"/>
      <c r="F505" s="29"/>
      <c r="G505" s="26"/>
    </row>
    <row r="506" spans="1:7" x14ac:dyDescent="0.25">
      <c r="A506" s="60">
        <f>IF(ISNUMBER(Tablo[[#This Row],[JOUR]]),DATE(YEAR(Tablo[[#This Row],[JOUR]]),MONTH(Tablo[[#This Row],[JOUR]])+1,0),A504)</f>
        <v>43312</v>
      </c>
      <c r="B506" s="61">
        <f>IF(ISNUMBER(Tablo[[#This Row],[JOUR]]),INT(MOD(INT((Tablo[[#This Row],[JOUR]]-2)/7)+3/5,52+5/28))+1,B504)</f>
        <v>30</v>
      </c>
      <c r="C506" s="56" t="s">
        <v>43</v>
      </c>
      <c r="D506" s="56" t="s">
        <v>36</v>
      </c>
      <c r="E506" s="36"/>
      <c r="F506" s="36"/>
      <c r="G506" s="37"/>
    </row>
    <row r="507" spans="1:7" x14ac:dyDescent="0.25">
      <c r="A507" s="60">
        <f>IF(ISNUMBER(Tablo[[#This Row],[JOUR]]),DATE(YEAR(Tablo[[#This Row],[JOUR]]),MONTH(Tablo[[#This Row],[JOUR]])+1,0),A504)</f>
        <v>43312</v>
      </c>
      <c r="B507" s="61">
        <f>IF(ISNUMBER(Tablo[[#This Row],[JOUR]]),INT(MOD(INT((Tablo[[#This Row],[JOUR]]-2)/7)+3/5,52+5/28))+1,B504)</f>
        <v>30</v>
      </c>
      <c r="C507" s="57">
        <v>43310</v>
      </c>
      <c r="D507" s="57" t="s">
        <v>35</v>
      </c>
      <c r="E507" s="29"/>
      <c r="F507" s="29"/>
      <c r="G507" s="26"/>
    </row>
    <row r="508" spans="1:7" x14ac:dyDescent="0.25">
      <c r="A508" s="60">
        <f>IF(ISNUMBER(Tablo[[#This Row],[JOUR]]),DATE(YEAR(Tablo[[#This Row],[JOUR]]),MONTH(Tablo[[#This Row],[JOUR]])+1,0),A504)</f>
        <v>43312</v>
      </c>
      <c r="B508" s="61">
        <f>IF(ISNUMBER(Tablo[[#This Row],[JOUR]]),INT(MOD(INT((Tablo[[#This Row],[JOUR]]-2)/7)+3/5,52+5/28))+1,B504)</f>
        <v>30</v>
      </c>
      <c r="C508" s="56" t="s">
        <v>43</v>
      </c>
      <c r="D508" s="56" t="s">
        <v>36</v>
      </c>
      <c r="E508" s="36"/>
      <c r="F508" s="36"/>
      <c r="G508" s="37"/>
    </row>
    <row r="509" spans="1:7" ht="13" x14ac:dyDescent="0.25">
      <c r="A509" s="54">
        <f>IF(ISNUMBER(Tablo[[#This Row],[JOUR]]),DATE(YEAR(Tablo[[#This Row],[JOUR]]),MONTH(Tablo[[#This Row],[JOUR]])+1,0),A504)</f>
        <v>43312</v>
      </c>
      <c r="B509" s="55">
        <f>IF(ISNUMBER(Tablo[[#This Row],[JOUR]]),INT(MOD(INT((Tablo[[#This Row],[JOUR]]-2)/7)+3/5,52+5/28))+1,B504)</f>
        <v>30</v>
      </c>
      <c r="C509" s="65" t="s">
        <v>2</v>
      </c>
      <c r="D509" s="65"/>
      <c r="E509" s="66">
        <f t="array" ref="E509">SUM(IF(ISNUMBER(E495:E508),E495:E508,SUMIF(codes[code],E495:E508,codes[forfait])))+SUM(COUNTIF(JF,$C495:$C508))*JFHN</f>
        <v>0</v>
      </c>
      <c r="F509" s="66">
        <f t="array" ref="F509">SUM(IF(ISNUMBER(F495:F508),F495:F508,SUMIF(codes[code],F495:F508,codes[forfait])))+SUM(COUNTIF(JF,$C495:$C508))*JFHN</f>
        <v>0</v>
      </c>
      <c r="G509" s="67">
        <f>SUM(Tablo[[#This Row],[Barry]:[Syham]])</f>
        <v>0</v>
      </c>
    </row>
    <row r="510" spans="1:7" ht="13" x14ac:dyDescent="0.25">
      <c r="A510" s="54">
        <f>IF(ISNUMBER(Tablo[[#This Row],[JOUR]]),DATE(YEAR(Tablo[[#This Row],[JOUR]]),MONTH(Tablo[[#This Row],[JOUR]])+1,0),A509)</f>
        <v>43312</v>
      </c>
      <c r="B510" s="55">
        <f>IF(ISNUMBER(Tablo[[#This Row],[JOUR]]),INT(MOD(INT((Tablo[[#This Row],[JOUR]]-2)/7)+3/5,52+5/28))+1,B509)</f>
        <v>30</v>
      </c>
      <c r="C510" s="65" t="s">
        <v>3</v>
      </c>
      <c r="D510" s="65"/>
      <c r="E510" s="66">
        <f t="array" ref="E510">MIN(SUM(IF(ISNUMBER(E495:E508),E495:E508,SUMIF(codes[code],E495:E508,codes[calcul_HS])))+SUM(COUNTIF(JF,$C495:$C508))*JFHS,sem)</f>
        <v>0</v>
      </c>
      <c r="F510" s="66">
        <f t="array" ref="F510">MIN(SUM(IF(ISNUMBER(F495:F508),F495:F508,SUMIF(codes[code],F495:F508,codes[calcul_HS])))+SUM(COUNTIF(JF,$C495:$C508))*JFHS,sem)</f>
        <v>0</v>
      </c>
      <c r="G510" s="67">
        <f>SUM(Tablo[[#This Row],[Barry]:[Syham]])</f>
        <v>0</v>
      </c>
    </row>
    <row r="511" spans="1:7" ht="13.5" thickBot="1" x14ac:dyDescent="0.3">
      <c r="A511" s="58">
        <f>IF(ISNUMBER(Tablo[[#This Row],[JOUR]]),DATE(YEAR(Tablo[[#This Row],[JOUR]]),MONTH(Tablo[[#This Row],[JOUR]])+1,0),A510)</f>
        <v>43312</v>
      </c>
      <c r="B511" s="59">
        <f>IF(ISNUMBER(Tablo[[#This Row],[JOUR]]),INT(MOD(INT((Tablo[[#This Row],[JOUR]]-2)/7)+3/5,52+5/28))+1,B510)</f>
        <v>30</v>
      </c>
      <c r="C511" s="68" t="s">
        <v>4</v>
      </c>
      <c r="D511" s="68"/>
      <c r="E511" s="69">
        <f t="array" ref="E511">MAX(0,SUM(IF(ISNUMBER(E495:E508),E495:E508,SUMIF(codes[code],E495:E508,codes[calcul_HS])))+SUM(COUNTIF(JF,$C495:$C508))*JFHS-sem)</f>
        <v>0</v>
      </c>
      <c r="F511" s="69">
        <f t="array" ref="F511">MAX(0,SUM(IF(ISNUMBER(F495:F508),F495:F508,SUMIF(codes[code],F495:F508,codes[calcul_HS])))+SUM(COUNTIF(JF,$C495:$C508))*JFHS-sem)</f>
        <v>0</v>
      </c>
      <c r="G511" s="70">
        <f>SUM(Tablo[[#This Row],[Barry]:[Syham]])</f>
        <v>0</v>
      </c>
    </row>
    <row r="512" spans="1:7" x14ac:dyDescent="0.25">
      <c r="A512" s="51">
        <f>IF(ISNUMBER(Tablo[[#This Row],[JOUR]]),DATE(YEAR(Tablo[[#This Row],[JOUR]]),MONTH(Tablo[[#This Row],[JOUR]])+1,0),A511)</f>
        <v>43312</v>
      </c>
      <c r="B512" s="52">
        <f>IF(ISNUMBER(Tablo[[#This Row],[JOUR]]),INT(MOD(INT((Tablo[[#This Row],[JOUR]]-2)/7)+3/5,52+5/28))+1,B511)</f>
        <v>31</v>
      </c>
      <c r="C512" s="53">
        <v>43311</v>
      </c>
      <c r="D512" s="53" t="s">
        <v>35</v>
      </c>
      <c r="E512" s="28"/>
      <c r="F512" s="28"/>
      <c r="G512" s="25"/>
    </row>
    <row r="513" spans="1:7" x14ac:dyDescent="0.25">
      <c r="A513" s="54">
        <f>IF(ISNUMBER(Tablo[[#This Row],[JOUR]]),DATE(YEAR(Tablo[[#This Row],[JOUR]]),MONTH(Tablo[[#This Row],[JOUR]])+1,0),A512)</f>
        <v>43312</v>
      </c>
      <c r="B513" s="55">
        <f>IF(ISNUMBER(Tablo[[#This Row],[JOUR]]),INT(MOD(INT((Tablo[[#This Row],[JOUR]]-2)/7)+3/5,52+5/28))+1,B512)</f>
        <v>31</v>
      </c>
      <c r="C513" s="56" t="s">
        <v>43</v>
      </c>
      <c r="D513" s="56" t="s">
        <v>36</v>
      </c>
      <c r="E513" s="36"/>
      <c r="F513" s="36"/>
      <c r="G513" s="37"/>
    </row>
    <row r="514" spans="1:7" x14ac:dyDescent="0.25">
      <c r="A514" s="54">
        <f>IF(ISNUMBER(Tablo[[#This Row],[JOUR]]),DATE(YEAR(Tablo[[#This Row],[JOUR]]),MONTH(Tablo[[#This Row],[JOUR]])+1,0),A513)</f>
        <v>43312</v>
      </c>
      <c r="B514" s="55">
        <f>IF(ISNUMBER(Tablo[[#This Row],[JOUR]]),INT(MOD(INT((Tablo[[#This Row],[JOUR]]-2)/7)+3/5,52+5/28))+1,B513)</f>
        <v>31</v>
      </c>
      <c r="C514" s="57">
        <v>43312</v>
      </c>
      <c r="D514" s="57" t="s">
        <v>35</v>
      </c>
      <c r="E514" s="29"/>
      <c r="F514" s="29"/>
      <c r="G514" s="26"/>
    </row>
    <row r="515" spans="1:7" x14ac:dyDescent="0.25">
      <c r="A515" s="54">
        <f>IF(ISNUMBER(Tablo[[#This Row],[JOUR]]),DATE(YEAR(Tablo[[#This Row],[JOUR]]),MONTH(Tablo[[#This Row],[JOUR]])+1,0),A514)</f>
        <v>43312</v>
      </c>
      <c r="B515" s="55">
        <f>IF(ISNUMBER(Tablo[[#This Row],[JOUR]]),INT(MOD(INT((Tablo[[#This Row],[JOUR]]-2)/7)+3/5,52+5/28))+1,B514)</f>
        <v>31</v>
      </c>
      <c r="C515" s="56" t="s">
        <v>43</v>
      </c>
      <c r="D515" s="56" t="s">
        <v>36</v>
      </c>
      <c r="E515" s="36"/>
      <c r="F515" s="36"/>
      <c r="G515" s="37"/>
    </row>
    <row r="516" spans="1:7" x14ac:dyDescent="0.25">
      <c r="A516" s="54">
        <f>IF(ISNUMBER(Tablo[[#This Row],[JOUR]]),DATE(YEAR(Tablo[[#This Row],[JOUR]]),MONTH(Tablo[[#This Row],[JOUR]])+1,0),A515)</f>
        <v>43343</v>
      </c>
      <c r="B516" s="55">
        <f>IF(ISNUMBER(Tablo[[#This Row],[JOUR]]),INT(MOD(INT((Tablo[[#This Row],[JOUR]]-2)/7)+3/5,52+5/28))+1,B515)</f>
        <v>31</v>
      </c>
      <c r="C516" s="57">
        <v>43313</v>
      </c>
      <c r="D516" s="57" t="s">
        <v>35</v>
      </c>
      <c r="E516" s="29"/>
      <c r="F516" s="29"/>
      <c r="G516" s="26"/>
    </row>
    <row r="517" spans="1:7" x14ac:dyDescent="0.25">
      <c r="A517" s="54">
        <f>IF(ISNUMBER(Tablo[[#This Row],[JOUR]]),DATE(YEAR(Tablo[[#This Row],[JOUR]]),MONTH(Tablo[[#This Row],[JOUR]])+1,0),A516)</f>
        <v>43343</v>
      </c>
      <c r="B517" s="55">
        <f>IF(ISNUMBER(Tablo[[#This Row],[JOUR]]),INT(MOD(INT((Tablo[[#This Row],[JOUR]]-2)/7)+3/5,52+5/28))+1,B516)</f>
        <v>31</v>
      </c>
      <c r="C517" s="56" t="s">
        <v>43</v>
      </c>
      <c r="D517" s="56" t="s">
        <v>36</v>
      </c>
      <c r="E517" s="36"/>
      <c r="F517" s="36"/>
      <c r="G517" s="37"/>
    </row>
    <row r="518" spans="1:7" x14ac:dyDescent="0.25">
      <c r="A518" s="54">
        <f>IF(ISNUMBER(Tablo[[#This Row],[JOUR]]),DATE(YEAR(Tablo[[#This Row],[JOUR]]),MONTH(Tablo[[#This Row],[JOUR]])+1,0),A517)</f>
        <v>43343</v>
      </c>
      <c r="B518" s="55">
        <f>IF(ISNUMBER(Tablo[[#This Row],[JOUR]]),INT(MOD(INT((Tablo[[#This Row],[JOUR]]-2)/7)+3/5,52+5/28))+1,B517)</f>
        <v>31</v>
      </c>
      <c r="C518" s="57">
        <v>43314</v>
      </c>
      <c r="D518" s="57" t="s">
        <v>35</v>
      </c>
      <c r="E518" s="29"/>
      <c r="F518" s="29"/>
      <c r="G518" s="26"/>
    </row>
    <row r="519" spans="1:7" x14ac:dyDescent="0.25">
      <c r="A519" s="54">
        <f>IF(ISNUMBER(Tablo[[#This Row],[JOUR]]),DATE(YEAR(Tablo[[#This Row],[JOUR]]),MONTH(Tablo[[#This Row],[JOUR]])+1,0),A518)</f>
        <v>43343</v>
      </c>
      <c r="B519" s="55">
        <f>IF(ISNUMBER(Tablo[[#This Row],[JOUR]]),INT(MOD(INT((Tablo[[#This Row],[JOUR]]-2)/7)+3/5,52+5/28))+1,B518)</f>
        <v>31</v>
      </c>
      <c r="C519" s="56" t="s">
        <v>43</v>
      </c>
      <c r="D519" s="56" t="s">
        <v>36</v>
      </c>
      <c r="E519" s="36"/>
      <c r="F519" s="36"/>
      <c r="G519" s="37"/>
    </row>
    <row r="520" spans="1:7" x14ac:dyDescent="0.25">
      <c r="A520" s="54">
        <f>IF(ISNUMBER(Tablo[[#This Row],[JOUR]]),DATE(YEAR(Tablo[[#This Row],[JOUR]]),MONTH(Tablo[[#This Row],[JOUR]])+1,0),A519)</f>
        <v>43343</v>
      </c>
      <c r="B520" s="55">
        <f>IF(ISNUMBER(Tablo[[#This Row],[JOUR]]),INT(MOD(INT((Tablo[[#This Row],[JOUR]]-2)/7)+3/5,52+5/28))+1,B519)</f>
        <v>31</v>
      </c>
      <c r="C520" s="57">
        <v>43315</v>
      </c>
      <c r="D520" s="57" t="s">
        <v>35</v>
      </c>
      <c r="E520" s="29"/>
      <c r="F520" s="29"/>
      <c r="G520" s="26"/>
    </row>
    <row r="521" spans="1:7" x14ac:dyDescent="0.25">
      <c r="A521" s="54">
        <f>IF(ISNUMBER(Tablo[[#This Row],[JOUR]]),DATE(YEAR(Tablo[[#This Row],[JOUR]]),MONTH(Tablo[[#This Row],[JOUR]])+1,0),A520)</f>
        <v>43343</v>
      </c>
      <c r="B521" s="55">
        <f>IF(ISNUMBER(Tablo[[#This Row],[JOUR]]),INT(MOD(INT((Tablo[[#This Row],[JOUR]]-2)/7)+3/5,52+5/28))+1,B520)</f>
        <v>31</v>
      </c>
      <c r="C521" s="56" t="s">
        <v>43</v>
      </c>
      <c r="D521" s="56" t="s">
        <v>36</v>
      </c>
      <c r="E521" s="36"/>
      <c r="F521" s="36"/>
      <c r="G521" s="37"/>
    </row>
    <row r="522" spans="1:7" x14ac:dyDescent="0.25">
      <c r="A522" s="60">
        <f>IF(ISNUMBER(Tablo[[#This Row],[JOUR]]),DATE(YEAR(Tablo[[#This Row],[JOUR]]),MONTH(Tablo[[#This Row],[JOUR]])+1,0),A521)</f>
        <v>43343</v>
      </c>
      <c r="B522" s="61">
        <f>IF(ISNUMBER(Tablo[[#This Row],[JOUR]]),INT(MOD(INT((Tablo[[#This Row],[JOUR]]-2)/7)+3/5,52+5/28))+1,B521)</f>
        <v>31</v>
      </c>
      <c r="C522" s="57">
        <v>43316</v>
      </c>
      <c r="D522" s="57" t="s">
        <v>35</v>
      </c>
      <c r="E522" s="29"/>
      <c r="F522" s="29"/>
      <c r="G522" s="26"/>
    </row>
    <row r="523" spans="1:7" x14ac:dyDescent="0.25">
      <c r="A523" s="60">
        <f>IF(ISNUMBER(Tablo[[#This Row],[JOUR]]),DATE(YEAR(Tablo[[#This Row],[JOUR]]),MONTH(Tablo[[#This Row],[JOUR]])+1,0),A521)</f>
        <v>43343</v>
      </c>
      <c r="B523" s="61">
        <f>IF(ISNUMBER(Tablo[[#This Row],[JOUR]]),INT(MOD(INT((Tablo[[#This Row],[JOUR]]-2)/7)+3/5,52+5/28))+1,B521)</f>
        <v>31</v>
      </c>
      <c r="C523" s="56" t="s">
        <v>43</v>
      </c>
      <c r="D523" s="56" t="s">
        <v>36</v>
      </c>
      <c r="E523" s="36"/>
      <c r="F523" s="36"/>
      <c r="G523" s="37"/>
    </row>
    <row r="524" spans="1:7" x14ac:dyDescent="0.25">
      <c r="A524" s="60">
        <f>IF(ISNUMBER(Tablo[[#This Row],[JOUR]]),DATE(YEAR(Tablo[[#This Row],[JOUR]]),MONTH(Tablo[[#This Row],[JOUR]])+1,0),A521)</f>
        <v>43343</v>
      </c>
      <c r="B524" s="61">
        <f>IF(ISNUMBER(Tablo[[#This Row],[JOUR]]),INT(MOD(INT((Tablo[[#This Row],[JOUR]]-2)/7)+3/5,52+5/28))+1,B521)</f>
        <v>31</v>
      </c>
      <c r="C524" s="57">
        <v>43317</v>
      </c>
      <c r="D524" s="57" t="s">
        <v>35</v>
      </c>
      <c r="E524" s="29"/>
      <c r="F524" s="29"/>
      <c r="G524" s="26"/>
    </row>
    <row r="525" spans="1:7" x14ac:dyDescent="0.25">
      <c r="A525" s="60">
        <f>IF(ISNUMBER(Tablo[[#This Row],[JOUR]]),DATE(YEAR(Tablo[[#This Row],[JOUR]]),MONTH(Tablo[[#This Row],[JOUR]])+1,0),A521)</f>
        <v>43343</v>
      </c>
      <c r="B525" s="61">
        <f>IF(ISNUMBER(Tablo[[#This Row],[JOUR]]),INT(MOD(INT((Tablo[[#This Row],[JOUR]]-2)/7)+3/5,52+5/28))+1,B521)</f>
        <v>31</v>
      </c>
      <c r="C525" s="56" t="s">
        <v>43</v>
      </c>
      <c r="D525" s="56" t="s">
        <v>36</v>
      </c>
      <c r="E525" s="36"/>
      <c r="F525" s="36"/>
      <c r="G525" s="37"/>
    </row>
    <row r="526" spans="1:7" ht="13" x14ac:dyDescent="0.25">
      <c r="A526" s="54">
        <f>IF(ISNUMBER(Tablo[[#This Row],[JOUR]]),DATE(YEAR(Tablo[[#This Row],[JOUR]]),MONTH(Tablo[[#This Row],[JOUR]])+1,0),A521)</f>
        <v>43343</v>
      </c>
      <c r="B526" s="55">
        <f>IF(ISNUMBER(Tablo[[#This Row],[JOUR]]),INT(MOD(INT((Tablo[[#This Row],[JOUR]]-2)/7)+3/5,52+5/28))+1,B521)</f>
        <v>31</v>
      </c>
      <c r="C526" s="65" t="s">
        <v>2</v>
      </c>
      <c r="D526" s="65"/>
      <c r="E526" s="66">
        <f t="array" ref="E526">SUM(IF(ISNUMBER(E512:E525),E512:E525,SUMIF(codes[code],E512:E525,codes[forfait])))+SUM(COUNTIF(JF,$C512:$C525))*JFHN</f>
        <v>0</v>
      </c>
      <c r="F526" s="66">
        <f t="array" ref="F526">SUM(IF(ISNUMBER(F512:F525),F512:F525,SUMIF(codes[code],F512:F525,codes[forfait])))+SUM(COUNTIF(JF,$C512:$C525))*JFHN</f>
        <v>0</v>
      </c>
      <c r="G526" s="67">
        <f>SUM(Tablo[[#This Row],[Barry]:[Syham]])</f>
        <v>0</v>
      </c>
    </row>
    <row r="527" spans="1:7" ht="13" x14ac:dyDescent="0.25">
      <c r="A527" s="54">
        <f>IF(ISNUMBER(Tablo[[#This Row],[JOUR]]),DATE(YEAR(Tablo[[#This Row],[JOUR]]),MONTH(Tablo[[#This Row],[JOUR]])+1,0),A526)</f>
        <v>43343</v>
      </c>
      <c r="B527" s="55">
        <f>IF(ISNUMBER(Tablo[[#This Row],[JOUR]]),INT(MOD(INT((Tablo[[#This Row],[JOUR]]-2)/7)+3/5,52+5/28))+1,B526)</f>
        <v>31</v>
      </c>
      <c r="C527" s="65" t="s">
        <v>3</v>
      </c>
      <c r="D527" s="65"/>
      <c r="E527" s="66">
        <f t="array" ref="E527">MIN(SUM(IF(ISNUMBER(E512:E525),E512:E525,SUMIF(codes[code],E512:E525,codes[calcul_HS])))+SUM(COUNTIF(JF,$C512:$C525))*JFHS,sem)</f>
        <v>0</v>
      </c>
      <c r="F527" s="66">
        <f t="array" ref="F527">MIN(SUM(IF(ISNUMBER(F512:F525),F512:F525,SUMIF(codes[code],F512:F525,codes[calcul_HS])))+SUM(COUNTIF(JF,$C512:$C525))*JFHS,sem)</f>
        <v>0</v>
      </c>
      <c r="G527" s="67">
        <f>SUM(Tablo[[#This Row],[Barry]:[Syham]])</f>
        <v>0</v>
      </c>
    </row>
    <row r="528" spans="1:7" ht="13.5" thickBot="1" x14ac:dyDescent="0.3">
      <c r="A528" s="58">
        <f>IF(ISNUMBER(Tablo[[#This Row],[JOUR]]),DATE(YEAR(Tablo[[#This Row],[JOUR]]),MONTH(Tablo[[#This Row],[JOUR]])+1,0),A527)</f>
        <v>43343</v>
      </c>
      <c r="B528" s="59">
        <f>IF(ISNUMBER(Tablo[[#This Row],[JOUR]]),INT(MOD(INT((Tablo[[#This Row],[JOUR]]-2)/7)+3/5,52+5/28))+1,B527)</f>
        <v>31</v>
      </c>
      <c r="C528" s="68" t="s">
        <v>4</v>
      </c>
      <c r="D528" s="68"/>
      <c r="E528" s="69">
        <f t="array" ref="E528">MAX(0,SUM(IF(ISNUMBER(E512:E525),E512:E525,SUMIF(codes[code],E512:E525,codes[calcul_HS])))+SUM(COUNTIF(JF,$C512:$C525))*JFHS-sem)</f>
        <v>0</v>
      </c>
      <c r="F528" s="69">
        <f t="array" ref="F528">MAX(0,SUM(IF(ISNUMBER(F512:F525),F512:F525,SUMIF(codes[code],F512:F525,codes[calcul_HS])))+SUM(COUNTIF(JF,$C512:$C525))*JFHS-sem)</f>
        <v>0</v>
      </c>
      <c r="G528" s="70">
        <f>SUM(Tablo[[#This Row],[Barry]:[Syham]])</f>
        <v>0</v>
      </c>
    </row>
    <row r="529" spans="1:7" x14ac:dyDescent="0.25">
      <c r="A529" s="51">
        <f>IF(ISNUMBER(Tablo[[#This Row],[JOUR]]),DATE(YEAR(Tablo[[#This Row],[JOUR]]),MONTH(Tablo[[#This Row],[JOUR]])+1,0),A528)</f>
        <v>43343</v>
      </c>
      <c r="B529" s="52">
        <f>IF(ISNUMBER(Tablo[[#This Row],[JOUR]]),INT(MOD(INT((Tablo[[#This Row],[JOUR]]-2)/7)+3/5,52+5/28))+1,B528)</f>
        <v>32</v>
      </c>
      <c r="C529" s="53">
        <v>43318</v>
      </c>
      <c r="D529" s="53" t="s">
        <v>35</v>
      </c>
      <c r="E529" s="28"/>
      <c r="F529" s="28"/>
      <c r="G529" s="25"/>
    </row>
    <row r="530" spans="1:7" x14ac:dyDescent="0.25">
      <c r="A530" s="54">
        <f>IF(ISNUMBER(Tablo[[#This Row],[JOUR]]),DATE(YEAR(Tablo[[#This Row],[JOUR]]),MONTH(Tablo[[#This Row],[JOUR]])+1,0),A529)</f>
        <v>43343</v>
      </c>
      <c r="B530" s="55">
        <f>IF(ISNUMBER(Tablo[[#This Row],[JOUR]]),INT(MOD(INT((Tablo[[#This Row],[JOUR]]-2)/7)+3/5,52+5/28))+1,B529)</f>
        <v>32</v>
      </c>
      <c r="C530" s="56" t="s">
        <v>43</v>
      </c>
      <c r="D530" s="56" t="s">
        <v>36</v>
      </c>
      <c r="E530" s="36"/>
      <c r="F530" s="36"/>
      <c r="G530" s="37"/>
    </row>
    <row r="531" spans="1:7" x14ac:dyDescent="0.25">
      <c r="A531" s="54">
        <f>IF(ISNUMBER(Tablo[[#This Row],[JOUR]]),DATE(YEAR(Tablo[[#This Row],[JOUR]]),MONTH(Tablo[[#This Row],[JOUR]])+1,0),A530)</f>
        <v>43343</v>
      </c>
      <c r="B531" s="55">
        <f>IF(ISNUMBER(Tablo[[#This Row],[JOUR]]),INT(MOD(INT((Tablo[[#This Row],[JOUR]]-2)/7)+3/5,52+5/28))+1,B530)</f>
        <v>32</v>
      </c>
      <c r="C531" s="57">
        <v>43319</v>
      </c>
      <c r="D531" s="57" t="s">
        <v>35</v>
      </c>
      <c r="E531" s="29"/>
      <c r="F531" s="29"/>
      <c r="G531" s="26"/>
    </row>
    <row r="532" spans="1:7" x14ac:dyDescent="0.25">
      <c r="A532" s="54">
        <f>IF(ISNUMBER(Tablo[[#This Row],[JOUR]]),DATE(YEAR(Tablo[[#This Row],[JOUR]]),MONTH(Tablo[[#This Row],[JOUR]])+1,0),A531)</f>
        <v>43343</v>
      </c>
      <c r="B532" s="55">
        <f>IF(ISNUMBER(Tablo[[#This Row],[JOUR]]),INT(MOD(INT((Tablo[[#This Row],[JOUR]]-2)/7)+3/5,52+5/28))+1,B531)</f>
        <v>32</v>
      </c>
      <c r="C532" s="56" t="s">
        <v>43</v>
      </c>
      <c r="D532" s="56" t="s">
        <v>36</v>
      </c>
      <c r="E532" s="36"/>
      <c r="F532" s="36"/>
      <c r="G532" s="37"/>
    </row>
    <row r="533" spans="1:7" x14ac:dyDescent="0.25">
      <c r="A533" s="54">
        <f>IF(ISNUMBER(Tablo[[#This Row],[JOUR]]),DATE(YEAR(Tablo[[#This Row],[JOUR]]),MONTH(Tablo[[#This Row],[JOUR]])+1,0),A532)</f>
        <v>43343</v>
      </c>
      <c r="B533" s="55">
        <f>IF(ISNUMBER(Tablo[[#This Row],[JOUR]]),INT(MOD(INT((Tablo[[#This Row],[JOUR]]-2)/7)+3/5,52+5/28))+1,B532)</f>
        <v>32</v>
      </c>
      <c r="C533" s="57">
        <v>43320</v>
      </c>
      <c r="D533" s="57" t="s">
        <v>35</v>
      </c>
      <c r="E533" s="29"/>
      <c r="F533" s="29"/>
      <c r="G533" s="26"/>
    </row>
    <row r="534" spans="1:7" x14ac:dyDescent="0.25">
      <c r="A534" s="54">
        <f>IF(ISNUMBER(Tablo[[#This Row],[JOUR]]),DATE(YEAR(Tablo[[#This Row],[JOUR]]),MONTH(Tablo[[#This Row],[JOUR]])+1,0),A533)</f>
        <v>43343</v>
      </c>
      <c r="B534" s="55">
        <f>IF(ISNUMBER(Tablo[[#This Row],[JOUR]]),INT(MOD(INT((Tablo[[#This Row],[JOUR]]-2)/7)+3/5,52+5/28))+1,B533)</f>
        <v>32</v>
      </c>
      <c r="C534" s="56" t="s">
        <v>43</v>
      </c>
      <c r="D534" s="56" t="s">
        <v>36</v>
      </c>
      <c r="E534" s="36"/>
      <c r="F534" s="36"/>
      <c r="G534" s="37"/>
    </row>
    <row r="535" spans="1:7" x14ac:dyDescent="0.25">
      <c r="A535" s="54">
        <f>IF(ISNUMBER(Tablo[[#This Row],[JOUR]]),DATE(YEAR(Tablo[[#This Row],[JOUR]]),MONTH(Tablo[[#This Row],[JOUR]])+1,0),A534)</f>
        <v>43343</v>
      </c>
      <c r="B535" s="55">
        <f>IF(ISNUMBER(Tablo[[#This Row],[JOUR]]),INT(MOD(INT((Tablo[[#This Row],[JOUR]]-2)/7)+3/5,52+5/28))+1,B534)</f>
        <v>32</v>
      </c>
      <c r="C535" s="57">
        <v>43321</v>
      </c>
      <c r="D535" s="57" t="s">
        <v>35</v>
      </c>
      <c r="E535" s="29"/>
      <c r="F535" s="29"/>
      <c r="G535" s="26"/>
    </row>
    <row r="536" spans="1:7" x14ac:dyDescent="0.25">
      <c r="A536" s="54">
        <f>IF(ISNUMBER(Tablo[[#This Row],[JOUR]]),DATE(YEAR(Tablo[[#This Row],[JOUR]]),MONTH(Tablo[[#This Row],[JOUR]])+1,0),A535)</f>
        <v>43343</v>
      </c>
      <c r="B536" s="55">
        <f>IF(ISNUMBER(Tablo[[#This Row],[JOUR]]),INT(MOD(INT((Tablo[[#This Row],[JOUR]]-2)/7)+3/5,52+5/28))+1,B535)</f>
        <v>32</v>
      </c>
      <c r="C536" s="56" t="s">
        <v>43</v>
      </c>
      <c r="D536" s="56" t="s">
        <v>36</v>
      </c>
      <c r="E536" s="36"/>
      <c r="F536" s="36"/>
      <c r="G536" s="37"/>
    </row>
    <row r="537" spans="1:7" x14ac:dyDescent="0.25">
      <c r="A537" s="54">
        <f>IF(ISNUMBER(Tablo[[#This Row],[JOUR]]),DATE(YEAR(Tablo[[#This Row],[JOUR]]),MONTH(Tablo[[#This Row],[JOUR]])+1,0),A536)</f>
        <v>43343</v>
      </c>
      <c r="B537" s="55">
        <f>IF(ISNUMBER(Tablo[[#This Row],[JOUR]]),INT(MOD(INT((Tablo[[#This Row],[JOUR]]-2)/7)+3/5,52+5/28))+1,B536)</f>
        <v>32</v>
      </c>
      <c r="C537" s="57">
        <v>43322</v>
      </c>
      <c r="D537" s="57" t="s">
        <v>35</v>
      </c>
      <c r="E537" s="29"/>
      <c r="F537" s="29"/>
      <c r="G537" s="26"/>
    </row>
    <row r="538" spans="1:7" x14ac:dyDescent="0.25">
      <c r="A538" s="54">
        <f>IF(ISNUMBER(Tablo[[#This Row],[JOUR]]),DATE(YEAR(Tablo[[#This Row],[JOUR]]),MONTH(Tablo[[#This Row],[JOUR]])+1,0),A537)</f>
        <v>43343</v>
      </c>
      <c r="B538" s="55">
        <f>IF(ISNUMBER(Tablo[[#This Row],[JOUR]]),INT(MOD(INT((Tablo[[#This Row],[JOUR]]-2)/7)+3/5,52+5/28))+1,B537)</f>
        <v>32</v>
      </c>
      <c r="C538" s="56" t="s">
        <v>43</v>
      </c>
      <c r="D538" s="56" t="s">
        <v>36</v>
      </c>
      <c r="E538" s="36"/>
      <c r="F538" s="36"/>
      <c r="G538" s="37"/>
    </row>
    <row r="539" spans="1:7" x14ac:dyDescent="0.25">
      <c r="A539" s="60">
        <f>IF(ISNUMBER(Tablo[[#This Row],[JOUR]]),DATE(YEAR(Tablo[[#This Row],[JOUR]]),MONTH(Tablo[[#This Row],[JOUR]])+1,0),A538)</f>
        <v>43343</v>
      </c>
      <c r="B539" s="61">
        <f>IF(ISNUMBER(Tablo[[#This Row],[JOUR]]),INT(MOD(INT((Tablo[[#This Row],[JOUR]]-2)/7)+3/5,52+5/28))+1,B538)</f>
        <v>32</v>
      </c>
      <c r="C539" s="57">
        <v>43323</v>
      </c>
      <c r="D539" s="57" t="s">
        <v>35</v>
      </c>
      <c r="E539" s="29"/>
      <c r="F539" s="29"/>
      <c r="G539" s="26"/>
    </row>
    <row r="540" spans="1:7" x14ac:dyDescent="0.25">
      <c r="A540" s="60">
        <f>IF(ISNUMBER(Tablo[[#This Row],[JOUR]]),DATE(YEAR(Tablo[[#This Row],[JOUR]]),MONTH(Tablo[[#This Row],[JOUR]])+1,0),A538)</f>
        <v>43343</v>
      </c>
      <c r="B540" s="61">
        <f>IF(ISNUMBER(Tablo[[#This Row],[JOUR]]),INT(MOD(INT((Tablo[[#This Row],[JOUR]]-2)/7)+3/5,52+5/28))+1,B538)</f>
        <v>32</v>
      </c>
      <c r="C540" s="56" t="s">
        <v>43</v>
      </c>
      <c r="D540" s="56" t="s">
        <v>36</v>
      </c>
      <c r="E540" s="36"/>
      <c r="F540" s="36"/>
      <c r="G540" s="37"/>
    </row>
    <row r="541" spans="1:7" x14ac:dyDescent="0.25">
      <c r="A541" s="60">
        <f>IF(ISNUMBER(Tablo[[#This Row],[JOUR]]),DATE(YEAR(Tablo[[#This Row],[JOUR]]),MONTH(Tablo[[#This Row],[JOUR]])+1,0),A538)</f>
        <v>43343</v>
      </c>
      <c r="B541" s="61">
        <f>IF(ISNUMBER(Tablo[[#This Row],[JOUR]]),INT(MOD(INT((Tablo[[#This Row],[JOUR]]-2)/7)+3/5,52+5/28))+1,B538)</f>
        <v>32</v>
      </c>
      <c r="C541" s="57">
        <v>43324</v>
      </c>
      <c r="D541" s="57" t="s">
        <v>35</v>
      </c>
      <c r="E541" s="29"/>
      <c r="F541" s="29"/>
      <c r="G541" s="26"/>
    </row>
    <row r="542" spans="1:7" x14ac:dyDescent="0.25">
      <c r="A542" s="60">
        <f>IF(ISNUMBER(Tablo[[#This Row],[JOUR]]),DATE(YEAR(Tablo[[#This Row],[JOUR]]),MONTH(Tablo[[#This Row],[JOUR]])+1,0),A538)</f>
        <v>43343</v>
      </c>
      <c r="B542" s="61">
        <f>IF(ISNUMBER(Tablo[[#This Row],[JOUR]]),INT(MOD(INT((Tablo[[#This Row],[JOUR]]-2)/7)+3/5,52+5/28))+1,B538)</f>
        <v>32</v>
      </c>
      <c r="C542" s="56" t="s">
        <v>43</v>
      </c>
      <c r="D542" s="56" t="s">
        <v>36</v>
      </c>
      <c r="E542" s="36"/>
      <c r="F542" s="36"/>
      <c r="G542" s="37"/>
    </row>
    <row r="543" spans="1:7" ht="13" x14ac:dyDescent="0.25">
      <c r="A543" s="54">
        <f>IF(ISNUMBER(Tablo[[#This Row],[JOUR]]),DATE(YEAR(Tablo[[#This Row],[JOUR]]),MONTH(Tablo[[#This Row],[JOUR]])+1,0),A538)</f>
        <v>43343</v>
      </c>
      <c r="B543" s="55">
        <f>IF(ISNUMBER(Tablo[[#This Row],[JOUR]]),INT(MOD(INT((Tablo[[#This Row],[JOUR]]-2)/7)+3/5,52+5/28))+1,B538)</f>
        <v>32</v>
      </c>
      <c r="C543" s="65" t="s">
        <v>2</v>
      </c>
      <c r="D543" s="65"/>
      <c r="E543" s="66">
        <f t="array" ref="E543">SUM(IF(ISNUMBER(E529:E542),E529:E542,SUMIF(codes[code],E529:E542,codes[forfait])))+SUM(COUNTIF(JF,$C529:$C542))*JFHN</f>
        <v>0</v>
      </c>
      <c r="F543" s="66">
        <f t="array" ref="F543">SUM(IF(ISNUMBER(F529:F542),F529:F542,SUMIF(codes[code],F529:F542,codes[forfait])))+SUM(COUNTIF(JF,$C529:$C542))*JFHN</f>
        <v>0</v>
      </c>
      <c r="G543" s="67">
        <f>SUM(Tablo[[#This Row],[Barry]:[Syham]])</f>
        <v>0</v>
      </c>
    </row>
    <row r="544" spans="1:7" ht="13" x14ac:dyDescent="0.25">
      <c r="A544" s="54">
        <f>IF(ISNUMBER(Tablo[[#This Row],[JOUR]]),DATE(YEAR(Tablo[[#This Row],[JOUR]]),MONTH(Tablo[[#This Row],[JOUR]])+1,0),A543)</f>
        <v>43343</v>
      </c>
      <c r="B544" s="55">
        <f>IF(ISNUMBER(Tablo[[#This Row],[JOUR]]),INT(MOD(INT((Tablo[[#This Row],[JOUR]]-2)/7)+3/5,52+5/28))+1,B543)</f>
        <v>32</v>
      </c>
      <c r="C544" s="65" t="s">
        <v>3</v>
      </c>
      <c r="D544" s="65"/>
      <c r="E544" s="66">
        <f t="array" ref="E544">MIN(SUM(IF(ISNUMBER(E529:E542),E529:E542,SUMIF(codes[code],E529:E542,codes[calcul_HS])))+SUM(COUNTIF(JF,$C529:$C542))*JFHS,sem)</f>
        <v>0</v>
      </c>
      <c r="F544" s="66">
        <f t="array" ref="F544">MIN(SUM(IF(ISNUMBER(F529:F542),F529:F542,SUMIF(codes[code],F529:F542,codes[calcul_HS])))+SUM(COUNTIF(JF,$C529:$C542))*JFHS,sem)</f>
        <v>0</v>
      </c>
      <c r="G544" s="67">
        <f>SUM(Tablo[[#This Row],[Barry]:[Syham]])</f>
        <v>0</v>
      </c>
    </row>
    <row r="545" spans="1:7" ht="13.5" thickBot="1" x14ac:dyDescent="0.3">
      <c r="A545" s="58">
        <f>IF(ISNUMBER(Tablo[[#This Row],[JOUR]]),DATE(YEAR(Tablo[[#This Row],[JOUR]]),MONTH(Tablo[[#This Row],[JOUR]])+1,0),A544)</f>
        <v>43343</v>
      </c>
      <c r="B545" s="59">
        <f>IF(ISNUMBER(Tablo[[#This Row],[JOUR]]),INT(MOD(INT((Tablo[[#This Row],[JOUR]]-2)/7)+3/5,52+5/28))+1,B544)</f>
        <v>32</v>
      </c>
      <c r="C545" s="68" t="s">
        <v>4</v>
      </c>
      <c r="D545" s="68"/>
      <c r="E545" s="69">
        <f t="array" ref="E545">MAX(0,SUM(IF(ISNUMBER(E529:E542),E529:E542,SUMIF(codes[code],E529:E542,codes[calcul_HS])))+SUM(COUNTIF(JF,$C529:$C542))*JFHS-sem)</f>
        <v>0</v>
      </c>
      <c r="F545" s="69">
        <f t="array" ref="F545">MAX(0,SUM(IF(ISNUMBER(F529:F542),F529:F542,SUMIF(codes[code],F529:F542,codes[calcul_HS])))+SUM(COUNTIF(JF,$C529:$C542))*JFHS-sem)</f>
        <v>0</v>
      </c>
      <c r="G545" s="70">
        <f>SUM(Tablo[[#This Row],[Barry]:[Syham]])</f>
        <v>0</v>
      </c>
    </row>
    <row r="546" spans="1:7" x14ac:dyDescent="0.25">
      <c r="A546" s="51">
        <f>IF(ISNUMBER(Tablo[[#This Row],[JOUR]]),DATE(YEAR(Tablo[[#This Row],[JOUR]]),MONTH(Tablo[[#This Row],[JOUR]])+1,0),A545)</f>
        <v>43343</v>
      </c>
      <c r="B546" s="52">
        <f>IF(ISNUMBER(Tablo[[#This Row],[JOUR]]),INT(MOD(INT((Tablo[[#This Row],[JOUR]]-2)/7)+3/5,52+5/28))+1,B545)</f>
        <v>33</v>
      </c>
      <c r="C546" s="53">
        <v>43325</v>
      </c>
      <c r="D546" s="53" t="s">
        <v>35</v>
      </c>
      <c r="E546" s="28"/>
      <c r="F546" s="28"/>
      <c r="G546" s="25"/>
    </row>
    <row r="547" spans="1:7" x14ac:dyDescent="0.25">
      <c r="A547" s="54">
        <f>IF(ISNUMBER(Tablo[[#This Row],[JOUR]]),DATE(YEAR(Tablo[[#This Row],[JOUR]]),MONTH(Tablo[[#This Row],[JOUR]])+1,0),A546)</f>
        <v>43343</v>
      </c>
      <c r="B547" s="55">
        <f>IF(ISNUMBER(Tablo[[#This Row],[JOUR]]),INT(MOD(INT((Tablo[[#This Row],[JOUR]]-2)/7)+3/5,52+5/28))+1,B546)</f>
        <v>33</v>
      </c>
      <c r="C547" s="56" t="s">
        <v>43</v>
      </c>
      <c r="D547" s="56" t="s">
        <v>36</v>
      </c>
      <c r="E547" s="36"/>
      <c r="F547" s="36"/>
      <c r="G547" s="37"/>
    </row>
    <row r="548" spans="1:7" x14ac:dyDescent="0.25">
      <c r="A548" s="54">
        <f>IF(ISNUMBER(Tablo[[#This Row],[JOUR]]),DATE(YEAR(Tablo[[#This Row],[JOUR]]),MONTH(Tablo[[#This Row],[JOUR]])+1,0),A547)</f>
        <v>43343</v>
      </c>
      <c r="B548" s="55">
        <f>IF(ISNUMBER(Tablo[[#This Row],[JOUR]]),INT(MOD(INT((Tablo[[#This Row],[JOUR]]-2)/7)+3/5,52+5/28))+1,B547)</f>
        <v>33</v>
      </c>
      <c r="C548" s="57">
        <v>43326</v>
      </c>
      <c r="D548" s="57" t="s">
        <v>35</v>
      </c>
      <c r="E548" s="29"/>
      <c r="F548" s="29"/>
      <c r="G548" s="26"/>
    </row>
    <row r="549" spans="1:7" x14ac:dyDescent="0.25">
      <c r="A549" s="54">
        <f>IF(ISNUMBER(Tablo[[#This Row],[JOUR]]),DATE(YEAR(Tablo[[#This Row],[JOUR]]),MONTH(Tablo[[#This Row],[JOUR]])+1,0),A548)</f>
        <v>43343</v>
      </c>
      <c r="B549" s="55">
        <f>IF(ISNUMBER(Tablo[[#This Row],[JOUR]]),INT(MOD(INT((Tablo[[#This Row],[JOUR]]-2)/7)+3/5,52+5/28))+1,B548)</f>
        <v>33</v>
      </c>
      <c r="C549" s="56" t="s">
        <v>43</v>
      </c>
      <c r="D549" s="56" t="s">
        <v>36</v>
      </c>
      <c r="E549" s="36"/>
      <c r="F549" s="36"/>
      <c r="G549" s="37"/>
    </row>
    <row r="550" spans="1:7" x14ac:dyDescent="0.25">
      <c r="A550" s="54">
        <f>IF(ISNUMBER(Tablo[[#This Row],[JOUR]]),DATE(YEAR(Tablo[[#This Row],[JOUR]]),MONTH(Tablo[[#This Row],[JOUR]])+1,0),A549)</f>
        <v>43343</v>
      </c>
      <c r="B550" s="55">
        <f>IF(ISNUMBER(Tablo[[#This Row],[JOUR]]),INT(MOD(INT((Tablo[[#This Row],[JOUR]]-2)/7)+3/5,52+5/28))+1,B549)</f>
        <v>33</v>
      </c>
      <c r="C550" s="57">
        <v>43327</v>
      </c>
      <c r="D550" s="57" t="s">
        <v>35</v>
      </c>
      <c r="E550" s="29"/>
      <c r="F550" s="29"/>
      <c r="G550" s="26"/>
    </row>
    <row r="551" spans="1:7" x14ac:dyDescent="0.25">
      <c r="A551" s="54">
        <f>IF(ISNUMBER(Tablo[[#This Row],[JOUR]]),DATE(YEAR(Tablo[[#This Row],[JOUR]]),MONTH(Tablo[[#This Row],[JOUR]])+1,0),A550)</f>
        <v>43343</v>
      </c>
      <c r="B551" s="55">
        <f>IF(ISNUMBER(Tablo[[#This Row],[JOUR]]),INT(MOD(INT((Tablo[[#This Row],[JOUR]]-2)/7)+3/5,52+5/28))+1,B550)</f>
        <v>33</v>
      </c>
      <c r="C551" s="56" t="s">
        <v>43</v>
      </c>
      <c r="D551" s="56" t="s">
        <v>36</v>
      </c>
      <c r="E551" s="36"/>
      <c r="F551" s="36"/>
      <c r="G551" s="37"/>
    </row>
    <row r="552" spans="1:7" x14ac:dyDescent="0.25">
      <c r="A552" s="54">
        <f>IF(ISNUMBER(Tablo[[#This Row],[JOUR]]),DATE(YEAR(Tablo[[#This Row],[JOUR]]),MONTH(Tablo[[#This Row],[JOUR]])+1,0),A551)</f>
        <v>43343</v>
      </c>
      <c r="B552" s="55">
        <f>IF(ISNUMBER(Tablo[[#This Row],[JOUR]]),INT(MOD(INT((Tablo[[#This Row],[JOUR]]-2)/7)+3/5,52+5/28))+1,B551)</f>
        <v>33</v>
      </c>
      <c r="C552" s="57">
        <v>43328</v>
      </c>
      <c r="D552" s="57" t="s">
        <v>35</v>
      </c>
      <c r="E552" s="29"/>
      <c r="F552" s="29"/>
      <c r="G552" s="26"/>
    </row>
    <row r="553" spans="1:7" x14ac:dyDescent="0.25">
      <c r="A553" s="54">
        <f>IF(ISNUMBER(Tablo[[#This Row],[JOUR]]),DATE(YEAR(Tablo[[#This Row],[JOUR]]),MONTH(Tablo[[#This Row],[JOUR]])+1,0),A552)</f>
        <v>43343</v>
      </c>
      <c r="B553" s="55">
        <f>IF(ISNUMBER(Tablo[[#This Row],[JOUR]]),INT(MOD(INT((Tablo[[#This Row],[JOUR]]-2)/7)+3/5,52+5/28))+1,B552)</f>
        <v>33</v>
      </c>
      <c r="C553" s="56" t="s">
        <v>43</v>
      </c>
      <c r="D553" s="56" t="s">
        <v>36</v>
      </c>
      <c r="E553" s="36"/>
      <c r="F553" s="36"/>
      <c r="G553" s="37"/>
    </row>
    <row r="554" spans="1:7" x14ac:dyDescent="0.25">
      <c r="A554" s="54">
        <f>IF(ISNUMBER(Tablo[[#This Row],[JOUR]]),DATE(YEAR(Tablo[[#This Row],[JOUR]]),MONTH(Tablo[[#This Row],[JOUR]])+1,0),A553)</f>
        <v>43343</v>
      </c>
      <c r="B554" s="55">
        <f>IF(ISNUMBER(Tablo[[#This Row],[JOUR]]),INT(MOD(INT((Tablo[[#This Row],[JOUR]]-2)/7)+3/5,52+5/28))+1,B553)</f>
        <v>33</v>
      </c>
      <c r="C554" s="57">
        <v>43329</v>
      </c>
      <c r="D554" s="57" t="s">
        <v>35</v>
      </c>
      <c r="E554" s="29"/>
      <c r="F554" s="29"/>
      <c r="G554" s="26"/>
    </row>
    <row r="555" spans="1:7" x14ac:dyDescent="0.25">
      <c r="A555" s="54">
        <f>IF(ISNUMBER(Tablo[[#This Row],[JOUR]]),DATE(YEAR(Tablo[[#This Row],[JOUR]]),MONTH(Tablo[[#This Row],[JOUR]])+1,0),A554)</f>
        <v>43343</v>
      </c>
      <c r="B555" s="55">
        <f>IF(ISNUMBER(Tablo[[#This Row],[JOUR]]),INT(MOD(INT((Tablo[[#This Row],[JOUR]]-2)/7)+3/5,52+5/28))+1,B554)</f>
        <v>33</v>
      </c>
      <c r="C555" s="56" t="s">
        <v>43</v>
      </c>
      <c r="D555" s="56" t="s">
        <v>36</v>
      </c>
      <c r="E555" s="36"/>
      <c r="F555" s="36"/>
      <c r="G555" s="37"/>
    </row>
    <row r="556" spans="1:7" x14ac:dyDescent="0.25">
      <c r="A556" s="60">
        <f>IF(ISNUMBER(Tablo[[#This Row],[JOUR]]),DATE(YEAR(Tablo[[#This Row],[JOUR]]),MONTH(Tablo[[#This Row],[JOUR]])+1,0),A555)</f>
        <v>43343</v>
      </c>
      <c r="B556" s="61">
        <f>IF(ISNUMBER(Tablo[[#This Row],[JOUR]]),INT(MOD(INT((Tablo[[#This Row],[JOUR]]-2)/7)+3/5,52+5/28))+1,B555)</f>
        <v>33</v>
      </c>
      <c r="C556" s="57">
        <v>43330</v>
      </c>
      <c r="D556" s="57" t="s">
        <v>35</v>
      </c>
      <c r="E556" s="29"/>
      <c r="F556" s="29"/>
      <c r="G556" s="26"/>
    </row>
    <row r="557" spans="1:7" x14ac:dyDescent="0.25">
      <c r="A557" s="60">
        <f>IF(ISNUMBER(Tablo[[#This Row],[JOUR]]),DATE(YEAR(Tablo[[#This Row],[JOUR]]),MONTH(Tablo[[#This Row],[JOUR]])+1,0),A555)</f>
        <v>43343</v>
      </c>
      <c r="B557" s="61">
        <f>IF(ISNUMBER(Tablo[[#This Row],[JOUR]]),INT(MOD(INT((Tablo[[#This Row],[JOUR]]-2)/7)+3/5,52+5/28))+1,B555)</f>
        <v>33</v>
      </c>
      <c r="C557" s="56" t="s">
        <v>43</v>
      </c>
      <c r="D557" s="56" t="s">
        <v>36</v>
      </c>
      <c r="E557" s="36"/>
      <c r="F557" s="36"/>
      <c r="G557" s="37"/>
    </row>
    <row r="558" spans="1:7" x14ac:dyDescent="0.25">
      <c r="A558" s="60">
        <f>IF(ISNUMBER(Tablo[[#This Row],[JOUR]]),DATE(YEAR(Tablo[[#This Row],[JOUR]]),MONTH(Tablo[[#This Row],[JOUR]])+1,0),A555)</f>
        <v>43343</v>
      </c>
      <c r="B558" s="61">
        <f>IF(ISNUMBER(Tablo[[#This Row],[JOUR]]),INT(MOD(INT((Tablo[[#This Row],[JOUR]]-2)/7)+3/5,52+5/28))+1,B555)</f>
        <v>33</v>
      </c>
      <c r="C558" s="57">
        <v>43331</v>
      </c>
      <c r="D558" s="57" t="s">
        <v>35</v>
      </c>
      <c r="E558" s="29"/>
      <c r="F558" s="29"/>
      <c r="G558" s="26"/>
    </row>
    <row r="559" spans="1:7" x14ac:dyDescent="0.25">
      <c r="A559" s="60">
        <f>IF(ISNUMBER(Tablo[[#This Row],[JOUR]]),DATE(YEAR(Tablo[[#This Row],[JOUR]]),MONTH(Tablo[[#This Row],[JOUR]])+1,0),A555)</f>
        <v>43343</v>
      </c>
      <c r="B559" s="61">
        <f>IF(ISNUMBER(Tablo[[#This Row],[JOUR]]),INT(MOD(INT((Tablo[[#This Row],[JOUR]]-2)/7)+3/5,52+5/28))+1,B555)</f>
        <v>33</v>
      </c>
      <c r="C559" s="56" t="s">
        <v>43</v>
      </c>
      <c r="D559" s="56" t="s">
        <v>36</v>
      </c>
      <c r="E559" s="36"/>
      <c r="F559" s="36"/>
      <c r="G559" s="37"/>
    </row>
    <row r="560" spans="1:7" ht="13" x14ac:dyDescent="0.25">
      <c r="A560" s="54">
        <f>IF(ISNUMBER(Tablo[[#This Row],[JOUR]]),DATE(YEAR(Tablo[[#This Row],[JOUR]]),MONTH(Tablo[[#This Row],[JOUR]])+1,0),A555)</f>
        <v>43343</v>
      </c>
      <c r="B560" s="55">
        <f>IF(ISNUMBER(Tablo[[#This Row],[JOUR]]),INT(MOD(INT((Tablo[[#This Row],[JOUR]]-2)/7)+3/5,52+5/28))+1,B555)</f>
        <v>33</v>
      </c>
      <c r="C560" s="65" t="s">
        <v>2</v>
      </c>
      <c r="D560" s="65"/>
      <c r="E560" s="66">
        <f t="array" ref="E560">SUM(IF(ISNUMBER(E546:E559),E546:E559,SUMIF(codes[code],E546:E559,codes[forfait])))+SUM(COUNTIF(JF,$C546:$C559))*JFHN</f>
        <v>7</v>
      </c>
      <c r="F560" s="66">
        <f t="array" ref="F560">SUM(IF(ISNUMBER(F546:F559),F546:F559,SUMIF(codes[code],F546:F559,codes[forfait])))+SUM(COUNTIF(JF,$C546:$C559))*JFHN</f>
        <v>7</v>
      </c>
      <c r="G560" s="67">
        <f>SUM(Tablo[[#This Row],[Barry]:[Syham]])</f>
        <v>14</v>
      </c>
    </row>
    <row r="561" spans="1:7" ht="13" x14ac:dyDescent="0.25">
      <c r="A561" s="54">
        <f>IF(ISNUMBER(Tablo[[#This Row],[JOUR]]),DATE(YEAR(Tablo[[#This Row],[JOUR]]),MONTH(Tablo[[#This Row],[JOUR]])+1,0),A560)</f>
        <v>43343</v>
      </c>
      <c r="B561" s="55">
        <f>IF(ISNUMBER(Tablo[[#This Row],[JOUR]]),INT(MOD(INT((Tablo[[#This Row],[JOUR]]-2)/7)+3/5,52+5/28))+1,B560)</f>
        <v>33</v>
      </c>
      <c r="C561" s="65" t="s">
        <v>3</v>
      </c>
      <c r="D561" s="65"/>
      <c r="E561" s="66">
        <f t="array" ref="E561">MIN(SUM(IF(ISNUMBER(E546:E559),E546:E559,SUMIF(codes[code],E546:E559,codes[calcul_HS])))+SUM(COUNTIF(JF,$C546:$C559))*JFHS,sem)</f>
        <v>0</v>
      </c>
      <c r="F561" s="66">
        <f t="array" ref="F561">MIN(SUM(IF(ISNUMBER(F546:F559),F546:F559,SUMIF(codes[code],F546:F559,codes[calcul_HS])))+SUM(COUNTIF(JF,$C546:$C559))*JFHS,sem)</f>
        <v>0</v>
      </c>
      <c r="G561" s="67">
        <f>SUM(Tablo[[#This Row],[Barry]:[Syham]])</f>
        <v>0</v>
      </c>
    </row>
    <row r="562" spans="1:7" ht="13.5" thickBot="1" x14ac:dyDescent="0.3">
      <c r="A562" s="58">
        <f>IF(ISNUMBER(Tablo[[#This Row],[JOUR]]),DATE(YEAR(Tablo[[#This Row],[JOUR]]),MONTH(Tablo[[#This Row],[JOUR]])+1,0),A561)</f>
        <v>43343</v>
      </c>
      <c r="B562" s="59">
        <f>IF(ISNUMBER(Tablo[[#This Row],[JOUR]]),INT(MOD(INT((Tablo[[#This Row],[JOUR]]-2)/7)+3/5,52+5/28))+1,B561)</f>
        <v>33</v>
      </c>
      <c r="C562" s="68" t="s">
        <v>4</v>
      </c>
      <c r="D562" s="68"/>
      <c r="E562" s="69">
        <f t="array" ref="E562">MAX(0,SUM(IF(ISNUMBER(E546:E559),E546:E559,SUMIF(codes[code],E546:E559,codes[calcul_HS])))+SUM(COUNTIF(JF,$C546:$C559))*JFHS-sem)</f>
        <v>0</v>
      </c>
      <c r="F562" s="69">
        <f t="array" ref="F562">MAX(0,SUM(IF(ISNUMBER(F546:F559),F546:F559,SUMIF(codes[code],F546:F559,codes[calcul_HS])))+SUM(COUNTIF(JF,$C546:$C559))*JFHS-sem)</f>
        <v>0</v>
      </c>
      <c r="G562" s="70">
        <f>SUM(Tablo[[#This Row],[Barry]:[Syham]])</f>
        <v>0</v>
      </c>
    </row>
    <row r="563" spans="1:7" x14ac:dyDescent="0.25">
      <c r="A563" s="51">
        <f>IF(ISNUMBER(Tablo[[#This Row],[JOUR]]),DATE(YEAR(Tablo[[#This Row],[JOUR]]),MONTH(Tablo[[#This Row],[JOUR]])+1,0),A562)</f>
        <v>43343</v>
      </c>
      <c r="B563" s="52">
        <f>IF(ISNUMBER(Tablo[[#This Row],[JOUR]]),INT(MOD(INT((Tablo[[#This Row],[JOUR]]-2)/7)+3/5,52+5/28))+1,B562)</f>
        <v>34</v>
      </c>
      <c r="C563" s="53">
        <v>43332</v>
      </c>
      <c r="D563" s="53" t="s">
        <v>35</v>
      </c>
      <c r="E563" s="28"/>
      <c r="F563" s="28"/>
      <c r="G563" s="25"/>
    </row>
    <row r="564" spans="1:7" x14ac:dyDescent="0.25">
      <c r="A564" s="54">
        <f>IF(ISNUMBER(Tablo[[#This Row],[JOUR]]),DATE(YEAR(Tablo[[#This Row],[JOUR]]),MONTH(Tablo[[#This Row],[JOUR]])+1,0),A563)</f>
        <v>43343</v>
      </c>
      <c r="B564" s="55">
        <f>IF(ISNUMBER(Tablo[[#This Row],[JOUR]]),INT(MOD(INT((Tablo[[#This Row],[JOUR]]-2)/7)+3/5,52+5/28))+1,B563)</f>
        <v>34</v>
      </c>
      <c r="C564" s="56" t="s">
        <v>43</v>
      </c>
      <c r="D564" s="56" t="s">
        <v>36</v>
      </c>
      <c r="E564" s="36"/>
      <c r="F564" s="36"/>
      <c r="G564" s="37"/>
    </row>
    <row r="565" spans="1:7" x14ac:dyDescent="0.25">
      <c r="A565" s="54">
        <f>IF(ISNUMBER(Tablo[[#This Row],[JOUR]]),DATE(YEAR(Tablo[[#This Row],[JOUR]]),MONTH(Tablo[[#This Row],[JOUR]])+1,0),A564)</f>
        <v>43343</v>
      </c>
      <c r="B565" s="55">
        <f>IF(ISNUMBER(Tablo[[#This Row],[JOUR]]),INT(MOD(INT((Tablo[[#This Row],[JOUR]]-2)/7)+3/5,52+5/28))+1,B564)</f>
        <v>34</v>
      </c>
      <c r="C565" s="57">
        <v>43333</v>
      </c>
      <c r="D565" s="57" t="s">
        <v>35</v>
      </c>
      <c r="E565" s="29"/>
      <c r="F565" s="29"/>
      <c r="G565" s="26"/>
    </row>
    <row r="566" spans="1:7" x14ac:dyDescent="0.25">
      <c r="A566" s="54">
        <f>IF(ISNUMBER(Tablo[[#This Row],[JOUR]]),DATE(YEAR(Tablo[[#This Row],[JOUR]]),MONTH(Tablo[[#This Row],[JOUR]])+1,0),A565)</f>
        <v>43343</v>
      </c>
      <c r="B566" s="55">
        <f>IF(ISNUMBER(Tablo[[#This Row],[JOUR]]),INT(MOD(INT((Tablo[[#This Row],[JOUR]]-2)/7)+3/5,52+5/28))+1,B565)</f>
        <v>34</v>
      </c>
      <c r="C566" s="56" t="s">
        <v>43</v>
      </c>
      <c r="D566" s="56" t="s">
        <v>36</v>
      </c>
      <c r="E566" s="36"/>
      <c r="F566" s="36"/>
      <c r="G566" s="37"/>
    </row>
    <row r="567" spans="1:7" x14ac:dyDescent="0.25">
      <c r="A567" s="54">
        <f>IF(ISNUMBER(Tablo[[#This Row],[JOUR]]),DATE(YEAR(Tablo[[#This Row],[JOUR]]),MONTH(Tablo[[#This Row],[JOUR]])+1,0),A566)</f>
        <v>43343</v>
      </c>
      <c r="B567" s="55">
        <f>IF(ISNUMBER(Tablo[[#This Row],[JOUR]]),INT(MOD(INT((Tablo[[#This Row],[JOUR]]-2)/7)+3/5,52+5/28))+1,B566)</f>
        <v>34</v>
      </c>
      <c r="C567" s="57">
        <v>43334</v>
      </c>
      <c r="D567" s="57" t="s">
        <v>35</v>
      </c>
      <c r="E567" s="29"/>
      <c r="F567" s="29"/>
      <c r="G567" s="26"/>
    </row>
    <row r="568" spans="1:7" x14ac:dyDescent="0.25">
      <c r="A568" s="54">
        <f>IF(ISNUMBER(Tablo[[#This Row],[JOUR]]),DATE(YEAR(Tablo[[#This Row],[JOUR]]),MONTH(Tablo[[#This Row],[JOUR]])+1,0),A567)</f>
        <v>43343</v>
      </c>
      <c r="B568" s="55">
        <f>IF(ISNUMBER(Tablo[[#This Row],[JOUR]]),INT(MOD(INT((Tablo[[#This Row],[JOUR]]-2)/7)+3/5,52+5/28))+1,B567)</f>
        <v>34</v>
      </c>
      <c r="C568" s="56" t="s">
        <v>43</v>
      </c>
      <c r="D568" s="56" t="s">
        <v>36</v>
      </c>
      <c r="E568" s="36"/>
      <c r="F568" s="36"/>
      <c r="G568" s="37"/>
    </row>
    <row r="569" spans="1:7" x14ac:dyDescent="0.25">
      <c r="A569" s="54">
        <f>IF(ISNUMBER(Tablo[[#This Row],[JOUR]]),DATE(YEAR(Tablo[[#This Row],[JOUR]]),MONTH(Tablo[[#This Row],[JOUR]])+1,0),A568)</f>
        <v>43343</v>
      </c>
      <c r="B569" s="55">
        <f>IF(ISNUMBER(Tablo[[#This Row],[JOUR]]),INT(MOD(INT((Tablo[[#This Row],[JOUR]]-2)/7)+3/5,52+5/28))+1,B568)</f>
        <v>34</v>
      </c>
      <c r="C569" s="57">
        <v>43335</v>
      </c>
      <c r="D569" s="57" t="s">
        <v>35</v>
      </c>
      <c r="E569" s="29"/>
      <c r="F569" s="29"/>
      <c r="G569" s="26"/>
    </row>
    <row r="570" spans="1:7" x14ac:dyDescent="0.25">
      <c r="A570" s="54">
        <f>IF(ISNUMBER(Tablo[[#This Row],[JOUR]]),DATE(YEAR(Tablo[[#This Row],[JOUR]]),MONTH(Tablo[[#This Row],[JOUR]])+1,0),A569)</f>
        <v>43343</v>
      </c>
      <c r="B570" s="55">
        <f>IF(ISNUMBER(Tablo[[#This Row],[JOUR]]),INT(MOD(INT((Tablo[[#This Row],[JOUR]]-2)/7)+3/5,52+5/28))+1,B569)</f>
        <v>34</v>
      </c>
      <c r="C570" s="56" t="s">
        <v>43</v>
      </c>
      <c r="D570" s="56" t="s">
        <v>36</v>
      </c>
      <c r="E570" s="36"/>
      <c r="F570" s="36"/>
      <c r="G570" s="37"/>
    </row>
    <row r="571" spans="1:7" x14ac:dyDescent="0.25">
      <c r="A571" s="54">
        <f>IF(ISNUMBER(Tablo[[#This Row],[JOUR]]),DATE(YEAR(Tablo[[#This Row],[JOUR]]),MONTH(Tablo[[#This Row],[JOUR]])+1,0),A570)</f>
        <v>43343</v>
      </c>
      <c r="B571" s="55">
        <f>IF(ISNUMBER(Tablo[[#This Row],[JOUR]]),INT(MOD(INT((Tablo[[#This Row],[JOUR]]-2)/7)+3/5,52+5/28))+1,B570)</f>
        <v>34</v>
      </c>
      <c r="C571" s="57">
        <v>43336</v>
      </c>
      <c r="D571" s="57" t="s">
        <v>35</v>
      </c>
      <c r="E571" s="29"/>
      <c r="F571" s="29"/>
      <c r="G571" s="26"/>
    </row>
    <row r="572" spans="1:7" x14ac:dyDescent="0.25">
      <c r="A572" s="54">
        <f>IF(ISNUMBER(Tablo[[#This Row],[JOUR]]),DATE(YEAR(Tablo[[#This Row],[JOUR]]),MONTH(Tablo[[#This Row],[JOUR]])+1,0),A571)</f>
        <v>43343</v>
      </c>
      <c r="B572" s="55">
        <f>IF(ISNUMBER(Tablo[[#This Row],[JOUR]]),INT(MOD(INT((Tablo[[#This Row],[JOUR]]-2)/7)+3/5,52+5/28))+1,B571)</f>
        <v>34</v>
      </c>
      <c r="C572" s="56" t="s">
        <v>43</v>
      </c>
      <c r="D572" s="56" t="s">
        <v>36</v>
      </c>
      <c r="E572" s="36"/>
      <c r="F572" s="36"/>
      <c r="G572" s="37"/>
    </row>
    <row r="573" spans="1:7" x14ac:dyDescent="0.25">
      <c r="A573" s="60">
        <f>IF(ISNUMBER(Tablo[[#This Row],[JOUR]]),DATE(YEAR(Tablo[[#This Row],[JOUR]]),MONTH(Tablo[[#This Row],[JOUR]])+1,0),A572)</f>
        <v>43343</v>
      </c>
      <c r="B573" s="61">
        <f>IF(ISNUMBER(Tablo[[#This Row],[JOUR]]),INT(MOD(INT((Tablo[[#This Row],[JOUR]]-2)/7)+3/5,52+5/28))+1,B572)</f>
        <v>34</v>
      </c>
      <c r="C573" s="57">
        <v>43337</v>
      </c>
      <c r="D573" s="57" t="s">
        <v>35</v>
      </c>
      <c r="E573" s="29"/>
      <c r="F573" s="29"/>
      <c r="G573" s="26"/>
    </row>
    <row r="574" spans="1:7" x14ac:dyDescent="0.25">
      <c r="A574" s="60">
        <f>IF(ISNUMBER(Tablo[[#This Row],[JOUR]]),DATE(YEAR(Tablo[[#This Row],[JOUR]]),MONTH(Tablo[[#This Row],[JOUR]])+1,0),A572)</f>
        <v>43343</v>
      </c>
      <c r="B574" s="61">
        <f>IF(ISNUMBER(Tablo[[#This Row],[JOUR]]),INT(MOD(INT((Tablo[[#This Row],[JOUR]]-2)/7)+3/5,52+5/28))+1,B572)</f>
        <v>34</v>
      </c>
      <c r="C574" s="56" t="s">
        <v>43</v>
      </c>
      <c r="D574" s="56" t="s">
        <v>36</v>
      </c>
      <c r="E574" s="36"/>
      <c r="F574" s="36"/>
      <c r="G574" s="37"/>
    </row>
    <row r="575" spans="1:7" x14ac:dyDescent="0.25">
      <c r="A575" s="60">
        <f>IF(ISNUMBER(Tablo[[#This Row],[JOUR]]),DATE(YEAR(Tablo[[#This Row],[JOUR]]),MONTH(Tablo[[#This Row],[JOUR]])+1,0),A572)</f>
        <v>43343</v>
      </c>
      <c r="B575" s="61">
        <f>IF(ISNUMBER(Tablo[[#This Row],[JOUR]]),INT(MOD(INT((Tablo[[#This Row],[JOUR]]-2)/7)+3/5,52+5/28))+1,B572)</f>
        <v>34</v>
      </c>
      <c r="C575" s="57">
        <v>43338</v>
      </c>
      <c r="D575" s="57" t="s">
        <v>35</v>
      </c>
      <c r="E575" s="29"/>
      <c r="F575" s="29"/>
      <c r="G575" s="26"/>
    </row>
    <row r="576" spans="1:7" x14ac:dyDescent="0.25">
      <c r="A576" s="60">
        <f>IF(ISNUMBER(Tablo[[#This Row],[JOUR]]),DATE(YEAR(Tablo[[#This Row],[JOUR]]),MONTH(Tablo[[#This Row],[JOUR]])+1,0),A572)</f>
        <v>43343</v>
      </c>
      <c r="B576" s="61">
        <f>IF(ISNUMBER(Tablo[[#This Row],[JOUR]]),INT(MOD(INT((Tablo[[#This Row],[JOUR]]-2)/7)+3/5,52+5/28))+1,B572)</f>
        <v>34</v>
      </c>
      <c r="C576" s="56" t="s">
        <v>43</v>
      </c>
      <c r="D576" s="56" t="s">
        <v>36</v>
      </c>
      <c r="E576" s="36"/>
      <c r="F576" s="36"/>
      <c r="G576" s="37"/>
    </row>
    <row r="577" spans="1:7" ht="13" x14ac:dyDescent="0.25">
      <c r="A577" s="54">
        <f>IF(ISNUMBER(Tablo[[#This Row],[JOUR]]),DATE(YEAR(Tablo[[#This Row],[JOUR]]),MONTH(Tablo[[#This Row],[JOUR]])+1,0),A572)</f>
        <v>43343</v>
      </c>
      <c r="B577" s="55">
        <f>IF(ISNUMBER(Tablo[[#This Row],[JOUR]]),INT(MOD(INT((Tablo[[#This Row],[JOUR]]-2)/7)+3/5,52+5/28))+1,B572)</f>
        <v>34</v>
      </c>
      <c r="C577" s="65" t="s">
        <v>2</v>
      </c>
      <c r="D577" s="65"/>
      <c r="E577" s="66">
        <f t="array" ref="E577">SUM(IF(ISNUMBER(E563:E576),E563:E576,SUMIF(codes[code],E563:E576,codes[forfait])))+SUM(COUNTIF(JF,$C563:$C576))*JFHN</f>
        <v>0</v>
      </c>
      <c r="F577" s="66">
        <f t="array" ref="F577">SUM(IF(ISNUMBER(F563:F576),F563:F576,SUMIF(codes[code],F563:F576,codes[forfait])))+SUM(COUNTIF(JF,$C563:$C576))*JFHN</f>
        <v>0</v>
      </c>
      <c r="G577" s="67">
        <f>SUM(Tablo[[#This Row],[Barry]:[Syham]])</f>
        <v>0</v>
      </c>
    </row>
    <row r="578" spans="1:7" ht="13" x14ac:dyDescent="0.25">
      <c r="A578" s="54">
        <f>IF(ISNUMBER(Tablo[[#This Row],[JOUR]]),DATE(YEAR(Tablo[[#This Row],[JOUR]]),MONTH(Tablo[[#This Row],[JOUR]])+1,0),A577)</f>
        <v>43343</v>
      </c>
      <c r="B578" s="55">
        <f>IF(ISNUMBER(Tablo[[#This Row],[JOUR]]),INT(MOD(INT((Tablo[[#This Row],[JOUR]]-2)/7)+3/5,52+5/28))+1,B577)</f>
        <v>34</v>
      </c>
      <c r="C578" s="65" t="s">
        <v>3</v>
      </c>
      <c r="D578" s="65"/>
      <c r="E578" s="66">
        <f t="array" ref="E578">MIN(SUM(IF(ISNUMBER(E563:E576),E563:E576,SUMIF(codes[code],E563:E576,codes[calcul_HS])))+SUM(COUNTIF(JF,$C563:$C576))*JFHS,sem)</f>
        <v>0</v>
      </c>
      <c r="F578" s="66">
        <f t="array" ref="F578">MIN(SUM(IF(ISNUMBER(F563:F576),F563:F576,SUMIF(codes[code],F563:F576,codes[calcul_HS])))+SUM(COUNTIF(JF,$C563:$C576))*JFHS,sem)</f>
        <v>0</v>
      </c>
      <c r="G578" s="67">
        <f>SUM(Tablo[[#This Row],[Barry]:[Syham]])</f>
        <v>0</v>
      </c>
    </row>
    <row r="579" spans="1:7" ht="13.5" thickBot="1" x14ac:dyDescent="0.3">
      <c r="A579" s="58">
        <f>IF(ISNUMBER(Tablo[[#This Row],[JOUR]]),DATE(YEAR(Tablo[[#This Row],[JOUR]]),MONTH(Tablo[[#This Row],[JOUR]])+1,0),A578)</f>
        <v>43343</v>
      </c>
      <c r="B579" s="59">
        <f>IF(ISNUMBER(Tablo[[#This Row],[JOUR]]),INT(MOD(INT((Tablo[[#This Row],[JOUR]]-2)/7)+3/5,52+5/28))+1,B578)</f>
        <v>34</v>
      </c>
      <c r="C579" s="68" t="s">
        <v>4</v>
      </c>
      <c r="D579" s="68"/>
      <c r="E579" s="69">
        <f t="array" ref="E579">MAX(0,SUM(IF(ISNUMBER(E563:E576),E563:E576,SUMIF(codes[code],E563:E576,codes[calcul_HS])))+SUM(COUNTIF(JF,$C563:$C576))*JFHS-sem)</f>
        <v>0</v>
      </c>
      <c r="F579" s="69">
        <f t="array" ref="F579">MAX(0,SUM(IF(ISNUMBER(F563:F576),F563:F576,SUMIF(codes[code],F563:F576,codes[calcul_HS])))+SUM(COUNTIF(JF,$C563:$C576))*JFHS-sem)</f>
        <v>0</v>
      </c>
      <c r="G579" s="70">
        <f>SUM(Tablo[[#This Row],[Barry]:[Syham]])</f>
        <v>0</v>
      </c>
    </row>
    <row r="580" spans="1:7" x14ac:dyDescent="0.25">
      <c r="A580" s="51">
        <f>IF(ISNUMBER(Tablo[[#This Row],[JOUR]]),DATE(YEAR(Tablo[[#This Row],[JOUR]]),MONTH(Tablo[[#This Row],[JOUR]])+1,0),A579)</f>
        <v>43343</v>
      </c>
      <c r="B580" s="52">
        <f>IF(ISNUMBER(Tablo[[#This Row],[JOUR]]),INT(MOD(INT((Tablo[[#This Row],[JOUR]]-2)/7)+3/5,52+5/28))+1,B579)</f>
        <v>35</v>
      </c>
      <c r="C580" s="53">
        <v>43339</v>
      </c>
      <c r="D580" s="53" t="s">
        <v>35</v>
      </c>
      <c r="E580" s="28"/>
      <c r="F580" s="28"/>
      <c r="G580" s="25"/>
    </row>
    <row r="581" spans="1:7" x14ac:dyDescent="0.25">
      <c r="A581" s="54">
        <f>IF(ISNUMBER(Tablo[[#This Row],[JOUR]]),DATE(YEAR(Tablo[[#This Row],[JOUR]]),MONTH(Tablo[[#This Row],[JOUR]])+1,0),A580)</f>
        <v>43343</v>
      </c>
      <c r="B581" s="55">
        <f>IF(ISNUMBER(Tablo[[#This Row],[JOUR]]),INT(MOD(INT((Tablo[[#This Row],[JOUR]]-2)/7)+3/5,52+5/28))+1,B580)</f>
        <v>35</v>
      </c>
      <c r="C581" s="56" t="s">
        <v>43</v>
      </c>
      <c r="D581" s="56" t="s">
        <v>36</v>
      </c>
      <c r="E581" s="36"/>
      <c r="F581" s="36"/>
      <c r="G581" s="37"/>
    </row>
    <row r="582" spans="1:7" x14ac:dyDescent="0.25">
      <c r="A582" s="54">
        <f>IF(ISNUMBER(Tablo[[#This Row],[JOUR]]),DATE(YEAR(Tablo[[#This Row],[JOUR]]),MONTH(Tablo[[#This Row],[JOUR]])+1,0),A581)</f>
        <v>43343</v>
      </c>
      <c r="B582" s="55">
        <f>IF(ISNUMBER(Tablo[[#This Row],[JOUR]]),INT(MOD(INT((Tablo[[#This Row],[JOUR]]-2)/7)+3/5,52+5/28))+1,B581)</f>
        <v>35</v>
      </c>
      <c r="C582" s="57">
        <v>43340</v>
      </c>
      <c r="D582" s="57" t="s">
        <v>35</v>
      </c>
      <c r="E582" s="29"/>
      <c r="F582" s="29"/>
      <c r="G582" s="26"/>
    </row>
    <row r="583" spans="1:7" x14ac:dyDescent="0.25">
      <c r="A583" s="54">
        <f>IF(ISNUMBER(Tablo[[#This Row],[JOUR]]),DATE(YEAR(Tablo[[#This Row],[JOUR]]),MONTH(Tablo[[#This Row],[JOUR]])+1,0),A582)</f>
        <v>43343</v>
      </c>
      <c r="B583" s="55">
        <f>IF(ISNUMBER(Tablo[[#This Row],[JOUR]]),INT(MOD(INT((Tablo[[#This Row],[JOUR]]-2)/7)+3/5,52+5/28))+1,B582)</f>
        <v>35</v>
      </c>
      <c r="C583" s="56" t="s">
        <v>43</v>
      </c>
      <c r="D583" s="56" t="s">
        <v>36</v>
      </c>
      <c r="E583" s="36"/>
      <c r="F583" s="36"/>
      <c r="G583" s="37"/>
    </row>
    <row r="584" spans="1:7" x14ac:dyDescent="0.25">
      <c r="A584" s="54">
        <f>IF(ISNUMBER(Tablo[[#This Row],[JOUR]]),DATE(YEAR(Tablo[[#This Row],[JOUR]]),MONTH(Tablo[[#This Row],[JOUR]])+1,0),A583)</f>
        <v>43343</v>
      </c>
      <c r="B584" s="55">
        <f>IF(ISNUMBER(Tablo[[#This Row],[JOUR]]),INT(MOD(INT((Tablo[[#This Row],[JOUR]]-2)/7)+3/5,52+5/28))+1,B583)</f>
        <v>35</v>
      </c>
      <c r="C584" s="57">
        <v>43341</v>
      </c>
      <c r="D584" s="57" t="s">
        <v>35</v>
      </c>
      <c r="E584" s="29"/>
      <c r="F584" s="29"/>
      <c r="G584" s="26"/>
    </row>
    <row r="585" spans="1:7" x14ac:dyDescent="0.25">
      <c r="A585" s="54">
        <f>IF(ISNUMBER(Tablo[[#This Row],[JOUR]]),DATE(YEAR(Tablo[[#This Row],[JOUR]]),MONTH(Tablo[[#This Row],[JOUR]])+1,0),A584)</f>
        <v>43343</v>
      </c>
      <c r="B585" s="55">
        <f>IF(ISNUMBER(Tablo[[#This Row],[JOUR]]),INT(MOD(INT((Tablo[[#This Row],[JOUR]]-2)/7)+3/5,52+5/28))+1,B584)</f>
        <v>35</v>
      </c>
      <c r="C585" s="56" t="s">
        <v>43</v>
      </c>
      <c r="D585" s="56" t="s">
        <v>36</v>
      </c>
      <c r="E585" s="36"/>
      <c r="F585" s="36"/>
      <c r="G585" s="37"/>
    </row>
    <row r="586" spans="1:7" x14ac:dyDescent="0.25">
      <c r="A586" s="54">
        <f>IF(ISNUMBER(Tablo[[#This Row],[JOUR]]),DATE(YEAR(Tablo[[#This Row],[JOUR]]),MONTH(Tablo[[#This Row],[JOUR]])+1,0),A585)</f>
        <v>43343</v>
      </c>
      <c r="B586" s="55">
        <f>IF(ISNUMBER(Tablo[[#This Row],[JOUR]]),INT(MOD(INT((Tablo[[#This Row],[JOUR]]-2)/7)+3/5,52+5/28))+1,B585)</f>
        <v>35</v>
      </c>
      <c r="C586" s="57">
        <v>43342</v>
      </c>
      <c r="D586" s="57" t="s">
        <v>35</v>
      </c>
      <c r="E586" s="29"/>
      <c r="F586" s="29"/>
      <c r="G586" s="26"/>
    </row>
    <row r="587" spans="1:7" x14ac:dyDescent="0.25">
      <c r="A587" s="54">
        <f>IF(ISNUMBER(Tablo[[#This Row],[JOUR]]),DATE(YEAR(Tablo[[#This Row],[JOUR]]),MONTH(Tablo[[#This Row],[JOUR]])+1,0),A586)</f>
        <v>43343</v>
      </c>
      <c r="B587" s="55">
        <f>IF(ISNUMBER(Tablo[[#This Row],[JOUR]]),INT(MOD(INT((Tablo[[#This Row],[JOUR]]-2)/7)+3/5,52+5/28))+1,B586)</f>
        <v>35</v>
      </c>
      <c r="C587" s="56" t="s">
        <v>43</v>
      </c>
      <c r="D587" s="56" t="s">
        <v>36</v>
      </c>
      <c r="E587" s="36"/>
      <c r="F587" s="36"/>
      <c r="G587" s="37"/>
    </row>
    <row r="588" spans="1:7" x14ac:dyDescent="0.25">
      <c r="A588" s="54">
        <f>IF(ISNUMBER(Tablo[[#This Row],[JOUR]]),DATE(YEAR(Tablo[[#This Row],[JOUR]]),MONTH(Tablo[[#This Row],[JOUR]])+1,0),A587)</f>
        <v>43343</v>
      </c>
      <c r="B588" s="55">
        <f>IF(ISNUMBER(Tablo[[#This Row],[JOUR]]),INT(MOD(INT((Tablo[[#This Row],[JOUR]]-2)/7)+3/5,52+5/28))+1,B587)</f>
        <v>35</v>
      </c>
      <c r="C588" s="57">
        <v>43343</v>
      </c>
      <c r="D588" s="57" t="s">
        <v>35</v>
      </c>
      <c r="E588" s="29"/>
      <c r="F588" s="29"/>
      <c r="G588" s="26"/>
    </row>
    <row r="589" spans="1:7" x14ac:dyDescent="0.25">
      <c r="A589" s="54">
        <f>IF(ISNUMBER(Tablo[[#This Row],[JOUR]]),DATE(YEAR(Tablo[[#This Row],[JOUR]]),MONTH(Tablo[[#This Row],[JOUR]])+1,0),A588)</f>
        <v>43343</v>
      </c>
      <c r="B589" s="55">
        <f>IF(ISNUMBER(Tablo[[#This Row],[JOUR]]),INT(MOD(INT((Tablo[[#This Row],[JOUR]]-2)/7)+3/5,52+5/28))+1,B588)</f>
        <v>35</v>
      </c>
      <c r="C589" s="56" t="s">
        <v>43</v>
      </c>
      <c r="D589" s="56" t="s">
        <v>36</v>
      </c>
      <c r="E589" s="36"/>
      <c r="F589" s="36"/>
      <c r="G589" s="37"/>
    </row>
    <row r="590" spans="1:7" x14ac:dyDescent="0.25">
      <c r="A590" s="60">
        <f>IF(ISNUMBER(Tablo[[#This Row],[JOUR]]),DATE(YEAR(Tablo[[#This Row],[JOUR]]),MONTH(Tablo[[#This Row],[JOUR]])+1,0),A589)</f>
        <v>43373</v>
      </c>
      <c r="B590" s="61">
        <f>IF(ISNUMBER(Tablo[[#This Row],[JOUR]]),INT(MOD(INT((Tablo[[#This Row],[JOUR]]-2)/7)+3/5,52+5/28))+1,B589)</f>
        <v>35</v>
      </c>
      <c r="C590" s="57">
        <v>43344</v>
      </c>
      <c r="D590" s="57" t="s">
        <v>35</v>
      </c>
      <c r="E590" s="29"/>
      <c r="F590" s="29"/>
      <c r="G590" s="26"/>
    </row>
    <row r="591" spans="1:7" x14ac:dyDescent="0.25">
      <c r="A591" s="60">
        <f>IF(ISNUMBER(Tablo[[#This Row],[JOUR]]),DATE(YEAR(Tablo[[#This Row],[JOUR]]),MONTH(Tablo[[#This Row],[JOUR]])+1,0),A589)</f>
        <v>43343</v>
      </c>
      <c r="B591" s="61">
        <f>IF(ISNUMBER(Tablo[[#This Row],[JOUR]]),INT(MOD(INT((Tablo[[#This Row],[JOUR]]-2)/7)+3/5,52+5/28))+1,B589)</f>
        <v>35</v>
      </c>
      <c r="C591" s="56" t="s">
        <v>43</v>
      </c>
      <c r="D591" s="56" t="s">
        <v>36</v>
      </c>
      <c r="E591" s="36"/>
      <c r="F591" s="36"/>
      <c r="G591" s="37"/>
    </row>
    <row r="592" spans="1:7" x14ac:dyDescent="0.25">
      <c r="A592" s="60">
        <f>IF(ISNUMBER(Tablo[[#This Row],[JOUR]]),DATE(YEAR(Tablo[[#This Row],[JOUR]]),MONTH(Tablo[[#This Row],[JOUR]])+1,0),A589)</f>
        <v>43373</v>
      </c>
      <c r="B592" s="61">
        <f>IF(ISNUMBER(Tablo[[#This Row],[JOUR]]),INT(MOD(INT((Tablo[[#This Row],[JOUR]]-2)/7)+3/5,52+5/28))+1,B589)</f>
        <v>35</v>
      </c>
      <c r="C592" s="57">
        <v>43345</v>
      </c>
      <c r="D592" s="57" t="s">
        <v>35</v>
      </c>
      <c r="E592" s="29"/>
      <c r="F592" s="29"/>
      <c r="G592" s="26"/>
    </row>
    <row r="593" spans="1:7" x14ac:dyDescent="0.25">
      <c r="A593" s="60">
        <f>IF(ISNUMBER(Tablo[[#This Row],[JOUR]]),DATE(YEAR(Tablo[[#This Row],[JOUR]]),MONTH(Tablo[[#This Row],[JOUR]])+1,0),A589)</f>
        <v>43343</v>
      </c>
      <c r="B593" s="61">
        <f>IF(ISNUMBER(Tablo[[#This Row],[JOUR]]),INT(MOD(INT((Tablo[[#This Row],[JOUR]]-2)/7)+3/5,52+5/28))+1,B589)</f>
        <v>35</v>
      </c>
      <c r="C593" s="56" t="s">
        <v>43</v>
      </c>
      <c r="D593" s="56" t="s">
        <v>36</v>
      </c>
      <c r="E593" s="36"/>
      <c r="F593" s="36"/>
      <c r="G593" s="37"/>
    </row>
    <row r="594" spans="1:7" ht="13" x14ac:dyDescent="0.25">
      <c r="A594" s="54">
        <f>IF(ISNUMBER(Tablo[[#This Row],[JOUR]]),DATE(YEAR(Tablo[[#This Row],[JOUR]]),MONTH(Tablo[[#This Row],[JOUR]])+1,0),A589)</f>
        <v>43343</v>
      </c>
      <c r="B594" s="55">
        <f>IF(ISNUMBER(Tablo[[#This Row],[JOUR]]),INT(MOD(INT((Tablo[[#This Row],[JOUR]]-2)/7)+3/5,52+5/28))+1,B589)</f>
        <v>35</v>
      </c>
      <c r="C594" s="65" t="s">
        <v>2</v>
      </c>
      <c r="D594" s="65"/>
      <c r="E594" s="66">
        <f t="array" ref="E594">SUM(IF(ISNUMBER(E580:E593),E580:E593,SUMIF(codes[code],E580:E593,codes[forfait])))+SUM(COUNTIF(JF,$C580:$C593))*JFHN</f>
        <v>0</v>
      </c>
      <c r="F594" s="66">
        <f t="array" ref="F594">SUM(IF(ISNUMBER(F580:F593),F580:F593,SUMIF(codes[code],F580:F593,codes[forfait])))+SUM(COUNTIF(JF,$C580:$C593))*JFHN</f>
        <v>0</v>
      </c>
      <c r="G594" s="67">
        <f>SUM(Tablo[[#This Row],[Barry]:[Syham]])</f>
        <v>0</v>
      </c>
    </row>
    <row r="595" spans="1:7" ht="13" x14ac:dyDescent="0.25">
      <c r="A595" s="54">
        <f>IF(ISNUMBER(Tablo[[#This Row],[JOUR]]),DATE(YEAR(Tablo[[#This Row],[JOUR]]),MONTH(Tablo[[#This Row],[JOUR]])+1,0),A594)</f>
        <v>43343</v>
      </c>
      <c r="B595" s="55">
        <f>IF(ISNUMBER(Tablo[[#This Row],[JOUR]]),INT(MOD(INT((Tablo[[#This Row],[JOUR]]-2)/7)+3/5,52+5/28))+1,B594)</f>
        <v>35</v>
      </c>
      <c r="C595" s="65" t="s">
        <v>3</v>
      </c>
      <c r="D595" s="65"/>
      <c r="E595" s="66">
        <f t="array" ref="E595">MIN(SUM(IF(ISNUMBER(E580:E593),E580:E593,SUMIF(codes[code],E580:E593,codes[calcul_HS])))+SUM(COUNTIF(JF,$C580:$C593))*JFHS,sem)</f>
        <v>0</v>
      </c>
      <c r="F595" s="66">
        <f t="array" ref="F595">MIN(SUM(IF(ISNUMBER(F580:F593),F580:F593,SUMIF(codes[code],F580:F593,codes[calcul_HS])))+SUM(COUNTIF(JF,$C580:$C593))*JFHS,sem)</f>
        <v>0</v>
      </c>
      <c r="G595" s="67">
        <f>SUM(Tablo[[#This Row],[Barry]:[Syham]])</f>
        <v>0</v>
      </c>
    </row>
    <row r="596" spans="1:7" ht="13.5" thickBot="1" x14ac:dyDescent="0.3">
      <c r="A596" s="58">
        <f>IF(ISNUMBER(Tablo[[#This Row],[JOUR]]),DATE(YEAR(Tablo[[#This Row],[JOUR]]),MONTH(Tablo[[#This Row],[JOUR]])+1,0),A595)</f>
        <v>43343</v>
      </c>
      <c r="B596" s="59">
        <f>IF(ISNUMBER(Tablo[[#This Row],[JOUR]]),INT(MOD(INT((Tablo[[#This Row],[JOUR]]-2)/7)+3/5,52+5/28))+1,B595)</f>
        <v>35</v>
      </c>
      <c r="C596" s="68" t="s">
        <v>4</v>
      </c>
      <c r="D596" s="68"/>
      <c r="E596" s="69">
        <f t="array" ref="E596">MAX(0,SUM(IF(ISNUMBER(E580:E593),E580:E593,SUMIF(codes[code],E580:E593,codes[calcul_HS])))+SUM(COUNTIF(JF,$C580:$C593))*JFHS-sem)</f>
        <v>0</v>
      </c>
      <c r="F596" s="69">
        <f t="array" ref="F596">MAX(0,SUM(IF(ISNUMBER(F580:F593),F580:F593,SUMIF(codes[code],F580:F593,codes[calcul_HS])))+SUM(COUNTIF(JF,$C580:$C593))*JFHS-sem)</f>
        <v>0</v>
      </c>
      <c r="G596" s="70">
        <f>SUM(Tablo[[#This Row],[Barry]:[Syham]])</f>
        <v>0</v>
      </c>
    </row>
  </sheetData>
  <conditionalFormatting sqref="E1:G1048576">
    <cfRule type="cellIs" dxfId="68" priority="13" operator="equal">
      <formula>"abs"</formula>
    </cfRule>
    <cfRule type="cellIs" dxfId="67" priority="14" operator="equal">
      <formula>"mal"</formula>
    </cfRule>
    <cfRule type="cellIs" dxfId="66" priority="15" operator="equal">
      <formula>"ret"</formula>
    </cfRule>
    <cfRule type="cellIs" dxfId="65" priority="16" operator="equal">
      <formula>"con"</formula>
    </cfRule>
  </conditionalFormatting>
  <conditionalFormatting sqref="A1:XFD1048576">
    <cfRule type="cellIs" dxfId="64" priority="5" operator="equal">
      <formula>"CP"</formula>
    </cfRule>
  </conditionalFormatting>
  <conditionalFormatting sqref="C1:G1048576">
    <cfRule type="expression" dxfId="63" priority="282">
      <formula>COUNTIF(JF,$C1)</formula>
    </cfRule>
  </conditionalFormatting>
  <conditionalFormatting sqref="A1:XFD1">
    <cfRule type="cellIs" dxfId="62" priority="3" operator="equal">
      <formula>"ASTTREINTE"</formula>
    </cfRule>
  </conditionalFormatting>
  <conditionalFormatting sqref="C1048569:G1048576">
    <cfRule type="expression" dxfId="61" priority="300">
      <formula>COUNTIF(JF,$C1)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3"/>
  <sheetViews>
    <sheetView showZeros="0" zoomScale="90" zoomScaleNormal="90" workbookViewId="0">
      <selection activeCell="D1" sqref="D1"/>
    </sheetView>
  </sheetViews>
  <sheetFormatPr baseColWidth="10" defaultColWidth="8.81640625" defaultRowHeight="12.5" x14ac:dyDescent="0.25"/>
  <cols>
    <col min="1" max="1" width="11.81640625" style="12" customWidth="1"/>
    <col min="2" max="2" width="12.7265625" style="12" bestFit="1" customWidth="1"/>
    <col min="3" max="3" width="9.26953125" style="12" bestFit="1" customWidth="1"/>
    <col min="4" max="5" width="10.1796875" style="12" customWidth="1"/>
    <col min="6" max="16384" width="8.81640625" style="12"/>
  </cols>
  <sheetData>
    <row r="1" spans="1:5" ht="13" x14ac:dyDescent="0.3">
      <c r="A1" s="38">
        <v>2017</v>
      </c>
      <c r="D1" s="21">
        <f>MATCH(D2,Tablo[#Headers],0)-3</f>
        <v>2</v>
      </c>
      <c r="E1" s="21">
        <f>MATCH(E2,Tablo[#Headers],0)-3</f>
        <v>3</v>
      </c>
    </row>
    <row r="2" spans="1:5" s="13" customFormat="1" ht="13.5" thickBot="1" x14ac:dyDescent="0.35">
      <c r="A2" s="13" t="s">
        <v>22</v>
      </c>
      <c r="B2" s="13" t="s">
        <v>2</v>
      </c>
      <c r="D2" s="27" t="s">
        <v>38</v>
      </c>
      <c r="E2" s="27" t="s">
        <v>39</v>
      </c>
    </row>
    <row r="3" spans="1:5" s="8" customFormat="1" ht="13" x14ac:dyDescent="0.3">
      <c r="A3" s="7">
        <f>DATE(A1,2,0)</f>
        <v>42766</v>
      </c>
      <c r="B3" s="8" t="s">
        <v>3</v>
      </c>
      <c r="C3" s="8" t="s">
        <v>23</v>
      </c>
      <c r="D3" s="19">
        <f ca="1">SUMPRODUCT((Tablo[Mois]=$A3)*(Tablo[JOUR]=$B3),(OFFSET(Tablo[JOUR],0,D$1)))</f>
        <v>0</v>
      </c>
      <c r="E3" s="19">
        <f ca="1">SUMPRODUCT((Tablo[Mois]=$A3)*(Tablo[JOUR]=$B3),(OFFSET(Tablo[JOUR],0,E$1)))</f>
        <v>0</v>
      </c>
    </row>
    <row r="4" spans="1:5" ht="13" x14ac:dyDescent="0.3">
      <c r="A4" s="17"/>
      <c r="B4" s="12" t="s">
        <v>4</v>
      </c>
      <c r="C4" s="12" t="s">
        <v>23</v>
      </c>
      <c r="D4" s="20">
        <f ca="1">SUMPRODUCT((Tablo[Mois]=$A3)*(Tablo[JOUR]=$B4),(OFFSET(Tablo[JOUR],0,D$1)))</f>
        <v>0</v>
      </c>
      <c r="E4" s="20">
        <f ca="1">SUMPRODUCT((Tablo[Mois]=$A3)*(Tablo[JOUR]=$B4),(OFFSET(Tablo[JOUR],0,E$1)))</f>
        <v>0</v>
      </c>
    </row>
    <row r="5" spans="1:5" s="23" customFormat="1" ht="13" x14ac:dyDescent="0.3">
      <c r="A5" s="22"/>
      <c r="B5" s="23" t="s">
        <v>2</v>
      </c>
      <c r="C5" s="24" t="s">
        <v>24</v>
      </c>
      <c r="D5" s="20">
        <f ca="1">SUMPRODUCT((Tablo[Mois]=$A3)*(Tablo[JOUR]=$B5),(OFFSET(Tablo[JOUR],0,D$1)))</f>
        <v>0</v>
      </c>
      <c r="E5" s="20">
        <f ca="1">SUMPRODUCT((Tablo[Mois]=$A3)*(Tablo[JOUR]=$B5),(OFFSET(Tablo[JOUR],0,E$1)))</f>
        <v>0</v>
      </c>
    </row>
    <row r="6" spans="1:5" x14ac:dyDescent="0.25">
      <c r="A6" s="17"/>
      <c r="B6" s="14" t="s">
        <v>5</v>
      </c>
      <c r="C6" s="12" t="s">
        <v>24</v>
      </c>
      <c r="D6" s="12">
        <f>SUMPRODUCT((Tablo[Mois]=$A3)*(COUNTIF(JF,Tablo[JOUR])))</f>
        <v>0</v>
      </c>
      <c r="E6" s="12">
        <f>SUMPRODUCT((Tablo[Mois]=$A3)*(COUNTIF(JF,Tablo[JOUR])))</f>
        <v>0</v>
      </c>
    </row>
    <row r="7" spans="1:5" x14ac:dyDescent="0.25">
      <c r="A7" s="17"/>
      <c r="B7" s="15" t="s">
        <v>20</v>
      </c>
      <c r="C7" s="12" t="s">
        <v>37</v>
      </c>
      <c r="D7" s="12">
        <f ca="1">SUMPRODUCT((Tablo[Mois]=$A3)*(OFFSET(Tablo[JOUR],0,D$1)=$B7))</f>
        <v>0</v>
      </c>
      <c r="E7" s="12">
        <f ca="1">SUMPRODUCT((Tablo[Mois]=$A3)*(OFFSET(Tablo[JOUR],0,E$1)=$B7))</f>
        <v>0</v>
      </c>
    </row>
    <row r="8" spans="1:5" x14ac:dyDescent="0.25">
      <c r="A8" s="17"/>
      <c r="B8" s="16" t="s">
        <v>19</v>
      </c>
      <c r="C8" s="12" t="s">
        <v>37</v>
      </c>
      <c r="D8" s="12">
        <f ca="1">SUMPRODUCT((Tablo[Mois]=$A3)*(OFFSET(Tablo[JOUR],0,D$1)=$B8))</f>
        <v>0</v>
      </c>
      <c r="E8" s="12">
        <f ca="1">SUMPRODUCT((Tablo[Mois]=$A3)*(OFFSET(Tablo[JOUR],0,E$1)=$B8))</f>
        <v>0</v>
      </c>
    </row>
    <row r="9" spans="1:5" x14ac:dyDescent="0.25">
      <c r="A9" s="17"/>
      <c r="B9" s="30" t="s">
        <v>25</v>
      </c>
      <c r="C9" s="12" t="s">
        <v>37</v>
      </c>
      <c r="D9" s="12">
        <f ca="1">SUMPRODUCT((Tablo[Mois]=$A3)*(OFFSET(Tablo[JOUR],0,D$1)=$B9))</f>
        <v>0</v>
      </c>
      <c r="E9" s="12">
        <f ca="1">SUMPRODUCT((Tablo[Mois]=$A3)*(OFFSET(Tablo[JOUR],0,E$1)=$B9))</f>
        <v>0</v>
      </c>
    </row>
    <row r="10" spans="1:5" x14ac:dyDescent="0.25">
      <c r="A10" s="17"/>
      <c r="B10" s="16" t="s">
        <v>26</v>
      </c>
      <c r="C10" s="12" t="s">
        <v>37</v>
      </c>
      <c r="D10" s="12">
        <f ca="1">SUMPRODUCT((Tablo[Mois]=$A3)*(OFFSET(Tablo[JOUR],0,D$1)=$B10))</f>
        <v>0</v>
      </c>
      <c r="E10" s="12">
        <f ca="1">SUMPRODUCT((Tablo[Mois]=$A3)*(OFFSET(Tablo[JOUR],0,E$1)=$B10))</f>
        <v>0</v>
      </c>
    </row>
    <row r="11" spans="1:5" x14ac:dyDescent="0.25">
      <c r="A11" s="17"/>
      <c r="B11" s="31" t="s">
        <v>27</v>
      </c>
      <c r="C11" s="12" t="s">
        <v>37</v>
      </c>
      <c r="D11" s="12">
        <f ca="1">SUMPRODUCT((Tablo[Mois]=$A3)*(OFFSET(Tablo[JOUR],0,D$1)=$B11))</f>
        <v>0</v>
      </c>
      <c r="E11" s="12">
        <f ca="1">SUMPRODUCT((Tablo[Mois]=$A3)*(OFFSET(Tablo[JOUR],0,E$1)=$B11))</f>
        <v>0</v>
      </c>
    </row>
    <row r="12" spans="1:5" x14ac:dyDescent="0.25">
      <c r="A12" s="17"/>
      <c r="B12" s="31" t="s">
        <v>40</v>
      </c>
      <c r="C12" s="62" t="s">
        <v>24</v>
      </c>
    </row>
    <row r="13" spans="1:5" s="10" customFormat="1" ht="13" thickBot="1" x14ac:dyDescent="0.3">
      <c r="A13" s="9"/>
      <c r="B13" s="18" t="s">
        <v>18</v>
      </c>
      <c r="C13" s="10" t="s">
        <v>37</v>
      </c>
      <c r="D13" s="10">
        <f ca="1">SUMPRODUCT((Tablo[Mois]=$A3)*(OFFSET(Tablo[JOUR],0,D$1)=$B13))</f>
        <v>0</v>
      </c>
      <c r="E13" s="10">
        <f ca="1">SUMPRODUCT((Tablo[Mois]=$A3)*(OFFSET(Tablo[JOUR],0,E$1)=$B13))</f>
        <v>0</v>
      </c>
    </row>
    <row r="14" spans="1:5" s="8" customFormat="1" ht="13" x14ac:dyDescent="0.3">
      <c r="A14" s="11">
        <f>EOMONTH(A3+1,0)</f>
        <v>42794</v>
      </c>
      <c r="B14" s="8" t="s">
        <v>3</v>
      </c>
      <c r="C14" s="8" t="s">
        <v>23</v>
      </c>
      <c r="D14" s="19">
        <f ca="1">SUMPRODUCT((Tablo[Mois]=$A14)*(Tablo[JOUR]=$B14),(OFFSET(Tablo[JOUR],0,D$1)))</f>
        <v>0</v>
      </c>
      <c r="E14" s="19">
        <f ca="1">SUMPRODUCT((Tablo[Mois]=$A14)*(Tablo[JOUR]=$B14),(OFFSET(Tablo[JOUR],0,E$1)))</f>
        <v>0</v>
      </c>
    </row>
    <row r="15" spans="1:5" ht="13" x14ac:dyDescent="0.3">
      <c r="A15" s="17"/>
      <c r="B15" s="12" t="s">
        <v>4</v>
      </c>
      <c r="C15" s="12" t="s">
        <v>23</v>
      </c>
      <c r="D15" s="20">
        <f ca="1">SUMPRODUCT((Tablo[Mois]=$A14)*(Tablo[JOUR]=$B15),(OFFSET(Tablo[JOUR],0,D$1)))</f>
        <v>0</v>
      </c>
      <c r="E15" s="20">
        <f ca="1">SUMPRODUCT((Tablo[Mois]=$A14)*(Tablo[JOUR]=$B15),(OFFSET(Tablo[JOUR],0,E$1)))</f>
        <v>0</v>
      </c>
    </row>
    <row r="16" spans="1:5" s="23" customFormat="1" ht="13" x14ac:dyDescent="0.3">
      <c r="A16" s="22"/>
      <c r="B16" s="23" t="s">
        <v>2</v>
      </c>
      <c r="C16" s="24" t="s">
        <v>24</v>
      </c>
      <c r="D16" s="20">
        <f ca="1">SUMPRODUCT((Tablo[Mois]=$A14)*(Tablo[JOUR]=$B16),(OFFSET(Tablo[JOUR],0,D$1)))</f>
        <v>0</v>
      </c>
      <c r="E16" s="20">
        <f ca="1">SUMPRODUCT((Tablo[Mois]=$A14)*(Tablo[JOUR]=$B16),(OFFSET(Tablo[JOUR],0,E$1)))</f>
        <v>0</v>
      </c>
    </row>
    <row r="17" spans="1:5" x14ac:dyDescent="0.25">
      <c r="A17" s="17"/>
      <c r="B17" s="14" t="s">
        <v>5</v>
      </c>
      <c r="C17" s="12" t="s">
        <v>24</v>
      </c>
      <c r="D17" s="12">
        <f>SUMPRODUCT((Tablo[Mois]=$A14)*(COUNTIF(JF,Tablo[JOUR])))</f>
        <v>0</v>
      </c>
      <c r="E17" s="12">
        <f>SUMPRODUCT((Tablo[Mois]=$A14)*(COUNTIF(JF,Tablo[JOUR])))</f>
        <v>0</v>
      </c>
    </row>
    <row r="18" spans="1:5" x14ac:dyDescent="0.25">
      <c r="A18" s="17"/>
      <c r="B18" s="15" t="s">
        <v>20</v>
      </c>
      <c r="C18" s="12" t="s">
        <v>37</v>
      </c>
      <c r="D18" s="12">
        <f ca="1">SUMPRODUCT((Tablo[Mois]=$A14)*(OFFSET(Tablo[JOUR],0,D$1)=$B18))</f>
        <v>0</v>
      </c>
      <c r="E18" s="12">
        <f ca="1">SUMPRODUCT((Tablo[Mois]=$A14)*(OFFSET(Tablo[JOUR],0,E$1)=$B18))</f>
        <v>0</v>
      </c>
    </row>
    <row r="19" spans="1:5" x14ac:dyDescent="0.25">
      <c r="A19" s="17"/>
      <c r="B19" s="16" t="s">
        <v>19</v>
      </c>
      <c r="C19" s="12" t="s">
        <v>37</v>
      </c>
      <c r="D19" s="12">
        <f ca="1">SUMPRODUCT((Tablo[Mois]=$A14)*(OFFSET(Tablo[JOUR],0,D$1)=$B19))</f>
        <v>0</v>
      </c>
      <c r="E19" s="12">
        <f ca="1">SUMPRODUCT((Tablo[Mois]=$A14)*(OFFSET(Tablo[JOUR],0,E$1)=$B19))</f>
        <v>0</v>
      </c>
    </row>
    <row r="20" spans="1:5" x14ac:dyDescent="0.25">
      <c r="A20" s="17"/>
      <c r="B20" s="30" t="s">
        <v>25</v>
      </c>
      <c r="C20" s="12" t="s">
        <v>37</v>
      </c>
      <c r="D20" s="12">
        <f ca="1">SUMPRODUCT((Tablo[Mois]=$A14)*(OFFSET(Tablo[JOUR],0,D$1)=$B20))</f>
        <v>0</v>
      </c>
      <c r="E20" s="12">
        <f ca="1">SUMPRODUCT((Tablo[Mois]=$A14)*(OFFSET(Tablo[JOUR],0,E$1)=$B20))</f>
        <v>0</v>
      </c>
    </row>
    <row r="21" spans="1:5" x14ac:dyDescent="0.25">
      <c r="A21" s="17"/>
      <c r="B21" s="16" t="s">
        <v>26</v>
      </c>
      <c r="C21" s="12" t="s">
        <v>37</v>
      </c>
      <c r="D21" s="12">
        <f ca="1">SUMPRODUCT((Tablo[Mois]=$A14)*(OFFSET(Tablo[JOUR],0,D$1)=$B21))</f>
        <v>0</v>
      </c>
      <c r="E21" s="12">
        <f ca="1">SUMPRODUCT((Tablo[Mois]=$A14)*(OFFSET(Tablo[JOUR],0,E$1)=$B21))</f>
        <v>0</v>
      </c>
    </row>
    <row r="22" spans="1:5" x14ac:dyDescent="0.25">
      <c r="A22" s="17"/>
      <c r="B22" s="31" t="s">
        <v>27</v>
      </c>
      <c r="C22" s="12" t="s">
        <v>37</v>
      </c>
      <c r="D22" s="12">
        <f ca="1">SUMPRODUCT((Tablo[Mois]=$A14)*(OFFSET(Tablo[JOUR],0,D$1)=$B22))</f>
        <v>0</v>
      </c>
      <c r="E22" s="12">
        <f ca="1">SUMPRODUCT((Tablo[Mois]=$A14)*(OFFSET(Tablo[JOUR],0,E$1)=$B22))</f>
        <v>0</v>
      </c>
    </row>
    <row r="23" spans="1:5" x14ac:dyDescent="0.25">
      <c r="A23" s="17"/>
      <c r="B23" s="31" t="s">
        <v>40</v>
      </c>
      <c r="C23" s="23" t="s">
        <v>24</v>
      </c>
      <c r="D23" s="12">
        <f ca="1">SUMPRODUCT((Tablo[Mois]=$A15)*(OFFSET(Tablo[JOUR],0,D$1)=$B23))</f>
        <v>0</v>
      </c>
      <c r="E23" s="12">
        <f ca="1">SUMPRODUCT((Tablo[Mois]=$A15)*(OFFSET(Tablo[JOUR],0,E$1)=$B23))</f>
        <v>0</v>
      </c>
    </row>
    <row r="24" spans="1:5" x14ac:dyDescent="0.25">
      <c r="A24" s="17"/>
      <c r="B24" s="31" t="s">
        <v>41</v>
      </c>
      <c r="C24" s="64" t="s">
        <v>42</v>
      </c>
    </row>
    <row r="25" spans="1:5" s="10" customFormat="1" ht="13" thickBot="1" x14ac:dyDescent="0.3">
      <c r="A25" s="9"/>
      <c r="B25" s="18" t="s">
        <v>18</v>
      </c>
      <c r="C25" s="10" t="s">
        <v>37</v>
      </c>
      <c r="D25" s="10">
        <f ca="1">SUMPRODUCT((Tablo[Mois]=$A14)*(OFFSET(Tablo[JOUR],0,D$1)=$B25))</f>
        <v>0</v>
      </c>
      <c r="E25" s="10">
        <f ca="1">SUMPRODUCT((Tablo[Mois]=$A14)*(OFFSET(Tablo[JOUR],0,E$1)=$B25))</f>
        <v>0</v>
      </c>
    </row>
    <row r="26" spans="1:5" s="8" customFormat="1" ht="13" x14ac:dyDescent="0.3">
      <c r="A26" s="11">
        <f>EOMONTH(A14+1,0)</f>
        <v>42825</v>
      </c>
      <c r="B26" s="8" t="s">
        <v>3</v>
      </c>
      <c r="C26" s="8" t="s">
        <v>23</v>
      </c>
      <c r="D26" s="19">
        <f ca="1">SUMPRODUCT((Tablo[Mois]=$A26)*(Tablo[JOUR]=$B26),(OFFSET(Tablo[JOUR],0,D$1)))</f>
        <v>0</v>
      </c>
      <c r="E26" s="19">
        <f ca="1">SUMPRODUCT((Tablo[Mois]=$A26)*(Tablo[JOUR]=$B26),(OFFSET(Tablo[JOUR],0,E$1)))</f>
        <v>0</v>
      </c>
    </row>
    <row r="27" spans="1:5" ht="13" x14ac:dyDescent="0.3">
      <c r="A27" s="17"/>
      <c r="B27" s="12" t="s">
        <v>4</v>
      </c>
      <c r="C27" s="12" t="s">
        <v>23</v>
      </c>
      <c r="D27" s="20">
        <f ca="1">SUMPRODUCT((Tablo[Mois]=$A26)*(Tablo[JOUR]=$B27),(OFFSET(Tablo[JOUR],0,D$1)))</f>
        <v>0</v>
      </c>
      <c r="E27" s="20">
        <f ca="1">SUMPRODUCT((Tablo[Mois]=$A26)*(Tablo[JOUR]=$B27),(OFFSET(Tablo[JOUR],0,E$1)))</f>
        <v>0</v>
      </c>
    </row>
    <row r="28" spans="1:5" s="23" customFormat="1" ht="13" x14ac:dyDescent="0.3">
      <c r="A28" s="22"/>
      <c r="B28" s="23" t="s">
        <v>2</v>
      </c>
      <c r="C28" s="24" t="s">
        <v>24</v>
      </c>
      <c r="D28" s="20">
        <f ca="1">SUMPRODUCT((Tablo[Mois]=$A26)*(Tablo[JOUR]=$B28),(OFFSET(Tablo[JOUR],0,D$1)))</f>
        <v>0</v>
      </c>
      <c r="E28" s="20">
        <f ca="1">SUMPRODUCT((Tablo[Mois]=$A26)*(Tablo[JOUR]=$B28),(OFFSET(Tablo[JOUR],0,E$1)))</f>
        <v>0</v>
      </c>
    </row>
    <row r="29" spans="1:5" x14ac:dyDescent="0.25">
      <c r="A29" s="17"/>
      <c r="B29" s="14" t="s">
        <v>5</v>
      </c>
      <c r="C29" s="12" t="s">
        <v>24</v>
      </c>
      <c r="D29" s="12">
        <f>SUMPRODUCT((Tablo[Mois]=$A26)*(COUNTIF(JF,Tablo[JOUR])))</f>
        <v>0</v>
      </c>
      <c r="E29" s="12">
        <f>SUMPRODUCT((Tablo[Mois]=$A26)*(COUNTIF(JF,Tablo[JOUR])))</f>
        <v>0</v>
      </c>
    </row>
    <row r="30" spans="1:5" x14ac:dyDescent="0.25">
      <c r="A30" s="17"/>
      <c r="B30" s="15" t="s">
        <v>20</v>
      </c>
      <c r="C30" s="12" t="s">
        <v>37</v>
      </c>
      <c r="D30" s="12">
        <f ca="1">SUMPRODUCT((Tablo[Mois]=$A26)*(OFFSET(Tablo[JOUR],0,D$1)=$B30))</f>
        <v>0</v>
      </c>
      <c r="E30" s="12">
        <f ca="1">SUMPRODUCT((Tablo[Mois]=$A26)*(OFFSET(Tablo[JOUR],0,E$1)=$B30))</f>
        <v>0</v>
      </c>
    </row>
    <row r="31" spans="1:5" x14ac:dyDescent="0.25">
      <c r="A31" s="17"/>
      <c r="B31" s="16" t="s">
        <v>19</v>
      </c>
      <c r="C31" s="12" t="s">
        <v>37</v>
      </c>
      <c r="D31" s="12">
        <f ca="1">SUMPRODUCT((Tablo[Mois]=$A26)*(OFFSET(Tablo[JOUR],0,D$1)=$B31))</f>
        <v>0</v>
      </c>
      <c r="E31" s="12">
        <f ca="1">SUMPRODUCT((Tablo[Mois]=$A26)*(OFFSET(Tablo[JOUR],0,E$1)=$B31))</f>
        <v>0</v>
      </c>
    </row>
    <row r="32" spans="1:5" x14ac:dyDescent="0.25">
      <c r="A32" s="17"/>
      <c r="B32" s="30" t="s">
        <v>25</v>
      </c>
      <c r="C32" s="12" t="s">
        <v>37</v>
      </c>
      <c r="D32" s="12">
        <f ca="1">SUMPRODUCT((Tablo[Mois]=$A26)*(OFFSET(Tablo[JOUR],0,D$1)=$B32))</f>
        <v>0</v>
      </c>
      <c r="E32" s="12">
        <f ca="1">SUMPRODUCT((Tablo[Mois]=$A26)*(OFFSET(Tablo[JOUR],0,E$1)=$B32))</f>
        <v>0</v>
      </c>
    </row>
    <row r="33" spans="1:5" x14ac:dyDescent="0.25">
      <c r="A33" s="17"/>
      <c r="B33" s="16" t="s">
        <v>26</v>
      </c>
      <c r="C33" s="12" t="s">
        <v>37</v>
      </c>
      <c r="D33" s="12">
        <f ca="1">SUMPRODUCT((Tablo[Mois]=$A26)*(OFFSET(Tablo[JOUR],0,D$1)=$B33))</f>
        <v>0</v>
      </c>
      <c r="E33" s="12">
        <f ca="1">SUMPRODUCT((Tablo[Mois]=$A26)*(OFFSET(Tablo[JOUR],0,E$1)=$B33))</f>
        <v>0</v>
      </c>
    </row>
    <row r="34" spans="1:5" x14ac:dyDescent="0.25">
      <c r="A34" s="17"/>
      <c r="B34" s="31" t="s">
        <v>27</v>
      </c>
      <c r="C34" s="12" t="s">
        <v>37</v>
      </c>
      <c r="D34" s="12">
        <f ca="1">SUMPRODUCT((Tablo[Mois]=$A26)*(OFFSET(Tablo[JOUR],0,D$1)=$B34))</f>
        <v>0</v>
      </c>
      <c r="E34" s="12">
        <f ca="1">SUMPRODUCT((Tablo[Mois]=$A26)*(OFFSET(Tablo[JOUR],0,E$1)=$B34))</f>
        <v>0</v>
      </c>
    </row>
    <row r="35" spans="1:5" x14ac:dyDescent="0.25">
      <c r="A35" s="17"/>
      <c r="B35" s="31" t="s">
        <v>40</v>
      </c>
      <c r="C35" s="23" t="s">
        <v>24</v>
      </c>
      <c r="D35" s="12">
        <f ca="1">SUMPRODUCT((Tablo[Mois]=$A27)*(OFFSET(Tablo[JOUR],0,D$1)=$B35))</f>
        <v>0</v>
      </c>
      <c r="E35" s="12">
        <f ca="1">SUMPRODUCT((Tablo[Mois]=$A27)*(OFFSET(Tablo[JOUR],0,E$1)=$B35))</f>
        <v>0</v>
      </c>
    </row>
    <row r="36" spans="1:5" x14ac:dyDescent="0.25">
      <c r="A36" s="17"/>
      <c r="B36" s="31" t="s">
        <v>41</v>
      </c>
      <c r="C36" s="12" t="s">
        <v>37</v>
      </c>
      <c r="D36" s="12">
        <f ca="1">SUMPRODUCT((Tablo[Mois]=$A28)*(OFFSET(Tablo[JOUR],0,D$1)=$B36))</f>
        <v>0</v>
      </c>
      <c r="E36" s="12">
        <f ca="1">SUMPRODUCT((Tablo[Mois]=$A28)*(OFFSET(Tablo[JOUR],0,E$1)=$B36))</f>
        <v>0</v>
      </c>
    </row>
    <row r="37" spans="1:5" s="10" customFormat="1" ht="13" thickBot="1" x14ac:dyDescent="0.3">
      <c r="A37" s="9"/>
      <c r="B37" s="18" t="s">
        <v>18</v>
      </c>
      <c r="C37" s="10" t="s">
        <v>37</v>
      </c>
      <c r="D37" s="10">
        <f ca="1">SUMPRODUCT((Tablo[Mois]=$A26)*(OFFSET(Tablo[JOUR],0,D$1)=$B37))</f>
        <v>0</v>
      </c>
      <c r="E37" s="10">
        <f ca="1">SUMPRODUCT((Tablo[Mois]=$A26)*(OFFSET(Tablo[JOUR],0,E$1)=$B37))</f>
        <v>0</v>
      </c>
    </row>
    <row r="38" spans="1:5" s="8" customFormat="1" ht="13" x14ac:dyDescent="0.3">
      <c r="A38" s="11">
        <f>EOMONTH(A26+1,0)</f>
        <v>42855</v>
      </c>
      <c r="B38" s="8" t="s">
        <v>3</v>
      </c>
      <c r="C38" s="8" t="s">
        <v>23</v>
      </c>
      <c r="D38" s="19">
        <f ca="1">SUMPRODUCT((Tablo[Mois]=$A38)*(Tablo[JOUR]=$B38),(OFFSET(Tablo[JOUR],0,D$1)))</f>
        <v>0</v>
      </c>
      <c r="E38" s="19">
        <f ca="1">SUMPRODUCT((Tablo[Mois]=$A38)*(Tablo[JOUR]=$B38),(OFFSET(Tablo[JOUR],0,E$1)))</f>
        <v>0</v>
      </c>
    </row>
    <row r="39" spans="1:5" ht="13" x14ac:dyDescent="0.3">
      <c r="A39" s="17"/>
      <c r="B39" s="12" t="s">
        <v>4</v>
      </c>
      <c r="C39" s="12" t="s">
        <v>23</v>
      </c>
      <c r="D39" s="20">
        <f ca="1">SUMPRODUCT((Tablo[Mois]=$A38)*(Tablo[JOUR]=$B39),(OFFSET(Tablo[JOUR],0,D$1)))</f>
        <v>0</v>
      </c>
      <c r="E39" s="20">
        <f ca="1">SUMPRODUCT((Tablo[Mois]=$A38)*(Tablo[JOUR]=$B39),(OFFSET(Tablo[JOUR],0,E$1)))</f>
        <v>0</v>
      </c>
    </row>
    <row r="40" spans="1:5" s="23" customFormat="1" ht="13" x14ac:dyDescent="0.3">
      <c r="A40" s="22"/>
      <c r="B40" s="23" t="s">
        <v>2</v>
      </c>
      <c r="C40" s="24" t="s">
        <v>24</v>
      </c>
      <c r="D40" s="20">
        <f ca="1">SUMPRODUCT((Tablo[Mois]=$A38)*(Tablo[JOUR]=$B40),(OFFSET(Tablo[JOUR],0,D$1)))</f>
        <v>0</v>
      </c>
      <c r="E40" s="20">
        <f ca="1">SUMPRODUCT((Tablo[Mois]=$A38)*(Tablo[JOUR]=$B40),(OFFSET(Tablo[JOUR],0,E$1)))</f>
        <v>0</v>
      </c>
    </row>
    <row r="41" spans="1:5" x14ac:dyDescent="0.25">
      <c r="A41" s="17"/>
      <c r="B41" s="14" t="s">
        <v>5</v>
      </c>
      <c r="C41" s="12" t="s">
        <v>24</v>
      </c>
      <c r="D41" s="12">
        <f>SUMPRODUCT((Tablo[Mois]=$A38)*(COUNTIF(JF,Tablo[JOUR])))</f>
        <v>0</v>
      </c>
      <c r="E41" s="12">
        <f>SUMPRODUCT((Tablo[Mois]=$A38)*(COUNTIF(JF,Tablo[JOUR])))</f>
        <v>0</v>
      </c>
    </row>
    <row r="42" spans="1:5" x14ac:dyDescent="0.25">
      <c r="A42" s="17"/>
      <c r="B42" s="15" t="s">
        <v>20</v>
      </c>
      <c r="C42" s="12" t="s">
        <v>37</v>
      </c>
      <c r="D42" s="12">
        <f ca="1">SUMPRODUCT((Tablo[Mois]=$A38)*(OFFSET(Tablo[JOUR],0,D$1)=$B42))</f>
        <v>0</v>
      </c>
      <c r="E42" s="12">
        <f ca="1">SUMPRODUCT((Tablo[Mois]=$A38)*(OFFSET(Tablo[JOUR],0,E$1)=$B42))</f>
        <v>0</v>
      </c>
    </row>
    <row r="43" spans="1:5" x14ac:dyDescent="0.25">
      <c r="A43" s="17"/>
      <c r="B43" s="16" t="s">
        <v>19</v>
      </c>
      <c r="C43" s="12" t="s">
        <v>37</v>
      </c>
      <c r="D43" s="12">
        <f ca="1">SUMPRODUCT((Tablo[Mois]=$A38)*(OFFSET(Tablo[JOUR],0,D$1)=$B43))</f>
        <v>0</v>
      </c>
      <c r="E43" s="12">
        <f ca="1">SUMPRODUCT((Tablo[Mois]=$A38)*(OFFSET(Tablo[JOUR],0,E$1)=$B43))</f>
        <v>0</v>
      </c>
    </row>
    <row r="44" spans="1:5" x14ac:dyDescent="0.25">
      <c r="A44" s="17"/>
      <c r="B44" s="30" t="s">
        <v>25</v>
      </c>
      <c r="C44" s="12" t="s">
        <v>37</v>
      </c>
      <c r="D44" s="12">
        <f ca="1">SUMPRODUCT((Tablo[Mois]=$A38)*(OFFSET(Tablo[JOUR],0,D$1)=$B44))</f>
        <v>0</v>
      </c>
      <c r="E44" s="12">
        <f ca="1">SUMPRODUCT((Tablo[Mois]=$A38)*(OFFSET(Tablo[JOUR],0,E$1)=$B44))</f>
        <v>0</v>
      </c>
    </row>
    <row r="45" spans="1:5" x14ac:dyDescent="0.25">
      <c r="A45" s="17"/>
      <c r="B45" s="16" t="s">
        <v>26</v>
      </c>
      <c r="C45" s="12" t="s">
        <v>37</v>
      </c>
      <c r="D45" s="12">
        <f ca="1">SUMPRODUCT((Tablo[Mois]=$A38)*(OFFSET(Tablo[JOUR],0,D$1)=$B45))</f>
        <v>0</v>
      </c>
      <c r="E45" s="12">
        <f ca="1">SUMPRODUCT((Tablo[Mois]=$A38)*(OFFSET(Tablo[JOUR],0,E$1)=$B45))</f>
        <v>0</v>
      </c>
    </row>
    <row r="46" spans="1:5" x14ac:dyDescent="0.25">
      <c r="A46" s="17"/>
      <c r="B46" s="31" t="s">
        <v>27</v>
      </c>
      <c r="C46" s="23" t="s">
        <v>24</v>
      </c>
      <c r="D46" s="12">
        <f ca="1">SUMPRODUCT((Tablo[Mois]=$A38)*(OFFSET(Tablo[JOUR],0,D$1)=$B46))</f>
        <v>0</v>
      </c>
      <c r="E46" s="12">
        <f ca="1">SUMPRODUCT((Tablo[Mois]=$A38)*(OFFSET(Tablo[JOUR],0,E$1)=$B46))</f>
        <v>0</v>
      </c>
    </row>
    <row r="47" spans="1:5" x14ac:dyDescent="0.25">
      <c r="A47" s="17"/>
      <c r="B47" s="31" t="s">
        <v>40</v>
      </c>
      <c r="C47" s="12" t="s">
        <v>37</v>
      </c>
      <c r="D47" s="12">
        <f ca="1">SUMPRODUCT((Tablo[Mois]=$A39)*(OFFSET(Tablo[JOUR],0,D$1)=$B47))</f>
        <v>0</v>
      </c>
      <c r="E47" s="12">
        <f ca="1">SUMPRODUCT((Tablo[Mois]=$A39)*(OFFSET(Tablo[JOUR],0,E$1)=$B47))</f>
        <v>0</v>
      </c>
    </row>
    <row r="48" spans="1:5" x14ac:dyDescent="0.25">
      <c r="A48" s="17"/>
      <c r="B48" s="31" t="s">
        <v>41</v>
      </c>
      <c r="C48" s="12" t="s">
        <v>37</v>
      </c>
      <c r="D48" s="12">
        <f ca="1">SUMPRODUCT((Tablo[Mois]=$A40)*(OFFSET(Tablo[JOUR],0,D$1)=$B48))</f>
        <v>0</v>
      </c>
      <c r="E48" s="12">
        <f ca="1">SUMPRODUCT((Tablo[Mois]=$A40)*(OFFSET(Tablo[JOUR],0,E$1)=$B48))</f>
        <v>0</v>
      </c>
    </row>
    <row r="49" spans="1:5" s="10" customFormat="1" ht="13" thickBot="1" x14ac:dyDescent="0.3">
      <c r="A49" s="9"/>
      <c r="B49" s="18" t="s">
        <v>18</v>
      </c>
      <c r="C49" s="10" t="s">
        <v>37</v>
      </c>
      <c r="D49" s="10">
        <f ca="1">SUMPRODUCT((Tablo[Mois]=$A38)*(OFFSET(Tablo[JOUR],0,D$1)=$B49))</f>
        <v>0</v>
      </c>
      <c r="E49" s="10">
        <f ca="1">SUMPRODUCT((Tablo[Mois]=$A38)*(OFFSET(Tablo[JOUR],0,E$1)=$B49))</f>
        <v>0</v>
      </c>
    </row>
    <row r="50" spans="1:5" s="8" customFormat="1" ht="13" x14ac:dyDescent="0.3">
      <c r="A50" s="11">
        <f>EOMONTH(A38+1,0)</f>
        <v>42886</v>
      </c>
      <c r="B50" s="8" t="s">
        <v>3</v>
      </c>
      <c r="C50" s="8" t="s">
        <v>23</v>
      </c>
      <c r="D50" s="19">
        <f ca="1">SUMPRODUCT((Tablo[Mois]=$A50)*(Tablo[JOUR]=$B50),(OFFSET(Tablo[JOUR],0,D$1)))</f>
        <v>0</v>
      </c>
      <c r="E50" s="19">
        <f ca="1">SUMPRODUCT((Tablo[Mois]=$A50)*(Tablo[JOUR]=$B50),(OFFSET(Tablo[JOUR],0,E$1)))</f>
        <v>0</v>
      </c>
    </row>
    <row r="51" spans="1:5" ht="13" x14ac:dyDescent="0.3">
      <c r="A51" s="17"/>
      <c r="B51" s="12" t="s">
        <v>4</v>
      </c>
      <c r="C51" s="12" t="s">
        <v>23</v>
      </c>
      <c r="D51" s="20">
        <f ca="1">SUMPRODUCT((Tablo[Mois]=$A50)*(Tablo[JOUR]=$B51),(OFFSET(Tablo[JOUR],0,D$1)))</f>
        <v>0</v>
      </c>
      <c r="E51" s="20">
        <f ca="1">SUMPRODUCT((Tablo[Mois]=$A50)*(Tablo[JOUR]=$B51),(OFFSET(Tablo[JOUR],0,E$1)))</f>
        <v>0</v>
      </c>
    </row>
    <row r="52" spans="1:5" s="23" customFormat="1" ht="13" x14ac:dyDescent="0.3">
      <c r="A52" s="22"/>
      <c r="B52" s="23" t="s">
        <v>2</v>
      </c>
      <c r="C52" s="24" t="s">
        <v>24</v>
      </c>
      <c r="D52" s="20">
        <f ca="1">SUMPRODUCT((Tablo[Mois]=$A50)*(Tablo[JOUR]=$B52),(OFFSET(Tablo[JOUR],0,D$1)))</f>
        <v>0</v>
      </c>
      <c r="E52" s="20">
        <f ca="1">SUMPRODUCT((Tablo[Mois]=$A50)*(Tablo[JOUR]=$B52),(OFFSET(Tablo[JOUR],0,E$1)))</f>
        <v>0</v>
      </c>
    </row>
    <row r="53" spans="1:5" x14ac:dyDescent="0.25">
      <c r="A53" s="17"/>
      <c r="B53" s="14" t="s">
        <v>5</v>
      </c>
      <c r="C53" s="12" t="s">
        <v>24</v>
      </c>
      <c r="D53" s="12">
        <f>SUMPRODUCT((Tablo[Mois]=$A50)*(COUNTIF(JF,Tablo[JOUR])))</f>
        <v>0</v>
      </c>
      <c r="E53" s="12">
        <f>SUMPRODUCT((Tablo[Mois]=$A50)*(COUNTIF(JF,Tablo[JOUR])))</f>
        <v>0</v>
      </c>
    </row>
    <row r="54" spans="1:5" x14ac:dyDescent="0.25">
      <c r="A54" s="17"/>
      <c r="B54" s="15" t="s">
        <v>20</v>
      </c>
      <c r="C54" s="12" t="s">
        <v>37</v>
      </c>
      <c r="D54" s="12">
        <f ca="1">SUMPRODUCT((Tablo[Mois]=$A50)*(OFFSET(Tablo[JOUR],0,D$1)=$B54))</f>
        <v>0</v>
      </c>
      <c r="E54" s="12">
        <f ca="1">SUMPRODUCT((Tablo[Mois]=$A50)*(OFFSET(Tablo[JOUR],0,E$1)=$B54))</f>
        <v>0</v>
      </c>
    </row>
    <row r="55" spans="1:5" x14ac:dyDescent="0.25">
      <c r="A55" s="17"/>
      <c r="B55" s="16" t="s">
        <v>19</v>
      </c>
      <c r="C55" s="12" t="s">
        <v>37</v>
      </c>
      <c r="D55" s="12">
        <f ca="1">SUMPRODUCT((Tablo[Mois]=$A50)*(OFFSET(Tablo[JOUR],0,D$1)=$B55))</f>
        <v>0</v>
      </c>
      <c r="E55" s="12">
        <f ca="1">SUMPRODUCT((Tablo[Mois]=$A50)*(OFFSET(Tablo[JOUR],0,E$1)=$B55))</f>
        <v>0</v>
      </c>
    </row>
    <row r="56" spans="1:5" x14ac:dyDescent="0.25">
      <c r="A56" s="17"/>
      <c r="B56" s="30" t="s">
        <v>25</v>
      </c>
      <c r="C56" s="12" t="s">
        <v>37</v>
      </c>
      <c r="D56" s="12">
        <f ca="1">SUMPRODUCT((Tablo[Mois]=$A50)*(OFFSET(Tablo[JOUR],0,D$1)=$B56))</f>
        <v>0</v>
      </c>
      <c r="E56" s="12">
        <f ca="1">SUMPRODUCT((Tablo[Mois]=$A50)*(OFFSET(Tablo[JOUR],0,E$1)=$B56))</f>
        <v>0</v>
      </c>
    </row>
    <row r="57" spans="1:5" x14ac:dyDescent="0.25">
      <c r="A57" s="17"/>
      <c r="B57" s="16" t="s">
        <v>26</v>
      </c>
      <c r="C57" s="12" t="s">
        <v>37</v>
      </c>
      <c r="D57" s="12">
        <f ca="1">SUMPRODUCT((Tablo[Mois]=$A50)*(OFFSET(Tablo[JOUR],0,D$1)=$B57))</f>
        <v>0</v>
      </c>
      <c r="E57" s="12">
        <f ca="1">SUMPRODUCT((Tablo[Mois]=$A50)*(OFFSET(Tablo[JOUR],0,E$1)=$B57))</f>
        <v>0</v>
      </c>
    </row>
    <row r="58" spans="1:5" x14ac:dyDescent="0.25">
      <c r="A58" s="17"/>
      <c r="B58" s="31" t="s">
        <v>27</v>
      </c>
      <c r="C58" s="12" t="s">
        <v>37</v>
      </c>
      <c r="D58" s="12">
        <f ca="1">SUMPRODUCT((Tablo[Mois]=$A50)*(OFFSET(Tablo[JOUR],0,D$1)=$B58))</f>
        <v>0</v>
      </c>
      <c r="E58" s="12">
        <f ca="1">SUMPRODUCT((Tablo[Mois]=$A50)*(OFFSET(Tablo[JOUR],0,E$1)=$B58))</f>
        <v>0</v>
      </c>
    </row>
    <row r="59" spans="1:5" x14ac:dyDescent="0.25">
      <c r="A59" s="17"/>
      <c r="B59" s="31" t="s">
        <v>40</v>
      </c>
      <c r="C59" s="23" t="s">
        <v>24</v>
      </c>
      <c r="D59" s="12">
        <f ca="1">SUMPRODUCT((Tablo[Mois]=$A51)*(OFFSET(Tablo[JOUR],0,D$1)=$B59))</f>
        <v>0</v>
      </c>
      <c r="E59" s="12">
        <f ca="1">SUMPRODUCT((Tablo[Mois]=$A51)*(OFFSET(Tablo[JOUR],0,E$1)=$B59))</f>
        <v>0</v>
      </c>
    </row>
    <row r="60" spans="1:5" x14ac:dyDescent="0.25">
      <c r="A60" s="17"/>
      <c r="B60" s="31" t="s">
        <v>27</v>
      </c>
      <c r="C60" s="12" t="s">
        <v>37</v>
      </c>
      <c r="D60" s="12">
        <f ca="1">SUMPRODUCT((Tablo[Mois]=$A52)*(OFFSET(Tablo[JOUR],0,D$1)=$B60))</f>
        <v>0</v>
      </c>
      <c r="E60" s="12">
        <f ca="1">SUMPRODUCT((Tablo[Mois]=$A52)*(OFFSET(Tablo[JOUR],0,E$1)=$B60))</f>
        <v>0</v>
      </c>
    </row>
    <row r="61" spans="1:5" s="10" customFormat="1" ht="13" thickBot="1" x14ac:dyDescent="0.3">
      <c r="A61" s="9"/>
      <c r="B61" s="18" t="s">
        <v>18</v>
      </c>
      <c r="C61" s="10" t="s">
        <v>37</v>
      </c>
      <c r="D61" s="10">
        <f ca="1">SUMPRODUCT((Tablo[Mois]=$A50)*(OFFSET(Tablo[JOUR],0,D$1)=$B61))</f>
        <v>0</v>
      </c>
      <c r="E61" s="10">
        <f ca="1">SUMPRODUCT((Tablo[Mois]=$A50)*(OFFSET(Tablo[JOUR],0,E$1)=$B61))</f>
        <v>0</v>
      </c>
    </row>
    <row r="62" spans="1:5" s="8" customFormat="1" ht="13" x14ac:dyDescent="0.3">
      <c r="A62" s="11">
        <f>EOMONTH(A50+1,0)</f>
        <v>42916</v>
      </c>
      <c r="B62" s="8" t="s">
        <v>3</v>
      </c>
      <c r="C62" s="8" t="s">
        <v>23</v>
      </c>
      <c r="D62" s="19">
        <f ca="1">SUMPRODUCT((Tablo[Mois]=$A62)*(Tablo[JOUR]=$B62),(OFFSET(Tablo[JOUR],0,D$1)))</f>
        <v>0</v>
      </c>
      <c r="E62" s="19">
        <f ca="1">SUMPRODUCT((Tablo[Mois]=$A62)*(Tablo[JOUR]=$B62),(OFFSET(Tablo[JOUR],0,E$1)))</f>
        <v>0</v>
      </c>
    </row>
    <row r="63" spans="1:5" ht="13" x14ac:dyDescent="0.3">
      <c r="A63" s="17"/>
      <c r="B63" s="12" t="s">
        <v>4</v>
      </c>
      <c r="C63" s="12" t="s">
        <v>23</v>
      </c>
      <c r="D63" s="20">
        <f ca="1">SUMPRODUCT((Tablo[Mois]=$A62)*(Tablo[JOUR]=$B63),(OFFSET(Tablo[JOUR],0,D$1)))</f>
        <v>0</v>
      </c>
      <c r="E63" s="20">
        <f ca="1">SUMPRODUCT((Tablo[Mois]=$A62)*(Tablo[JOUR]=$B63),(OFFSET(Tablo[JOUR],0,E$1)))</f>
        <v>0</v>
      </c>
    </row>
    <row r="64" spans="1:5" s="23" customFormat="1" ht="13" x14ac:dyDescent="0.3">
      <c r="A64" s="22"/>
      <c r="B64" s="23" t="s">
        <v>2</v>
      </c>
      <c r="C64" s="24" t="s">
        <v>24</v>
      </c>
      <c r="D64" s="20">
        <f ca="1">SUMPRODUCT((Tablo[Mois]=$A62)*(Tablo[JOUR]=$B64),(OFFSET(Tablo[JOUR],0,D$1)))</f>
        <v>0</v>
      </c>
      <c r="E64" s="20">
        <f ca="1">SUMPRODUCT((Tablo[Mois]=$A62)*(Tablo[JOUR]=$B64),(OFFSET(Tablo[JOUR],0,E$1)))</f>
        <v>0</v>
      </c>
    </row>
    <row r="65" spans="1:5" x14ac:dyDescent="0.25">
      <c r="A65" s="17"/>
      <c r="B65" s="14" t="s">
        <v>5</v>
      </c>
      <c r="C65" s="12" t="s">
        <v>24</v>
      </c>
      <c r="D65" s="12">
        <f>SUMPRODUCT((Tablo[Mois]=$A62)*(COUNTIF(JF,Tablo[JOUR])))</f>
        <v>0</v>
      </c>
      <c r="E65" s="12">
        <f>SUMPRODUCT((Tablo[Mois]=$A62)*(COUNTIF(JF,Tablo[JOUR])))</f>
        <v>0</v>
      </c>
    </row>
    <row r="66" spans="1:5" x14ac:dyDescent="0.25">
      <c r="A66" s="17"/>
      <c r="B66" s="15" t="s">
        <v>20</v>
      </c>
      <c r="C66" s="12" t="s">
        <v>37</v>
      </c>
      <c r="D66" s="12">
        <f ca="1">SUMPRODUCT((Tablo[Mois]=$A62)*(OFFSET(Tablo[JOUR],0,D$1)=$B66))</f>
        <v>0</v>
      </c>
      <c r="E66" s="12">
        <f ca="1">SUMPRODUCT((Tablo[Mois]=$A62)*(OFFSET(Tablo[JOUR],0,E$1)=$B66))</f>
        <v>0</v>
      </c>
    </row>
    <row r="67" spans="1:5" x14ac:dyDescent="0.25">
      <c r="A67" s="17"/>
      <c r="B67" s="16" t="s">
        <v>19</v>
      </c>
      <c r="C67" s="12" t="s">
        <v>37</v>
      </c>
      <c r="D67" s="12">
        <f ca="1">SUMPRODUCT((Tablo[Mois]=$A62)*(OFFSET(Tablo[JOUR],0,D$1)=$B67))</f>
        <v>0</v>
      </c>
      <c r="E67" s="12">
        <f ca="1">SUMPRODUCT((Tablo[Mois]=$A62)*(OFFSET(Tablo[JOUR],0,E$1)=$B67))</f>
        <v>0</v>
      </c>
    </row>
    <row r="68" spans="1:5" x14ac:dyDescent="0.25">
      <c r="A68" s="17"/>
      <c r="B68" s="30" t="s">
        <v>25</v>
      </c>
      <c r="C68" s="12" t="s">
        <v>37</v>
      </c>
      <c r="D68" s="12">
        <f ca="1">SUMPRODUCT((Tablo[Mois]=$A62)*(OFFSET(Tablo[JOUR],0,D$1)=$B68))</f>
        <v>0</v>
      </c>
      <c r="E68" s="12">
        <f ca="1">SUMPRODUCT((Tablo[Mois]=$A62)*(OFFSET(Tablo[JOUR],0,E$1)=$B68))</f>
        <v>0</v>
      </c>
    </row>
    <row r="69" spans="1:5" x14ac:dyDescent="0.25">
      <c r="A69" s="17"/>
      <c r="B69" s="16" t="s">
        <v>26</v>
      </c>
      <c r="C69" s="12" t="s">
        <v>37</v>
      </c>
      <c r="D69" s="12">
        <f ca="1">SUMPRODUCT((Tablo[Mois]=$A62)*(OFFSET(Tablo[JOUR],0,D$1)=$B69))</f>
        <v>0</v>
      </c>
      <c r="E69" s="12">
        <f ca="1">SUMPRODUCT((Tablo[Mois]=$A62)*(OFFSET(Tablo[JOUR],0,E$1)=$B69))</f>
        <v>0</v>
      </c>
    </row>
    <row r="70" spans="1:5" x14ac:dyDescent="0.25">
      <c r="A70" s="17"/>
      <c r="B70" s="31" t="s">
        <v>27</v>
      </c>
      <c r="C70" s="12" t="s">
        <v>37</v>
      </c>
      <c r="D70" s="12">
        <f ca="1">SUMPRODUCT((Tablo[Mois]=$A62)*(OFFSET(Tablo[JOUR],0,D$1)=$B70))</f>
        <v>0</v>
      </c>
      <c r="E70" s="12">
        <f ca="1">SUMPRODUCT((Tablo[Mois]=$A62)*(OFFSET(Tablo[JOUR],0,E$1)=$B70))</f>
        <v>0</v>
      </c>
    </row>
    <row r="71" spans="1:5" x14ac:dyDescent="0.25">
      <c r="A71" s="17"/>
      <c r="B71" s="31" t="s">
        <v>40</v>
      </c>
      <c r="C71" s="62" t="s">
        <v>24</v>
      </c>
    </row>
    <row r="72" spans="1:5" x14ac:dyDescent="0.25">
      <c r="A72" s="17"/>
      <c r="B72" s="31" t="s">
        <v>41</v>
      </c>
      <c r="C72" s="24" t="s">
        <v>37</v>
      </c>
    </row>
    <row r="73" spans="1:5" s="10" customFormat="1" ht="13" thickBot="1" x14ac:dyDescent="0.3">
      <c r="A73" s="9"/>
      <c r="B73" s="18" t="s">
        <v>18</v>
      </c>
      <c r="C73" s="10" t="s">
        <v>37</v>
      </c>
      <c r="D73" s="10">
        <f ca="1">SUMPRODUCT((Tablo[Mois]=$A62)*(OFFSET(Tablo[JOUR],0,D$1)=$B73))</f>
        <v>0</v>
      </c>
      <c r="E73" s="10">
        <f ca="1">SUMPRODUCT((Tablo[Mois]=$A62)*(OFFSET(Tablo[JOUR],0,E$1)=$B73))</f>
        <v>0</v>
      </c>
    </row>
  </sheetData>
  <sheetProtection formatCells="0" formatColumns="0" formatRows="0"/>
  <conditionalFormatting sqref="B6:B13">
    <cfRule type="cellIs" dxfId="60" priority="173" operator="equal">
      <formula>"ABS"</formula>
    </cfRule>
    <cfRule type="cellIs" dxfId="59" priority="174" operator="equal">
      <formula>"CON"</formula>
    </cfRule>
    <cfRule type="cellIs" dxfId="58" priority="175" operator="equal">
      <formula>"MAL"</formula>
    </cfRule>
  </conditionalFormatting>
  <conditionalFormatting sqref="B17:B19 B25">
    <cfRule type="cellIs" dxfId="57" priority="170" operator="equal">
      <formula>"ABS"</formula>
    </cfRule>
    <cfRule type="cellIs" dxfId="56" priority="171" operator="equal">
      <formula>"CON"</formula>
    </cfRule>
    <cfRule type="cellIs" dxfId="55" priority="172" operator="equal">
      <formula>"MAL"</formula>
    </cfRule>
  </conditionalFormatting>
  <conditionalFormatting sqref="B29:B31 B37">
    <cfRule type="cellIs" dxfId="54" priority="167" operator="equal">
      <formula>"ABS"</formula>
    </cfRule>
    <cfRule type="cellIs" dxfId="53" priority="168" operator="equal">
      <formula>"CON"</formula>
    </cfRule>
    <cfRule type="cellIs" dxfId="52" priority="169" operator="equal">
      <formula>"MAL"</formula>
    </cfRule>
  </conditionalFormatting>
  <conditionalFormatting sqref="B41:B43 B49">
    <cfRule type="cellIs" dxfId="51" priority="164" operator="equal">
      <formula>"ABS"</formula>
    </cfRule>
    <cfRule type="cellIs" dxfId="50" priority="165" operator="equal">
      <formula>"CON"</formula>
    </cfRule>
    <cfRule type="cellIs" dxfId="49" priority="166" operator="equal">
      <formula>"MAL"</formula>
    </cfRule>
  </conditionalFormatting>
  <conditionalFormatting sqref="B53:B55 B61">
    <cfRule type="cellIs" dxfId="48" priority="161" operator="equal">
      <formula>"ABS"</formula>
    </cfRule>
    <cfRule type="cellIs" dxfId="47" priority="162" operator="equal">
      <formula>"CON"</formula>
    </cfRule>
    <cfRule type="cellIs" dxfId="46" priority="163" operator="equal">
      <formula>"MAL"</formula>
    </cfRule>
  </conditionalFormatting>
  <conditionalFormatting sqref="B65:B67 B73">
    <cfRule type="cellIs" dxfId="45" priority="158" operator="equal">
      <formula>"ABS"</formula>
    </cfRule>
    <cfRule type="cellIs" dxfId="44" priority="159" operator="equal">
      <formula>"CON"</formula>
    </cfRule>
    <cfRule type="cellIs" dxfId="43" priority="160" operator="equal">
      <formula>"MAL"</formula>
    </cfRule>
  </conditionalFormatting>
  <conditionalFormatting sqref="B20:B24">
    <cfRule type="cellIs" dxfId="42" priority="136" operator="equal">
      <formula>"ABS"</formula>
    </cfRule>
    <cfRule type="cellIs" dxfId="41" priority="137" operator="equal">
      <formula>"CON"</formula>
    </cfRule>
    <cfRule type="cellIs" dxfId="40" priority="138" operator="equal">
      <formula>"MAL"</formula>
    </cfRule>
  </conditionalFormatting>
  <conditionalFormatting sqref="B32:B36">
    <cfRule type="cellIs" dxfId="39" priority="132" operator="equal">
      <formula>"ABS"</formula>
    </cfRule>
    <cfRule type="cellIs" dxfId="38" priority="133" operator="equal">
      <formula>"CON"</formula>
    </cfRule>
    <cfRule type="cellIs" dxfId="37" priority="134" operator="equal">
      <formula>"MAL"</formula>
    </cfRule>
  </conditionalFormatting>
  <conditionalFormatting sqref="B44:B48">
    <cfRule type="cellIs" dxfId="36" priority="128" operator="equal">
      <formula>"ABS"</formula>
    </cfRule>
    <cfRule type="cellIs" dxfId="35" priority="129" operator="equal">
      <formula>"CON"</formula>
    </cfRule>
    <cfRule type="cellIs" dxfId="34" priority="130" operator="equal">
      <formula>"MAL"</formula>
    </cfRule>
  </conditionalFormatting>
  <conditionalFormatting sqref="B56:B60">
    <cfRule type="cellIs" dxfId="33" priority="124" operator="equal">
      <formula>"ABS"</formula>
    </cfRule>
    <cfRule type="cellIs" dxfId="32" priority="125" operator="equal">
      <formula>"CON"</formula>
    </cfRule>
    <cfRule type="cellIs" dxfId="31" priority="126" operator="equal">
      <formula>"MAL"</formula>
    </cfRule>
  </conditionalFormatting>
  <conditionalFormatting sqref="B68:B72">
    <cfRule type="cellIs" dxfId="30" priority="120" operator="equal">
      <formula>"ABS"</formula>
    </cfRule>
    <cfRule type="cellIs" dxfId="29" priority="121" operator="equal">
      <formula>"CON"</formula>
    </cfRule>
    <cfRule type="cellIs" dxfId="28" priority="122" operator="equal">
      <formula>"MAL"</formula>
    </cfRule>
  </conditionalFormatting>
  <conditionalFormatting sqref="E64">
    <cfRule type="cellIs" dxfId="27" priority="4" operator="equal">
      <formula>"""RET"""</formula>
    </cfRule>
  </conditionalFormatting>
  <conditionalFormatting sqref="D25:D27 D37:D39 D49:D51 D61:D63 D73 D3:D15 D29:D31 D41:D43 D53:D55 D65:D67 D17:D19">
    <cfRule type="cellIs" dxfId="26" priority="25" operator="equal">
      <formula>"""RET"""</formula>
    </cfRule>
  </conditionalFormatting>
  <conditionalFormatting sqref="D20:D24">
    <cfRule type="cellIs" dxfId="25" priority="24" operator="equal">
      <formula>"""RET"""</formula>
    </cfRule>
  </conditionalFormatting>
  <conditionalFormatting sqref="D32:D36">
    <cfRule type="cellIs" dxfId="24" priority="23" operator="equal">
      <formula>"""RET"""</formula>
    </cfRule>
  </conditionalFormatting>
  <conditionalFormatting sqref="D44:D48">
    <cfRule type="cellIs" dxfId="23" priority="22" operator="equal">
      <formula>"""RET"""</formula>
    </cfRule>
  </conditionalFormatting>
  <conditionalFormatting sqref="D56:D60">
    <cfRule type="cellIs" dxfId="22" priority="21" operator="equal">
      <formula>"""RET"""</formula>
    </cfRule>
  </conditionalFormatting>
  <conditionalFormatting sqref="D68:D72">
    <cfRule type="cellIs" dxfId="21" priority="20" operator="equal">
      <formula>"""RET"""</formula>
    </cfRule>
  </conditionalFormatting>
  <conditionalFormatting sqref="D16">
    <cfRule type="cellIs" dxfId="20" priority="19" operator="equal">
      <formula>"""RET"""</formula>
    </cfRule>
  </conditionalFormatting>
  <conditionalFormatting sqref="D28">
    <cfRule type="cellIs" dxfId="19" priority="18" operator="equal">
      <formula>"""RET"""</formula>
    </cfRule>
  </conditionalFormatting>
  <conditionalFormatting sqref="D40">
    <cfRule type="cellIs" dxfId="18" priority="17" operator="equal">
      <formula>"""RET"""</formula>
    </cfRule>
  </conditionalFormatting>
  <conditionalFormatting sqref="D52">
    <cfRule type="cellIs" dxfId="17" priority="16" operator="equal">
      <formula>"""RET"""</formula>
    </cfRule>
  </conditionalFormatting>
  <conditionalFormatting sqref="D64">
    <cfRule type="cellIs" dxfId="16" priority="15" operator="equal">
      <formula>"""RET"""</formula>
    </cfRule>
  </conditionalFormatting>
  <conditionalFormatting sqref="E25:E27 E37:E39 E49:E51 E61:E63 E73 E3:E15 E29:E31 E41:E43 E53:E55 E65:E67 E17:E19">
    <cfRule type="cellIs" dxfId="15" priority="14" operator="equal">
      <formula>"""RET"""</formula>
    </cfRule>
  </conditionalFormatting>
  <conditionalFormatting sqref="E20:E24">
    <cfRule type="cellIs" dxfId="14" priority="13" operator="equal">
      <formula>"""RET"""</formula>
    </cfRule>
  </conditionalFormatting>
  <conditionalFormatting sqref="E32:E36">
    <cfRule type="cellIs" dxfId="13" priority="12" operator="equal">
      <formula>"""RET"""</formula>
    </cfRule>
  </conditionalFormatting>
  <conditionalFormatting sqref="E44:E48">
    <cfRule type="cellIs" dxfId="12" priority="11" operator="equal">
      <formula>"""RET"""</formula>
    </cfRule>
  </conditionalFormatting>
  <conditionalFormatting sqref="E56:E60">
    <cfRule type="cellIs" dxfId="11" priority="10" operator="equal">
      <formula>"""RET"""</formula>
    </cfRule>
  </conditionalFormatting>
  <conditionalFormatting sqref="E68:E72">
    <cfRule type="cellIs" dxfId="10" priority="9" operator="equal">
      <formula>"""RET"""</formula>
    </cfRule>
  </conditionalFormatting>
  <conditionalFormatting sqref="E16">
    <cfRule type="cellIs" dxfId="9" priority="8" operator="equal">
      <formula>"""RET"""</formula>
    </cfRule>
  </conditionalFormatting>
  <conditionalFormatting sqref="E28">
    <cfRule type="cellIs" dxfId="8" priority="7" operator="equal">
      <formula>"""RET"""</formula>
    </cfRule>
  </conditionalFormatting>
  <conditionalFormatting sqref="E40">
    <cfRule type="cellIs" dxfId="7" priority="6" operator="equal">
      <formula>"""RET"""</formula>
    </cfRule>
  </conditionalFormatting>
  <conditionalFormatting sqref="E52">
    <cfRule type="cellIs" dxfId="6" priority="5" operator="equal">
      <formula>"""RET"""</formula>
    </cfRule>
  </conditionalFormatting>
  <conditionalFormatting sqref="A1:XFD1048576">
    <cfRule type="cellIs" dxfId="5" priority="1" operator="equal">
      <formula>"ASTREINTE"</formula>
    </cfRule>
    <cfRule type="cellIs" dxfId="4" priority="3" operator="equal">
      <formula>"RP"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A6" sqref="A6"/>
    </sheetView>
  </sheetViews>
  <sheetFormatPr baseColWidth="10" defaultColWidth="14.26953125" defaultRowHeight="12.5" x14ac:dyDescent="0.25"/>
  <cols>
    <col min="1" max="1" width="14.26953125" style="39"/>
  </cols>
  <sheetData>
    <row r="1" spans="1:9" ht="14.5" x14ac:dyDescent="0.35">
      <c r="A1" s="39" t="s">
        <v>28</v>
      </c>
      <c r="B1" s="3" t="s">
        <v>31</v>
      </c>
      <c r="C1" s="3" t="s">
        <v>32</v>
      </c>
      <c r="D1" s="3"/>
      <c r="E1" s="33" t="s">
        <v>30</v>
      </c>
      <c r="F1" s="32" t="s">
        <v>31</v>
      </c>
      <c r="G1" s="32" t="s">
        <v>32</v>
      </c>
      <c r="I1" s="32" t="s">
        <v>33</v>
      </c>
    </row>
    <row r="2" spans="1:9" x14ac:dyDescent="0.25">
      <c r="A2" s="40" t="s">
        <v>20</v>
      </c>
      <c r="B2" s="3">
        <v>3.5</v>
      </c>
      <c r="C2" s="3"/>
      <c r="D2" s="3"/>
      <c r="E2" s="34" t="s">
        <v>29</v>
      </c>
      <c r="F2" s="35">
        <v>7</v>
      </c>
      <c r="G2" s="35"/>
      <c r="I2" s="35">
        <v>35</v>
      </c>
    </row>
    <row r="3" spans="1:9" x14ac:dyDescent="0.25">
      <c r="A3" s="41" t="s">
        <v>19</v>
      </c>
      <c r="B3" s="3"/>
      <c r="C3" s="3"/>
      <c r="D3" s="3"/>
      <c r="E3" s="3"/>
      <c r="F3" s="3"/>
      <c r="G3" s="3"/>
    </row>
    <row r="4" spans="1:9" x14ac:dyDescent="0.25">
      <c r="A4" s="42" t="s">
        <v>25</v>
      </c>
      <c r="B4" s="3"/>
      <c r="C4" s="3"/>
      <c r="D4" s="3"/>
      <c r="E4" s="3"/>
      <c r="F4" s="3"/>
      <c r="G4" s="3"/>
    </row>
    <row r="5" spans="1:9" x14ac:dyDescent="0.25">
      <c r="A5" s="41" t="s">
        <v>26</v>
      </c>
      <c r="B5" s="3">
        <v>3.5</v>
      </c>
      <c r="C5" s="3"/>
      <c r="D5" s="3"/>
      <c r="E5" s="3"/>
      <c r="F5" s="3"/>
      <c r="G5" s="3"/>
    </row>
    <row r="6" spans="1:9" x14ac:dyDescent="0.25">
      <c r="A6" s="43" t="s">
        <v>40</v>
      </c>
      <c r="B6" s="3">
        <v>3.5</v>
      </c>
      <c r="C6" s="3">
        <v>3.5</v>
      </c>
      <c r="D6" s="3"/>
      <c r="E6" s="3"/>
      <c r="F6" s="3"/>
      <c r="G6" s="3"/>
    </row>
    <row r="7" spans="1:9" x14ac:dyDescent="0.25">
      <c r="A7" s="44" t="s">
        <v>27</v>
      </c>
      <c r="B7" s="3">
        <v>3.5</v>
      </c>
      <c r="C7" s="3">
        <v>3.5</v>
      </c>
    </row>
    <row r="8" spans="1:9" x14ac:dyDescent="0.25">
      <c r="A8" s="63" t="s">
        <v>41</v>
      </c>
      <c r="B8" s="3">
        <v>3.5</v>
      </c>
      <c r="C8" s="3"/>
    </row>
    <row r="9" spans="1:9" ht="13" thickBot="1" x14ac:dyDescent="0.3">
      <c r="A9" s="45" t="s">
        <v>18</v>
      </c>
      <c r="B9" s="3"/>
      <c r="C9" s="3"/>
    </row>
  </sheetData>
  <sheetProtection sheet="1" objects="1" scenarios="1"/>
  <conditionalFormatting sqref="A2:A9">
    <cfRule type="cellIs" dxfId="3" priority="2" operator="equal">
      <formula>"ABS"</formula>
    </cfRule>
    <cfRule type="cellIs" dxfId="2" priority="3" operator="equal">
      <formula>"CON"</formula>
    </cfRule>
    <cfRule type="cellIs" dxfId="1" priority="4" operator="equal">
      <formula>"MAL"</formula>
    </cfRule>
  </conditionalFormatting>
  <conditionalFormatting sqref="A1:XFD1048576">
    <cfRule type="cellIs" dxfId="0" priority="1" operator="equal">
      <formula>"RP"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A20" sqref="A20"/>
    </sheetView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5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6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7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8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9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10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11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12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13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14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15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16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17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heures</vt:lpstr>
      <vt:lpstr>récap</vt:lpstr>
      <vt:lpstr>param</vt:lpstr>
      <vt:lpstr>JF</vt:lpstr>
      <vt:lpstr>JF</vt:lpstr>
      <vt:lpstr>JFHN</vt:lpstr>
      <vt:lpstr>JFHS</vt:lpstr>
      <vt:lpstr>sem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2017-02-17T14:28:44Z</cp:lastPrinted>
  <dcterms:created xsi:type="dcterms:W3CDTF">2013-03-18T10:15:01Z</dcterms:created>
  <dcterms:modified xsi:type="dcterms:W3CDTF">2018-02-05T09:51:34Z</dcterms:modified>
</cp:coreProperties>
</file>