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8320" tabRatio="530" activeTab="2"/>
  </bookViews>
  <sheets>
    <sheet name="Férié" sheetId="2" r:id="rId1"/>
    <sheet name="Nuit" sheetId="4" r:id="rId2"/>
    <sheet name="JANVIER" sheetId="1" r:id="rId3"/>
  </sheets>
  <definedNames>
    <definedName name="An">Férié!$B$2</definedName>
    <definedName name="DebutN">Nuit!$B$1</definedName>
    <definedName name="FinN">Nuit!$B$2</definedName>
    <definedName name="JF">Férié!$A$4:$A$14</definedName>
  </definedNames>
  <calcPr calcId="152511"/>
</workbook>
</file>

<file path=xl/calcChain.xml><?xml version="1.0" encoding="utf-8"?>
<calcChain xmlns="http://schemas.openxmlformats.org/spreadsheetml/2006/main">
  <c r="H18" i="1" l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18" i="1"/>
  <c r="G19" i="1"/>
  <c r="G20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T50" i="1" l="1"/>
  <c r="T51" i="1"/>
  <c r="T52" i="1"/>
  <c r="T53" i="1"/>
  <c r="T54" i="1"/>
  <c r="T55" i="1"/>
  <c r="T56" i="1"/>
  <c r="V50" i="1"/>
  <c r="R50" i="1" s="1"/>
  <c r="V51" i="1"/>
  <c r="R51" i="1" s="1"/>
  <c r="V52" i="1"/>
  <c r="R52" i="1" s="1"/>
  <c r="V53" i="1"/>
  <c r="R53" i="1" s="1"/>
  <c r="V54" i="1"/>
  <c r="R54" i="1" s="1"/>
  <c r="V55" i="1"/>
  <c r="R55" i="1" s="1"/>
  <c r="V56" i="1"/>
  <c r="R56" i="1" s="1"/>
  <c r="J18" i="1"/>
  <c r="K18" i="1"/>
  <c r="L18" i="1"/>
  <c r="O18" i="1"/>
  <c r="P18" i="1"/>
  <c r="J19" i="1"/>
  <c r="K19" i="1"/>
  <c r="L19" i="1"/>
  <c r="M19" i="1"/>
  <c r="O19" i="1"/>
  <c r="P19" i="1"/>
  <c r="K20" i="1"/>
  <c r="L20" i="1"/>
  <c r="M20" i="1"/>
  <c r="N20" i="1"/>
  <c r="O20" i="1"/>
  <c r="P20" i="1"/>
  <c r="K21" i="1"/>
  <c r="L21" i="1"/>
  <c r="M21" i="1"/>
  <c r="N21" i="1"/>
  <c r="O21" i="1"/>
  <c r="P21" i="1"/>
  <c r="K22" i="1"/>
  <c r="L22" i="1"/>
  <c r="M22" i="1"/>
  <c r="N22" i="1"/>
  <c r="O22" i="1"/>
  <c r="P22" i="1"/>
  <c r="K23" i="1"/>
  <c r="L23" i="1"/>
  <c r="M23" i="1"/>
  <c r="N23" i="1"/>
  <c r="O23" i="1"/>
  <c r="P23" i="1"/>
  <c r="K24" i="1"/>
  <c r="L24" i="1"/>
  <c r="M24" i="1"/>
  <c r="N24" i="1"/>
  <c r="O24" i="1"/>
  <c r="P24" i="1"/>
  <c r="J25" i="1"/>
  <c r="M25" i="1"/>
  <c r="N25" i="1"/>
  <c r="O25" i="1"/>
  <c r="P25" i="1"/>
  <c r="K26" i="1"/>
  <c r="L26" i="1"/>
  <c r="M26" i="1"/>
  <c r="N26" i="1"/>
  <c r="O26" i="1"/>
  <c r="P26" i="1"/>
  <c r="K27" i="1"/>
  <c r="L27" i="1"/>
  <c r="M27" i="1"/>
  <c r="N27" i="1"/>
  <c r="O27" i="1"/>
  <c r="P27" i="1"/>
  <c r="K28" i="1"/>
  <c r="L28" i="1"/>
  <c r="M28" i="1"/>
  <c r="N28" i="1"/>
  <c r="O28" i="1"/>
  <c r="P28" i="1"/>
  <c r="K29" i="1"/>
  <c r="L29" i="1"/>
  <c r="M29" i="1"/>
  <c r="N29" i="1"/>
  <c r="O29" i="1"/>
  <c r="P29" i="1"/>
  <c r="K30" i="1"/>
  <c r="L30" i="1"/>
  <c r="M30" i="1"/>
  <c r="N30" i="1"/>
  <c r="O30" i="1"/>
  <c r="P30" i="1"/>
  <c r="K31" i="1"/>
  <c r="L31" i="1"/>
  <c r="M31" i="1"/>
  <c r="N31" i="1"/>
  <c r="O31" i="1"/>
  <c r="P31" i="1"/>
  <c r="J32" i="1"/>
  <c r="M32" i="1"/>
  <c r="N32" i="1"/>
  <c r="O32" i="1"/>
  <c r="P32" i="1"/>
  <c r="K33" i="1"/>
  <c r="L33" i="1"/>
  <c r="M33" i="1"/>
  <c r="N33" i="1"/>
  <c r="O33" i="1"/>
  <c r="P33" i="1"/>
  <c r="K34" i="1"/>
  <c r="L34" i="1"/>
  <c r="M34" i="1"/>
  <c r="N34" i="1"/>
  <c r="O34" i="1"/>
  <c r="P34" i="1"/>
  <c r="K35" i="1"/>
  <c r="L35" i="1"/>
  <c r="M35" i="1"/>
  <c r="N35" i="1"/>
  <c r="O35" i="1"/>
  <c r="P35" i="1"/>
  <c r="K36" i="1"/>
  <c r="L36" i="1"/>
  <c r="M36" i="1"/>
  <c r="N36" i="1"/>
  <c r="O36" i="1"/>
  <c r="P36" i="1"/>
  <c r="K37" i="1"/>
  <c r="L37" i="1"/>
  <c r="M37" i="1"/>
  <c r="N37" i="1"/>
  <c r="O37" i="1"/>
  <c r="P37" i="1"/>
  <c r="K38" i="1"/>
  <c r="L38" i="1"/>
  <c r="M38" i="1"/>
  <c r="N38" i="1"/>
  <c r="O38" i="1"/>
  <c r="P38" i="1"/>
  <c r="J39" i="1"/>
  <c r="M39" i="1"/>
  <c r="N39" i="1"/>
  <c r="O39" i="1"/>
  <c r="P39" i="1"/>
  <c r="K40" i="1"/>
  <c r="L40" i="1"/>
  <c r="M40" i="1"/>
  <c r="N40" i="1"/>
  <c r="O40" i="1"/>
  <c r="P40" i="1"/>
  <c r="K41" i="1"/>
  <c r="L41" i="1"/>
  <c r="M41" i="1"/>
  <c r="N41" i="1"/>
  <c r="O41" i="1"/>
  <c r="P41" i="1"/>
  <c r="K42" i="1"/>
  <c r="L42" i="1"/>
  <c r="M42" i="1"/>
  <c r="N42" i="1"/>
  <c r="O42" i="1"/>
  <c r="P42" i="1"/>
  <c r="K43" i="1"/>
  <c r="L43" i="1"/>
  <c r="M43" i="1"/>
  <c r="N43" i="1"/>
  <c r="O43" i="1"/>
  <c r="P43" i="1"/>
  <c r="K44" i="1"/>
  <c r="L44" i="1"/>
  <c r="M44" i="1"/>
  <c r="N44" i="1"/>
  <c r="O44" i="1"/>
  <c r="P44" i="1"/>
  <c r="K45" i="1"/>
  <c r="L45" i="1"/>
  <c r="M45" i="1"/>
  <c r="N45" i="1"/>
  <c r="O45" i="1"/>
  <c r="P45" i="1"/>
  <c r="J46" i="1"/>
  <c r="M46" i="1"/>
  <c r="N46" i="1"/>
  <c r="O46" i="1"/>
  <c r="P46" i="1"/>
  <c r="K47" i="1"/>
  <c r="L47" i="1"/>
  <c r="M47" i="1"/>
  <c r="N47" i="1"/>
  <c r="O47" i="1"/>
  <c r="P47" i="1"/>
  <c r="K48" i="1"/>
  <c r="L48" i="1"/>
  <c r="M48" i="1"/>
  <c r="N48" i="1"/>
  <c r="O48" i="1"/>
  <c r="P48" i="1"/>
  <c r="K49" i="1"/>
  <c r="L49" i="1"/>
  <c r="M49" i="1"/>
  <c r="N49" i="1"/>
  <c r="O49" i="1"/>
  <c r="P49" i="1"/>
  <c r="P17" i="1"/>
  <c r="L17" i="1"/>
  <c r="J17" i="1"/>
  <c r="O17" i="1"/>
  <c r="K17" i="1"/>
  <c r="I18" i="1"/>
  <c r="I19" i="1"/>
  <c r="I25" i="1"/>
  <c r="I32" i="1"/>
  <c r="I39" i="1"/>
  <c r="I46" i="1"/>
  <c r="I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17" i="1"/>
  <c r="M18" i="1"/>
  <c r="N18" i="1"/>
  <c r="J24" i="1"/>
  <c r="I26" i="1"/>
  <c r="J26" i="1"/>
  <c r="I27" i="1"/>
  <c r="J28" i="1"/>
  <c r="I30" i="1"/>
  <c r="J30" i="1"/>
  <c r="I31" i="1"/>
  <c r="L32" i="1"/>
  <c r="I34" i="1"/>
  <c r="J34" i="1"/>
  <c r="I35" i="1"/>
  <c r="J36" i="1"/>
  <c r="I38" i="1"/>
  <c r="J38" i="1"/>
  <c r="K39" i="1"/>
  <c r="J40" i="1"/>
  <c r="I42" i="1"/>
  <c r="J42" i="1"/>
  <c r="I43" i="1"/>
  <c r="J44" i="1"/>
  <c r="K46" i="1"/>
  <c r="L46" i="1"/>
  <c r="I47" i="1"/>
  <c r="J48" i="1"/>
  <c r="F18" i="1"/>
  <c r="F19" i="1"/>
  <c r="N19" i="1" s="1"/>
  <c r="I24" i="1"/>
  <c r="L25" i="1"/>
  <c r="J27" i="1"/>
  <c r="I28" i="1"/>
  <c r="J29" i="1"/>
  <c r="J31" i="1"/>
  <c r="K32" i="1"/>
  <c r="J33" i="1"/>
  <c r="J35" i="1"/>
  <c r="I36" i="1"/>
  <c r="J37" i="1"/>
  <c r="L39" i="1"/>
  <c r="I40" i="1"/>
  <c r="J41" i="1"/>
  <c r="J43" i="1"/>
  <c r="I44" i="1"/>
  <c r="J45" i="1"/>
  <c r="J47" i="1"/>
  <c r="I48" i="1"/>
  <c r="J49" i="1"/>
  <c r="F17" i="1"/>
  <c r="C3" i="1"/>
  <c r="A4" i="2"/>
  <c r="A14" i="2"/>
  <c r="A13" i="2"/>
  <c r="A12" i="2"/>
  <c r="A11" i="2"/>
  <c r="A10" i="2"/>
  <c r="A7" i="2"/>
  <c r="A8" i="2" s="1"/>
  <c r="A6" i="2"/>
  <c r="A5" i="2"/>
  <c r="R6" i="1"/>
  <c r="G17" i="1" l="1"/>
  <c r="H17" i="1"/>
  <c r="N17" i="1" s="1"/>
  <c r="P4" i="1" s="1"/>
  <c r="T19" i="1"/>
  <c r="V19" i="1" s="1"/>
  <c r="R19" i="1" s="1"/>
  <c r="J21" i="1"/>
  <c r="J23" i="1"/>
  <c r="I23" i="1"/>
  <c r="J22" i="1"/>
  <c r="I22" i="1"/>
  <c r="T44" i="1"/>
  <c r="V44" i="1" s="1"/>
  <c r="R44" i="1" s="1"/>
  <c r="T40" i="1"/>
  <c r="V40" i="1" s="1"/>
  <c r="R40" i="1" s="1"/>
  <c r="T28" i="1"/>
  <c r="V28" i="1" s="1"/>
  <c r="R28" i="1" s="1"/>
  <c r="T36" i="1"/>
  <c r="V36" i="1" s="1"/>
  <c r="R36" i="1" s="1"/>
  <c r="T24" i="1"/>
  <c r="V24" i="1" s="1"/>
  <c r="R24" i="1" s="1"/>
  <c r="T48" i="1"/>
  <c r="V48" i="1" s="1"/>
  <c r="R48" i="1" s="1"/>
  <c r="I20" i="1"/>
  <c r="J20" i="1"/>
  <c r="T39" i="1"/>
  <c r="V39" i="1" s="1"/>
  <c r="R39" i="1" s="1"/>
  <c r="M17" i="1"/>
  <c r="T46" i="1"/>
  <c r="V46" i="1" s="1"/>
  <c r="R46" i="1" s="1"/>
  <c r="T42" i="1"/>
  <c r="V42" i="1" s="1"/>
  <c r="R42" i="1" s="1"/>
  <c r="T34" i="1"/>
  <c r="V34" i="1" s="1"/>
  <c r="R34" i="1" s="1"/>
  <c r="T26" i="1"/>
  <c r="V26" i="1" s="1"/>
  <c r="R26" i="1" s="1"/>
  <c r="T18" i="1"/>
  <c r="V18" i="1" s="1"/>
  <c r="R18" i="1" s="1"/>
  <c r="T32" i="1"/>
  <c r="V32" i="1" s="1"/>
  <c r="R32" i="1" s="1"/>
  <c r="T38" i="1"/>
  <c r="V38" i="1" s="1"/>
  <c r="R38" i="1" s="1"/>
  <c r="T30" i="1"/>
  <c r="V30" i="1" s="1"/>
  <c r="R30" i="1" s="1"/>
  <c r="T47" i="1"/>
  <c r="V47" i="1" s="1"/>
  <c r="R47" i="1" s="1"/>
  <c r="T43" i="1"/>
  <c r="V43" i="1" s="1"/>
  <c r="R43" i="1" s="1"/>
  <c r="T35" i="1"/>
  <c r="V35" i="1" s="1"/>
  <c r="R35" i="1" s="1"/>
  <c r="T31" i="1"/>
  <c r="V31" i="1" s="1"/>
  <c r="R31" i="1" s="1"/>
  <c r="T27" i="1"/>
  <c r="V27" i="1" s="1"/>
  <c r="R27" i="1" s="1"/>
  <c r="I49" i="1"/>
  <c r="T49" i="1" s="1"/>
  <c r="V49" i="1" s="1"/>
  <c r="R49" i="1" s="1"/>
  <c r="I45" i="1"/>
  <c r="T45" i="1" s="1"/>
  <c r="V45" i="1" s="1"/>
  <c r="R45" i="1" s="1"/>
  <c r="I41" i="1"/>
  <c r="T41" i="1" s="1"/>
  <c r="V41" i="1" s="1"/>
  <c r="R41" i="1" s="1"/>
  <c r="I37" i="1"/>
  <c r="T37" i="1" s="1"/>
  <c r="V37" i="1" s="1"/>
  <c r="R37" i="1" s="1"/>
  <c r="I33" i="1"/>
  <c r="T33" i="1" s="1"/>
  <c r="V33" i="1" s="1"/>
  <c r="R33" i="1" s="1"/>
  <c r="I29" i="1"/>
  <c r="T29" i="1" s="1"/>
  <c r="V29" i="1" s="1"/>
  <c r="R29" i="1" s="1"/>
  <c r="K25" i="1"/>
  <c r="T25" i="1" s="1"/>
  <c r="V25" i="1" s="1"/>
  <c r="R25" i="1" s="1"/>
  <c r="I21" i="1"/>
  <c r="R4" i="1"/>
  <c r="M4" i="1"/>
  <c r="A9" i="2"/>
  <c r="T17" i="1" l="1"/>
  <c r="V17" i="1" s="1"/>
  <c r="R17" i="1" s="1"/>
  <c r="T22" i="1"/>
  <c r="V22" i="1" s="1"/>
  <c r="R22" i="1" s="1"/>
  <c r="T23" i="1"/>
  <c r="V23" i="1" s="1"/>
  <c r="R23" i="1" s="1"/>
  <c r="T21" i="1"/>
  <c r="V21" i="1" s="1"/>
  <c r="R21" i="1" s="1"/>
  <c r="K4" i="1"/>
  <c r="T20" i="1"/>
  <c r="V20" i="1" s="1"/>
  <c r="R20" i="1" s="1"/>
  <c r="M2" i="1"/>
  <c r="P2" i="1"/>
  <c r="K2" i="1"/>
  <c r="R2" i="1"/>
  <c r="P6" i="1" l="1"/>
  <c r="J4" i="1"/>
  <c r="J2" i="1"/>
</calcChain>
</file>

<file path=xl/comments1.xml><?xml version="1.0" encoding="utf-8"?>
<comments xmlns="http://schemas.openxmlformats.org/spreadsheetml/2006/main">
  <authors>
    <author>Auteur</author>
  </authors>
  <commentList>
    <comment ref="F16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signifie le lendemain</t>
        </r>
      </text>
    </comment>
  </commentList>
</comments>
</file>

<file path=xl/sharedStrings.xml><?xml version="1.0" encoding="utf-8"?>
<sst xmlns="http://schemas.openxmlformats.org/spreadsheetml/2006/main" count="84" uniqueCount="76">
  <si>
    <t>ANNEE</t>
  </si>
  <si>
    <t>MOIS</t>
  </si>
  <si>
    <t>TOTAL H JOUR</t>
  </si>
  <si>
    <t>TOTAL H NUIT</t>
  </si>
  <si>
    <t>TOTAL H JOUR DIMANCHE</t>
  </si>
  <si>
    <t>TOTAL H NUIT DIMANCHE</t>
  </si>
  <si>
    <t>TOTAL H JOUR FERIE</t>
  </si>
  <si>
    <t>TOTAL H NUIT FERIE</t>
  </si>
  <si>
    <t>DATE</t>
  </si>
  <si>
    <t>POSTE</t>
  </si>
  <si>
    <t>H DEBUT</t>
  </si>
  <si>
    <t>H FIN</t>
  </si>
  <si>
    <t>NB Heure effectuée</t>
  </si>
  <si>
    <t>H JOUR</t>
  </si>
  <si>
    <t>H NUIT</t>
  </si>
  <si>
    <t>H DIM JOUR</t>
  </si>
  <si>
    <t>H JOUR FERIE</t>
  </si>
  <si>
    <t>H NUIT FERIE</t>
  </si>
  <si>
    <t>H DIM NUIT</t>
  </si>
  <si>
    <t>TOTAL H DIM JOUR FERIE</t>
  </si>
  <si>
    <t>TOTAL H DIM NUIT FERIE</t>
  </si>
  <si>
    <t>NOM SOCIETE</t>
  </si>
  <si>
    <t>AGENT 1</t>
  </si>
  <si>
    <t>Taux horaires agent</t>
  </si>
  <si>
    <t>Majoration nuit</t>
  </si>
  <si>
    <t>Majoration dimanche</t>
  </si>
  <si>
    <t>Majoration dimanche nuit</t>
  </si>
  <si>
    <t>Majoration Férié Jour</t>
  </si>
  <si>
    <t>Majoration Férié Nuit</t>
  </si>
  <si>
    <t>Majoration Dim Jour Férié</t>
  </si>
  <si>
    <t>Majoration Dim Nuit Férié</t>
  </si>
  <si>
    <t>CONGES PAYES</t>
  </si>
  <si>
    <t>CODE</t>
  </si>
  <si>
    <t>VACATION SITE 1</t>
  </si>
  <si>
    <t>VACATION SITE 2</t>
  </si>
  <si>
    <t>VACATION SITE 3</t>
  </si>
  <si>
    <t>CONTRAT 151,67H</t>
  </si>
  <si>
    <t>BANQUE D'HEURE SUP</t>
  </si>
  <si>
    <t>23H</t>
  </si>
  <si>
    <t>&lt;= si l'agent a fait 174,67H</t>
  </si>
  <si>
    <t>PRIME DEPANNAGE 20€</t>
  </si>
  <si>
    <t>&lt;= saisie mannuelle</t>
  </si>
  <si>
    <t>H DIM JOUR FERIE</t>
  </si>
  <si>
    <t>H DIM NUIT FERIE</t>
  </si>
  <si>
    <t>PANIERS</t>
  </si>
  <si>
    <t>1 Panier par poste de plus de 07h</t>
  </si>
  <si>
    <t>TOTAL H/MOIS COMPTA</t>
  </si>
  <si>
    <t>Horaire de nuit =&gt; 21h00 - 06h00</t>
  </si>
  <si>
    <t>NB HEURE Décimale</t>
  </si>
  <si>
    <t>30minutes = 0,5H</t>
  </si>
  <si>
    <t>15minutes = 0,25H</t>
  </si>
  <si>
    <t>TOTAL H CUMUL</t>
  </si>
  <si>
    <t>TOTAL PANIER</t>
  </si>
  <si>
    <t>TOTAL CONGES PAYES</t>
  </si>
  <si>
    <t>0 car cp dimanche</t>
  </si>
  <si>
    <t>5,83 nb h décimale</t>
  </si>
  <si>
    <t>Fériés</t>
  </si>
  <si>
    <t>1er janvier</t>
  </si>
  <si>
    <t>Le lundi de pentecôte</t>
  </si>
  <si>
    <t>Noel</t>
  </si>
  <si>
    <t>Le 11 Novembre</t>
  </si>
  <si>
    <t>La Toussaint</t>
  </si>
  <si>
    <t>L'assomption</t>
  </si>
  <si>
    <t>Le 14 Juillet</t>
  </si>
  <si>
    <t>Le 1er mai</t>
  </si>
  <si>
    <t>Le 8 mai 45</t>
  </si>
  <si>
    <t>Le lundi de pâques</t>
  </si>
  <si>
    <t>change chaque année</t>
  </si>
  <si>
    <t>Le Jeudi deL'ascension</t>
  </si>
  <si>
    <t>&lt;=37minutes divisé par 60 = 62</t>
  </si>
  <si>
    <t>debut</t>
  </si>
  <si>
    <t>fin</t>
  </si>
  <si>
    <t>H FIN si Nuit</t>
  </si>
  <si>
    <t>1 signifie le lendemain</t>
  </si>
  <si>
    <t>JOUR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</si>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</sst>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ddd* dd\-mm\-yy"/>
    <numFmt numFmtId="166" formatCode="h:mm;@"/>
    <numFmt numFmtId="167" formatCode="d\ hh: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theme="0" tint="-0.34998626667073579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4" borderId="0" xfId="0" applyFill="1"/>
    <xf numFmtId="0" fontId="1" fillId="0" borderId="0" xfId="0" applyFont="1" applyBorder="1" applyAlignment="1"/>
    <xf numFmtId="0" fontId="0" fillId="0" borderId="0" xfId="0" applyBorder="1" applyAlignment="1"/>
    <xf numFmtId="0" fontId="0" fillId="0" borderId="1" xfId="0" applyBorder="1"/>
    <xf numFmtId="0" fontId="0" fillId="0" borderId="0" xfId="0" applyBorder="1"/>
    <xf numFmtId="164" fontId="1" fillId="2" borderId="1" xfId="0" applyNumberFormat="1" applyFont="1" applyFill="1" applyBorder="1"/>
    <xf numFmtId="9" fontId="1" fillId="2" borderId="1" xfId="0" applyNumberFormat="1" applyFont="1" applyFill="1" applyBorder="1"/>
    <xf numFmtId="165" fontId="0" fillId="0" borderId="1" xfId="0" applyNumberFormat="1" applyBorder="1"/>
    <xf numFmtId="0" fontId="1" fillId="3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Border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0" fillId="0" borderId="8" xfId="0" applyNumberFormat="1" applyBorder="1"/>
    <xf numFmtId="14" fontId="0" fillId="0" borderId="9" xfId="0" applyNumberFormat="1" applyBorder="1"/>
    <xf numFmtId="14" fontId="0" fillId="0" borderId="7" xfId="0" applyNumberFormat="1" applyBorder="1"/>
    <xf numFmtId="2" fontId="0" fillId="0" borderId="1" xfId="0" applyNumberFormat="1" applyBorder="1"/>
    <xf numFmtId="0" fontId="0" fillId="0" borderId="0" xfId="0" applyAlignment="1">
      <alignment horizontal="center"/>
    </xf>
    <xf numFmtId="0" fontId="0" fillId="0" borderId="2" xfId="0" applyFont="1" applyBorder="1" applyAlignment="1">
      <alignment horizontal="center"/>
    </xf>
    <xf numFmtId="20" fontId="0" fillId="0" borderId="1" xfId="0" applyNumberFormat="1" applyBorder="1"/>
    <xf numFmtId="167" fontId="0" fillId="0" borderId="1" xfId="0" applyNumberFormat="1" applyBorder="1"/>
    <xf numFmtId="2" fontId="0" fillId="0" borderId="2" xfId="0" applyNumberFormat="1" applyBorder="1" applyAlignment="1"/>
    <xf numFmtId="0" fontId="8" fillId="3" borderId="0" xfId="0" applyFont="1" applyFill="1" applyAlignment="1">
      <alignment horizontal="center"/>
    </xf>
    <xf numFmtId="0" fontId="9" fillId="0" borderId="0" xfId="0" applyFont="1"/>
    <xf numFmtId="0" fontId="9" fillId="0" borderId="2" xfId="0" applyFont="1" applyBorder="1"/>
    <xf numFmtId="0" fontId="9" fillId="0" borderId="2" xfId="0" applyFont="1" applyBorder="1" applyAlignment="1">
      <alignment horizontal="center"/>
    </xf>
    <xf numFmtId="167" fontId="9" fillId="0" borderId="2" xfId="0" applyNumberFormat="1" applyFont="1" applyBorder="1"/>
    <xf numFmtId="166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66" fontId="4" fillId="0" borderId="1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4" xfId="0" applyBorder="1"/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4" xfId="0" applyNumberFormat="1" applyBorder="1"/>
    <xf numFmtId="20" fontId="0" fillId="0" borderId="2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4" fillId="0" borderId="2" xfId="0" applyFont="1" applyBorder="1" applyAlignment="1">
      <alignment vertical="center"/>
    </xf>
    <xf numFmtId="166" fontId="2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0" fillId="0" borderId="1" xfId="0" applyBorder="1" applyAlignment="1"/>
    <xf numFmtId="0" fontId="0" fillId="0" borderId="2" xfId="0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4"/>
  <sheetViews>
    <sheetView workbookViewId="0">
      <selection activeCell="A4" sqref="A4:A14"/>
    </sheetView>
  </sheetViews>
  <sheetFormatPr baseColWidth="10" defaultRowHeight="14.5" x14ac:dyDescent="0.35"/>
  <cols>
    <col min="2" max="2" width="22.81640625" customWidth="1"/>
  </cols>
  <sheetData>
    <row r="2" spans="1:3" x14ac:dyDescent="0.35">
      <c r="A2" t="s">
        <v>56</v>
      </c>
      <c r="B2" s="20">
        <v>2018</v>
      </c>
    </row>
    <row r="4" spans="1:3" x14ac:dyDescent="0.35">
      <c r="A4" s="16">
        <f>DATE(An,1,1)</f>
        <v>43101</v>
      </c>
      <c r="B4" t="s">
        <v>57</v>
      </c>
    </row>
    <row r="5" spans="1:3" x14ac:dyDescent="0.35">
      <c r="A5" s="17">
        <f>DATE(An,5,1)</f>
        <v>43221</v>
      </c>
      <c r="B5" t="s">
        <v>64</v>
      </c>
    </row>
    <row r="6" spans="1:3" x14ac:dyDescent="0.35">
      <c r="A6" s="17">
        <f>DATE(An,5,8)</f>
        <v>43228</v>
      </c>
      <c r="B6" t="s">
        <v>65</v>
      </c>
    </row>
    <row r="7" spans="1:3" x14ac:dyDescent="0.35">
      <c r="A7" s="17">
        <f>DATE(An,3,29.56+0.979*MOD(204-11*MOD(An,19),30)-WEEKDAY(DATE(An,3,28.56+0.979*MOD(204-11*MOD(An,19),30))))+1</f>
        <v>43192</v>
      </c>
      <c r="B7" t="s">
        <v>66</v>
      </c>
      <c r="C7" t="s">
        <v>67</v>
      </c>
    </row>
    <row r="8" spans="1:3" x14ac:dyDescent="0.35">
      <c r="A8" s="17">
        <f>A7+38</f>
        <v>43230</v>
      </c>
      <c r="B8" t="s">
        <v>68</v>
      </c>
      <c r="C8" t="s">
        <v>67</v>
      </c>
    </row>
    <row r="9" spans="1:3" x14ac:dyDescent="0.35">
      <c r="A9" s="17">
        <f>A7+49</f>
        <v>43241</v>
      </c>
      <c r="B9" t="s">
        <v>58</v>
      </c>
      <c r="C9" t="s">
        <v>67</v>
      </c>
    </row>
    <row r="10" spans="1:3" x14ac:dyDescent="0.35">
      <c r="A10" s="17">
        <f>DATE(An,7,14)</f>
        <v>43295</v>
      </c>
      <c r="B10" t="s">
        <v>63</v>
      </c>
    </row>
    <row r="11" spans="1:3" x14ac:dyDescent="0.35">
      <c r="A11" s="17">
        <f>DATE(An,8,15)</f>
        <v>43327</v>
      </c>
      <c r="B11" t="s">
        <v>62</v>
      </c>
    </row>
    <row r="12" spans="1:3" x14ac:dyDescent="0.35">
      <c r="A12" s="17">
        <f>DATE(An,11,1)</f>
        <v>43405</v>
      </c>
      <c r="B12" t="s">
        <v>61</v>
      </c>
    </row>
    <row r="13" spans="1:3" x14ac:dyDescent="0.35">
      <c r="A13" s="17">
        <f>DATE(An,11,11)</f>
        <v>43415</v>
      </c>
      <c r="B13" t="s">
        <v>60</v>
      </c>
    </row>
    <row r="14" spans="1:3" x14ac:dyDescent="0.35">
      <c r="A14" s="18">
        <f>DATE(An,12,25)</f>
        <v>43459</v>
      </c>
      <c r="B14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3" sqref="D3"/>
    </sheetView>
  </sheetViews>
  <sheetFormatPr baseColWidth="10" defaultRowHeight="14.5" x14ac:dyDescent="0.35"/>
  <sheetData>
    <row r="1" spans="1:4" x14ac:dyDescent="0.35">
      <c r="A1" s="4" t="s">
        <v>70</v>
      </c>
      <c r="B1" s="22">
        <v>0.875</v>
      </c>
    </row>
    <row r="2" spans="1:4" x14ac:dyDescent="0.35">
      <c r="A2" s="4" t="s">
        <v>71</v>
      </c>
      <c r="B2" s="23">
        <v>1.25</v>
      </c>
      <c r="D2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56"/>
  <sheetViews>
    <sheetView showZeros="0" tabSelected="1" workbookViewId="0"/>
  </sheetViews>
  <sheetFormatPr baseColWidth="10" defaultColWidth="9.1796875" defaultRowHeight="14.5" x14ac:dyDescent="0.35"/>
  <cols>
    <col min="1" max="1" width="9.7265625" customWidth="1"/>
    <col min="2" max="2" width="12.81640625" customWidth="1"/>
    <col min="3" max="3" width="18.453125" customWidth="1"/>
    <col min="5" max="5" width="8" bestFit="1" customWidth="1"/>
    <col min="6" max="6" width="11.54296875" style="26" hidden="1" customWidth="1"/>
    <col min="7" max="8" width="7.54296875" style="26" hidden="1" customWidth="1"/>
    <col min="9" max="16" width="15.08984375" customWidth="1"/>
    <col min="17" max="17" width="15" customWidth="1"/>
    <col min="18" max="19" width="6.7265625" customWidth="1"/>
  </cols>
  <sheetData>
    <row r="1" spans="1:23" x14ac:dyDescent="0.35">
      <c r="B1" s="40" t="s">
        <v>21</v>
      </c>
      <c r="C1" s="40"/>
      <c r="E1" s="9" t="s">
        <v>22</v>
      </c>
      <c r="F1" s="25"/>
      <c r="G1" s="25"/>
      <c r="H1" s="25"/>
      <c r="J1" s="51" t="s">
        <v>51</v>
      </c>
      <c r="K1" s="31" t="s">
        <v>2</v>
      </c>
      <c r="L1" s="31"/>
      <c r="M1" s="31" t="s">
        <v>4</v>
      </c>
      <c r="N1" s="31"/>
      <c r="O1" s="31"/>
      <c r="P1" s="31" t="s">
        <v>6</v>
      </c>
      <c r="Q1" s="31"/>
      <c r="R1" s="31" t="s">
        <v>19</v>
      </c>
      <c r="S1" s="31"/>
      <c r="T1" s="31"/>
      <c r="U1" s="2"/>
      <c r="V1" s="2"/>
      <c r="W1" s="2"/>
    </row>
    <row r="2" spans="1:23" x14ac:dyDescent="0.35">
      <c r="J2" s="52">
        <f>(K2+L2+M2+N2+O2+P2+Q2+R2+S2+T2+K4+L4+M4+N4+O4+P4+Q4+R4+S4+T4)</f>
        <v>2.0166666666666666</v>
      </c>
      <c r="K2" s="30">
        <f>SUM(I17:I56)</f>
        <v>0.37986111111111087</v>
      </c>
      <c r="L2" s="30"/>
      <c r="M2" s="36">
        <f>SUM(K17:K56)</f>
        <v>0</v>
      </c>
      <c r="N2" s="37"/>
      <c r="O2" s="38"/>
      <c r="P2" s="30">
        <f>SUM(M17:M56)</f>
        <v>0.35416666666666674</v>
      </c>
      <c r="Q2" s="30"/>
      <c r="R2" s="30">
        <f>SUM(O17:O56)</f>
        <v>0</v>
      </c>
      <c r="S2" s="30"/>
      <c r="T2" s="30"/>
      <c r="U2" s="3"/>
      <c r="V2" s="3"/>
      <c r="W2" s="3"/>
    </row>
    <row r="3" spans="1:23" x14ac:dyDescent="0.35">
      <c r="B3" s="1" t="s">
        <v>0</v>
      </c>
      <c r="C3" s="20">
        <f>An</f>
        <v>2018</v>
      </c>
      <c r="D3" s="1" t="s">
        <v>1</v>
      </c>
      <c r="J3" s="53" t="s">
        <v>46</v>
      </c>
      <c r="K3" s="31" t="s">
        <v>3</v>
      </c>
      <c r="L3" s="31"/>
      <c r="M3" s="31" t="s">
        <v>5</v>
      </c>
      <c r="N3" s="31"/>
      <c r="O3" s="31"/>
      <c r="P3" s="31" t="s">
        <v>7</v>
      </c>
      <c r="Q3" s="31"/>
      <c r="R3" s="31" t="s">
        <v>20</v>
      </c>
      <c r="S3" s="31"/>
      <c r="T3" s="31"/>
      <c r="U3" s="5"/>
      <c r="V3" s="5"/>
      <c r="W3" s="5"/>
    </row>
    <row r="4" spans="1:23" x14ac:dyDescent="0.35">
      <c r="J4" s="54">
        <f>SUM(V17:W56)+(R6+S6+T6)</f>
        <v>54.22999999999999</v>
      </c>
      <c r="K4" s="30">
        <f>SUM(J17:J56)</f>
        <v>1.125</v>
      </c>
      <c r="L4" s="30"/>
      <c r="M4" s="30">
        <f>SUM(L17:L56)</f>
        <v>0</v>
      </c>
      <c r="N4" s="30"/>
      <c r="O4" s="30"/>
      <c r="P4" s="30">
        <f>SUM(N17:N56)</f>
        <v>0.15763888888888888</v>
      </c>
      <c r="Q4" s="30"/>
      <c r="R4" s="35">
        <f>SUM(P17:P56)</f>
        <v>0</v>
      </c>
      <c r="S4" s="35"/>
      <c r="T4" s="35"/>
      <c r="U4" s="5"/>
      <c r="V4" s="5"/>
      <c r="W4" s="5"/>
    </row>
    <row r="5" spans="1:23" x14ac:dyDescent="0.35">
      <c r="P5" s="34" t="s">
        <v>52</v>
      </c>
      <c r="Q5" s="34"/>
      <c r="R5" s="34" t="s">
        <v>53</v>
      </c>
      <c r="S5" s="34"/>
      <c r="T5" s="34"/>
    </row>
    <row r="6" spans="1:23" x14ac:dyDescent="0.35">
      <c r="B6" s="32" t="s">
        <v>23</v>
      </c>
      <c r="C6" s="32"/>
      <c r="D6" s="6">
        <v>9.83</v>
      </c>
      <c r="J6" s="55" t="s">
        <v>36</v>
      </c>
      <c r="K6" s="56"/>
      <c r="L6" s="13"/>
      <c r="P6" s="33">
        <f>SUM(R17:S56)</f>
        <v>3</v>
      </c>
      <c r="Q6" s="33"/>
      <c r="R6" s="33">
        <f>SUM(Q17:Q56)</f>
        <v>5.83</v>
      </c>
      <c r="S6" s="33"/>
      <c r="T6" s="33"/>
    </row>
    <row r="7" spans="1:23" x14ac:dyDescent="0.35">
      <c r="B7" s="32" t="s">
        <v>24</v>
      </c>
      <c r="C7" s="32"/>
      <c r="D7" s="7">
        <v>0.1</v>
      </c>
      <c r="R7" s="2"/>
      <c r="S7" s="2"/>
      <c r="T7" s="2"/>
    </row>
    <row r="8" spans="1:23" x14ac:dyDescent="0.35">
      <c r="B8" s="32" t="s">
        <v>25</v>
      </c>
      <c r="C8" s="32"/>
      <c r="D8" s="7">
        <v>0.1</v>
      </c>
      <c r="J8" s="55" t="s">
        <v>37</v>
      </c>
      <c r="K8" s="55"/>
      <c r="L8" s="10" t="s">
        <v>38</v>
      </c>
      <c r="M8" t="s">
        <v>39</v>
      </c>
      <c r="R8" s="3"/>
      <c r="S8" s="3"/>
      <c r="T8" s="3"/>
    </row>
    <row r="9" spans="1:23" x14ac:dyDescent="0.35">
      <c r="B9" s="32" t="s">
        <v>26</v>
      </c>
      <c r="C9" s="32"/>
      <c r="D9" s="7">
        <v>0.2</v>
      </c>
      <c r="R9" s="3"/>
      <c r="S9" s="3"/>
      <c r="T9" s="3"/>
    </row>
    <row r="10" spans="1:23" x14ac:dyDescent="0.35">
      <c r="B10" s="32" t="s">
        <v>27</v>
      </c>
      <c r="C10" s="32"/>
      <c r="D10" s="7">
        <v>1</v>
      </c>
      <c r="J10" s="55" t="s">
        <v>40</v>
      </c>
      <c r="K10" s="55"/>
      <c r="L10" s="10">
        <v>3</v>
      </c>
      <c r="M10" t="s">
        <v>41</v>
      </c>
      <c r="R10" s="3"/>
      <c r="S10" s="3"/>
      <c r="T10" s="3"/>
    </row>
    <row r="11" spans="1:23" x14ac:dyDescent="0.35">
      <c r="B11" s="32" t="s">
        <v>28</v>
      </c>
      <c r="C11" s="32"/>
      <c r="D11" s="7">
        <v>1.1000000000000001</v>
      </c>
      <c r="R11" s="3"/>
      <c r="S11" s="3"/>
      <c r="T11" s="3"/>
    </row>
    <row r="12" spans="1:23" x14ac:dyDescent="0.35">
      <c r="B12" s="32" t="s">
        <v>29</v>
      </c>
      <c r="C12" s="32"/>
      <c r="D12" s="7">
        <v>1.1000000000000001</v>
      </c>
      <c r="J12" s="55" t="s">
        <v>47</v>
      </c>
      <c r="K12" s="55"/>
      <c r="R12" s="3"/>
      <c r="S12" s="3"/>
      <c r="T12" s="3"/>
    </row>
    <row r="13" spans="1:23" x14ac:dyDescent="0.35">
      <c r="B13" s="32" t="s">
        <v>30</v>
      </c>
      <c r="C13" s="32"/>
      <c r="D13" s="7">
        <v>1.2</v>
      </c>
      <c r="R13" s="3"/>
      <c r="S13" s="3"/>
      <c r="T13" s="3"/>
      <c r="V13" s="33" t="s">
        <v>50</v>
      </c>
      <c r="W13" s="33"/>
    </row>
    <row r="14" spans="1:23" x14ac:dyDescent="0.35">
      <c r="R14" s="49" t="s">
        <v>45</v>
      </c>
      <c r="S14" s="49"/>
      <c r="T14" s="3"/>
      <c r="V14" s="33" t="s">
        <v>49</v>
      </c>
      <c r="W14" s="33"/>
    </row>
    <row r="15" spans="1:23" x14ac:dyDescent="0.35">
      <c r="R15" s="50"/>
      <c r="S15" s="50"/>
    </row>
    <row r="16" spans="1:23" ht="12.75" customHeight="1" x14ac:dyDescent="0.35">
      <c r="A16" s="4" t="s">
        <v>32</v>
      </c>
      <c r="B16" s="4" t="s">
        <v>8</v>
      </c>
      <c r="C16" s="4" t="s">
        <v>9</v>
      </c>
      <c r="D16" s="4" t="s">
        <v>10</v>
      </c>
      <c r="E16" s="4" t="s">
        <v>11</v>
      </c>
      <c r="F16" s="27" t="s">
        <v>72</v>
      </c>
      <c r="G16" s="28" t="s">
        <v>74</v>
      </c>
      <c r="H16" s="28" t="s">
        <v>75</v>
      </c>
      <c r="I16" s="21" t="s">
        <v>13</v>
      </c>
      <c r="J16" s="11" t="s">
        <v>14</v>
      </c>
      <c r="K16" s="11" t="s">
        <v>15</v>
      </c>
      <c r="L16" s="11" t="s">
        <v>18</v>
      </c>
      <c r="M16" s="11" t="s">
        <v>16</v>
      </c>
      <c r="N16" s="11" t="s">
        <v>17</v>
      </c>
      <c r="O16" s="11" t="s">
        <v>42</v>
      </c>
      <c r="P16" s="12" t="s">
        <v>43</v>
      </c>
      <c r="Q16" s="12" t="s">
        <v>31</v>
      </c>
      <c r="R16" s="42" t="s">
        <v>44</v>
      </c>
      <c r="S16" s="43"/>
      <c r="T16" s="42" t="s">
        <v>12</v>
      </c>
      <c r="U16" s="43"/>
      <c r="V16" s="42" t="s">
        <v>48</v>
      </c>
      <c r="W16" s="43"/>
    </row>
    <row r="17" spans="1:23" ht="12.75" customHeight="1" x14ac:dyDescent="0.35">
      <c r="A17" s="4" t="str">
        <f t="shared" ref="A17:A49" si="0">IF(COUNTIF(JF,B17)&gt;0,"Férié","")</f>
        <v>Férié</v>
      </c>
      <c r="B17" s="8">
        <v>43101</v>
      </c>
      <c r="C17" s="4" t="s">
        <v>33</v>
      </c>
      <c r="D17" s="22">
        <v>0.27083333333333331</v>
      </c>
      <c r="E17" s="22">
        <v>0.35416666666666669</v>
      </c>
      <c r="F17" s="29">
        <f>IF(E17&lt;D17,1+E17,E17)</f>
        <v>0.35416666666666669</v>
      </c>
      <c r="G17" s="29">
        <f>IF(AND(D17&lt;&gt;"",E17&lt;&gt;""),MAX(0,MIN(DebutN,F17)-D17)+MAX(0,(F17-FinN)),0)</f>
        <v>8.333333333333337E-2</v>
      </c>
      <c r="H17" s="29">
        <f>IF(AND(D17&lt;&gt;"",E17&lt;&gt;""),MAX(0,(F17-MAX(DebutN,D17)))-MAX(0,(F17-FinN))+MAX(0,FinN-1-D17),0)</f>
        <v>0</v>
      </c>
      <c r="I17" s="22">
        <f t="shared" ref="I17:I49" si="1">IF(AND(COUNTIF(JF,$B17)=0,WEEKDAY($B17,2)&lt;7),$G17,0)</f>
        <v>0</v>
      </c>
      <c r="J17" s="22">
        <f t="shared" ref="J17:J49" si="2">IF(AND(COUNTIF(JF,$B17)=0,WEEKDAY($B17,2)&lt;7),$H17,0)</f>
        <v>0</v>
      </c>
      <c r="K17" s="22">
        <f t="shared" ref="K17:K49" si="3">IF(AND(COUNTIF(JF,$B17)=0,WEEKDAY($B17,2)=7),$G17,0)</f>
        <v>0</v>
      </c>
      <c r="L17" s="22">
        <f t="shared" ref="L17:L49" si="4">IF(AND(COUNTIF(JF,$B17)=0,WEEKDAY($B17,2)=7),$H17,0)</f>
        <v>0</v>
      </c>
      <c r="M17" s="22">
        <f t="shared" ref="M17:M49" si="5">IF(AND(COUNTIF(JF,$B17)&gt;0,WEEKDAY($B17,2)&lt;7),$G17,0)</f>
        <v>8.333333333333337E-2</v>
      </c>
      <c r="N17" s="22">
        <f t="shared" ref="N17:N49" si="6">IF(AND(COUNTIF(JF,$B17)&gt;0,WEEKDAY($B17,2)&lt;7),$H17,0)</f>
        <v>0</v>
      </c>
      <c r="O17" s="22">
        <f t="shared" ref="O17:O49" si="7">IF(AND(COUNTIF(JF,$B17)&gt;0,WEEKDAY($B17,2)=7),$G17,0)</f>
        <v>0</v>
      </c>
      <c r="P17" s="22">
        <f t="shared" ref="P17:P49" si="8">IF(AND(COUNTIF(JF,$B17)&gt;0,WEEKDAY($B17,2)=7),$H17,0)</f>
        <v>0</v>
      </c>
      <c r="Q17" s="11">
        <v>0</v>
      </c>
      <c r="R17" s="39">
        <f>IF(V17&gt;7,1,0)</f>
        <v>0</v>
      </c>
      <c r="S17" s="41"/>
      <c r="T17" s="46">
        <f>SUM(I17:P17)</f>
        <v>8.333333333333337E-2</v>
      </c>
      <c r="U17" s="41"/>
      <c r="V17" s="44">
        <f>T17*24</f>
        <v>2.0000000000000009</v>
      </c>
      <c r="W17" s="45"/>
    </row>
    <row r="18" spans="1:23" ht="12.75" customHeight="1" x14ac:dyDescent="0.35">
      <c r="A18" s="4" t="str">
        <f t="shared" si="0"/>
        <v>Férié</v>
      </c>
      <c r="B18" s="8">
        <v>43101</v>
      </c>
      <c r="C18" s="4" t="s">
        <v>34</v>
      </c>
      <c r="D18" s="22">
        <v>0.60416666666666663</v>
      </c>
      <c r="E18" s="22">
        <v>0.89583333333333337</v>
      </c>
      <c r="F18" s="29">
        <f t="shared" ref="F18:F56" si="9">IF(E18&lt;D18,1+E18,E18)</f>
        <v>0.89583333333333337</v>
      </c>
      <c r="G18" s="29">
        <f>IF(AND(D18&lt;&gt;"",E18&lt;&gt;""),MAX(0,MIN(DebutN,F18)-D18)+MAX(0,(F18-FinN)),0)</f>
        <v>0.27083333333333337</v>
      </c>
      <c r="H18" s="29">
        <f>IF(AND(D18&lt;&gt;"",E18&lt;&gt;""),MAX(0,(F18-MAX(DebutN,D18)))-MAX(0,(F18-FinN))+MAX(0,FinN-1-D18),0)</f>
        <v>2.083333333333337E-2</v>
      </c>
      <c r="I18" s="22">
        <f t="shared" si="1"/>
        <v>0</v>
      </c>
      <c r="J18" s="22">
        <f t="shared" si="2"/>
        <v>0</v>
      </c>
      <c r="K18" s="22">
        <f t="shared" si="3"/>
        <v>0</v>
      </c>
      <c r="L18" s="22">
        <f t="shared" si="4"/>
        <v>0</v>
      </c>
      <c r="M18" s="22">
        <f t="shared" si="5"/>
        <v>0.27083333333333337</v>
      </c>
      <c r="N18" s="22">
        <f t="shared" si="6"/>
        <v>2.083333333333337E-2</v>
      </c>
      <c r="O18" s="22">
        <f t="shared" si="7"/>
        <v>0</v>
      </c>
      <c r="P18" s="22">
        <f t="shared" si="8"/>
        <v>0</v>
      </c>
      <c r="Q18" s="11"/>
      <c r="R18" s="39">
        <f t="shared" ref="R18:R56" si="10">IF(V18&gt;7,1,0)</f>
        <v>0</v>
      </c>
      <c r="S18" s="41"/>
      <c r="T18" s="46">
        <f>SUM(I18:P18)</f>
        <v>0.29166666666666674</v>
      </c>
      <c r="U18" s="41"/>
      <c r="V18" s="44">
        <f t="shared" ref="V18:V33" si="11">T18*24</f>
        <v>7.0000000000000018</v>
      </c>
      <c r="W18" s="45"/>
    </row>
    <row r="19" spans="1:23" ht="12.75" customHeight="1" x14ac:dyDescent="0.35">
      <c r="A19" s="4" t="str">
        <f t="shared" si="0"/>
        <v>Férié</v>
      </c>
      <c r="B19" s="8">
        <v>43101</v>
      </c>
      <c r="C19" s="4" t="s">
        <v>35</v>
      </c>
      <c r="D19" s="22">
        <v>0.97916666666666663</v>
      </c>
      <c r="E19" s="22">
        <v>0.11597222222222221</v>
      </c>
      <c r="F19" s="29">
        <f t="shared" si="9"/>
        <v>1.1159722222222221</v>
      </c>
      <c r="G19" s="29">
        <f>IF(AND(D19&lt;&gt;"",E19&lt;&gt;""),MAX(0,MIN(DebutN,F19)-D19)+MAX(0,(F19-FinN)),0)</f>
        <v>0</v>
      </c>
      <c r="H19" s="29">
        <f>IF(AND(D19&lt;&gt;"",E19&lt;&gt;""),MAX(0,(F19-MAX(DebutN,D19)))-MAX(0,(F19-FinN))+MAX(0,FinN-1-D19),0)</f>
        <v>0.13680555555555551</v>
      </c>
      <c r="I19" s="22">
        <f t="shared" si="1"/>
        <v>0</v>
      </c>
      <c r="J19" s="22">
        <f t="shared" si="2"/>
        <v>0</v>
      </c>
      <c r="K19" s="22">
        <f t="shared" si="3"/>
        <v>0</v>
      </c>
      <c r="L19" s="22">
        <f t="shared" si="4"/>
        <v>0</v>
      </c>
      <c r="M19" s="22">
        <f t="shared" si="5"/>
        <v>0</v>
      </c>
      <c r="N19" s="22">
        <f t="shared" si="6"/>
        <v>0.13680555555555551</v>
      </c>
      <c r="O19" s="22">
        <f t="shared" si="7"/>
        <v>0</v>
      </c>
      <c r="P19" s="22">
        <f t="shared" si="8"/>
        <v>0</v>
      </c>
      <c r="Q19" s="11"/>
      <c r="R19" s="39">
        <f t="shared" si="10"/>
        <v>0</v>
      </c>
      <c r="S19" s="41"/>
      <c r="T19" s="46">
        <f>SUM(I19:P19)</f>
        <v>0.13680555555555551</v>
      </c>
      <c r="U19" s="41"/>
      <c r="V19" s="44">
        <f t="shared" si="11"/>
        <v>3.2833333333333323</v>
      </c>
      <c r="W19" s="45"/>
    </row>
    <row r="20" spans="1:23" ht="12.75" customHeight="1" x14ac:dyDescent="0.35">
      <c r="A20" s="4" t="str">
        <f t="shared" si="0"/>
        <v/>
      </c>
      <c r="B20" s="8">
        <v>43102</v>
      </c>
      <c r="C20" s="4"/>
      <c r="D20" s="22"/>
      <c r="E20" s="4"/>
      <c r="F20" s="29">
        <f t="shared" si="9"/>
        <v>0</v>
      </c>
      <c r="G20" s="29">
        <f>IF(AND(D20&lt;&gt;"",E20&lt;&gt;""),MAX(0,MIN(DebutN,F20)-D20)+MAX(0,(F20-FinN)),0)</f>
        <v>0</v>
      </c>
      <c r="H20" s="29">
        <f>IF(AND(D20&lt;&gt;"",E20&lt;&gt;""),MAX(0,(F20-MAX(DebutN,D20)))-MAX(0,(F20-FinN))+MAX(0,FinN-1-D20),0)</f>
        <v>0</v>
      </c>
      <c r="I20" s="22">
        <f t="shared" si="1"/>
        <v>0</v>
      </c>
      <c r="J20" s="22">
        <f t="shared" si="2"/>
        <v>0</v>
      </c>
      <c r="K20" s="22">
        <f t="shared" si="3"/>
        <v>0</v>
      </c>
      <c r="L20" s="22">
        <f t="shared" si="4"/>
        <v>0</v>
      </c>
      <c r="M20" s="22">
        <f t="shared" si="5"/>
        <v>0</v>
      </c>
      <c r="N20" s="22">
        <f t="shared" si="6"/>
        <v>0</v>
      </c>
      <c r="O20" s="22">
        <f t="shared" si="7"/>
        <v>0</v>
      </c>
      <c r="P20" s="22">
        <f t="shared" si="8"/>
        <v>0</v>
      </c>
      <c r="Q20" s="11"/>
      <c r="R20" s="39">
        <f t="shared" si="10"/>
        <v>0</v>
      </c>
      <c r="S20" s="41"/>
      <c r="T20" s="46">
        <f>SUM(I20:P20)</f>
        <v>0</v>
      </c>
      <c r="U20" s="41"/>
      <c r="V20" s="44">
        <f t="shared" si="11"/>
        <v>0</v>
      </c>
      <c r="W20" s="45"/>
    </row>
    <row r="21" spans="1:23" ht="12.75" customHeight="1" x14ac:dyDescent="0.35">
      <c r="A21" s="4" t="str">
        <f t="shared" si="0"/>
        <v/>
      </c>
      <c r="B21" s="8">
        <v>43103</v>
      </c>
      <c r="C21" s="4"/>
      <c r="D21" s="4"/>
      <c r="E21" s="4"/>
      <c r="F21" s="29">
        <f t="shared" si="9"/>
        <v>0</v>
      </c>
      <c r="G21" s="29">
        <f>IF(AND(D21&lt;&gt;"",E21&lt;&gt;""),MAX(0,MIN(DebutN,F21)-D21)+MAX(0,(F21-FinN)),0)</f>
        <v>0</v>
      </c>
      <c r="H21" s="29">
        <f>IF(AND(D21&lt;&gt;"",E21&lt;&gt;""),MAX(0,(F21-MAX(DebutN,D21)))-MAX(0,(F21-FinN))+MAX(0,FinN-1-D21),0)</f>
        <v>0</v>
      </c>
      <c r="I21" s="22">
        <f t="shared" si="1"/>
        <v>0</v>
      </c>
      <c r="J21" s="22">
        <f t="shared" si="2"/>
        <v>0</v>
      </c>
      <c r="K21" s="22">
        <f t="shared" si="3"/>
        <v>0</v>
      </c>
      <c r="L21" s="22">
        <f t="shared" si="4"/>
        <v>0</v>
      </c>
      <c r="M21" s="22">
        <f t="shared" si="5"/>
        <v>0</v>
      </c>
      <c r="N21" s="22">
        <f t="shared" si="6"/>
        <v>0</v>
      </c>
      <c r="O21" s="22">
        <f t="shared" si="7"/>
        <v>0</v>
      </c>
      <c r="P21" s="22">
        <f t="shared" si="8"/>
        <v>0</v>
      </c>
      <c r="Q21" s="11"/>
      <c r="R21" s="39">
        <f t="shared" si="10"/>
        <v>0</v>
      </c>
      <c r="S21" s="41"/>
      <c r="T21" s="46">
        <f>SUM(I21:P21)</f>
        <v>0</v>
      </c>
      <c r="U21" s="41"/>
      <c r="V21" s="44">
        <f t="shared" si="11"/>
        <v>0</v>
      </c>
      <c r="W21" s="45"/>
    </row>
    <row r="22" spans="1:23" ht="12.75" customHeight="1" x14ac:dyDescent="0.35">
      <c r="A22" s="4" t="str">
        <f t="shared" si="0"/>
        <v/>
      </c>
      <c r="B22" s="8">
        <v>43104</v>
      </c>
      <c r="C22" s="4"/>
      <c r="D22" s="4"/>
      <c r="E22" s="4"/>
      <c r="F22" s="29">
        <f t="shared" si="9"/>
        <v>0</v>
      </c>
      <c r="G22" s="29">
        <f>IF(AND(D22&lt;&gt;"",E22&lt;&gt;""),MAX(0,MIN(DebutN,F22)-D22)+MAX(0,(F22-FinN)),0)</f>
        <v>0</v>
      </c>
      <c r="H22" s="29">
        <f>IF(AND(D22&lt;&gt;"",E22&lt;&gt;""),MAX(0,(F22-MAX(DebutN,D22)))-MAX(0,(F22-FinN))+MAX(0,FinN-1-D22),0)</f>
        <v>0</v>
      </c>
      <c r="I22" s="22">
        <f t="shared" si="1"/>
        <v>0</v>
      </c>
      <c r="J22" s="22">
        <f t="shared" si="2"/>
        <v>0</v>
      </c>
      <c r="K22" s="22">
        <f t="shared" si="3"/>
        <v>0</v>
      </c>
      <c r="L22" s="22">
        <f t="shared" si="4"/>
        <v>0</v>
      </c>
      <c r="M22" s="22">
        <f t="shared" si="5"/>
        <v>0</v>
      </c>
      <c r="N22" s="22">
        <f t="shared" si="6"/>
        <v>0</v>
      </c>
      <c r="O22" s="22">
        <f t="shared" si="7"/>
        <v>0</v>
      </c>
      <c r="P22" s="22">
        <f t="shared" si="8"/>
        <v>0</v>
      </c>
      <c r="Q22" s="11"/>
      <c r="R22" s="39">
        <f t="shared" si="10"/>
        <v>0</v>
      </c>
      <c r="S22" s="41"/>
      <c r="T22" s="46">
        <f>SUM(I22:P22)</f>
        <v>0</v>
      </c>
      <c r="U22" s="41"/>
      <c r="V22" s="44">
        <f t="shared" si="11"/>
        <v>0</v>
      </c>
      <c r="W22" s="45"/>
    </row>
    <row r="23" spans="1:23" ht="12.75" customHeight="1" x14ac:dyDescent="0.35">
      <c r="A23" s="4" t="str">
        <f t="shared" si="0"/>
        <v/>
      </c>
      <c r="B23" s="8">
        <v>43105</v>
      </c>
      <c r="C23" s="4" t="s">
        <v>31</v>
      </c>
      <c r="D23" s="4"/>
      <c r="E23" s="4"/>
      <c r="F23" s="29">
        <f t="shared" si="9"/>
        <v>0</v>
      </c>
      <c r="G23" s="29">
        <f>IF(AND(D23&lt;&gt;"",E23&lt;&gt;""),MAX(0,MIN(DebutN,F23)-D23)+MAX(0,(F23-FinN)),0)</f>
        <v>0</v>
      </c>
      <c r="H23" s="29">
        <f>IF(AND(D23&lt;&gt;"",E23&lt;&gt;""),MAX(0,(F23-MAX(DebutN,D23)))-MAX(0,(F23-FinN))+MAX(0,FinN-1-D23),0)</f>
        <v>0</v>
      </c>
      <c r="I23" s="22">
        <f t="shared" si="1"/>
        <v>0</v>
      </c>
      <c r="J23" s="22">
        <f t="shared" si="2"/>
        <v>0</v>
      </c>
      <c r="K23" s="22">
        <f t="shared" si="3"/>
        <v>0</v>
      </c>
      <c r="L23" s="22">
        <f t="shared" si="4"/>
        <v>0</v>
      </c>
      <c r="M23" s="22">
        <f t="shared" si="5"/>
        <v>0</v>
      </c>
      <c r="N23" s="22">
        <f t="shared" si="6"/>
        <v>0</v>
      </c>
      <c r="O23" s="22">
        <f t="shared" si="7"/>
        <v>0</v>
      </c>
      <c r="P23" s="22">
        <f t="shared" si="8"/>
        <v>0</v>
      </c>
      <c r="Q23" s="11">
        <v>5.83</v>
      </c>
      <c r="R23" s="39">
        <f t="shared" si="10"/>
        <v>0</v>
      </c>
      <c r="S23" s="41"/>
      <c r="T23" s="46">
        <f>SUM(I23:P23)</f>
        <v>0</v>
      </c>
      <c r="U23" s="41"/>
      <c r="V23" s="44">
        <f t="shared" si="11"/>
        <v>0</v>
      </c>
      <c r="W23" s="45"/>
    </row>
    <row r="24" spans="1:23" ht="12.75" customHeight="1" x14ac:dyDescent="0.35">
      <c r="A24" s="4" t="str">
        <f t="shared" si="0"/>
        <v/>
      </c>
      <c r="B24" s="8">
        <v>43106</v>
      </c>
      <c r="C24" s="4" t="s">
        <v>31</v>
      </c>
      <c r="D24" s="4"/>
      <c r="E24" s="4"/>
      <c r="F24" s="29">
        <f t="shared" si="9"/>
        <v>0</v>
      </c>
      <c r="G24" s="29">
        <f>IF(AND(D24&lt;&gt;"",E24&lt;&gt;""),MAX(0,MIN(DebutN,F24)-D24)+MAX(0,(F24-FinN)),0)</f>
        <v>0</v>
      </c>
      <c r="H24" s="29">
        <f>IF(AND(D24&lt;&gt;"",E24&lt;&gt;""),MAX(0,(F24-MAX(DebutN,D24)))-MAX(0,(F24-FinN))+MAX(0,FinN-1-D24),0)</f>
        <v>0</v>
      </c>
      <c r="I24" s="22">
        <f t="shared" si="1"/>
        <v>0</v>
      </c>
      <c r="J24" s="22">
        <f t="shared" si="2"/>
        <v>0</v>
      </c>
      <c r="K24" s="22">
        <f t="shared" si="3"/>
        <v>0</v>
      </c>
      <c r="L24" s="22">
        <f t="shared" si="4"/>
        <v>0</v>
      </c>
      <c r="M24" s="22">
        <f t="shared" si="5"/>
        <v>0</v>
      </c>
      <c r="N24" s="22">
        <f t="shared" si="6"/>
        <v>0</v>
      </c>
      <c r="O24" s="22">
        <f t="shared" si="7"/>
        <v>0</v>
      </c>
      <c r="P24" s="22">
        <f t="shared" si="8"/>
        <v>0</v>
      </c>
      <c r="Q24" s="15" t="s">
        <v>55</v>
      </c>
      <c r="R24" s="39">
        <f t="shared" si="10"/>
        <v>0</v>
      </c>
      <c r="S24" s="41"/>
      <c r="T24" s="46">
        <f>SUM(I24:P24)</f>
        <v>0</v>
      </c>
      <c r="U24" s="41"/>
      <c r="V24" s="44">
        <f t="shared" si="11"/>
        <v>0</v>
      </c>
      <c r="W24" s="45"/>
    </row>
    <row r="25" spans="1:23" ht="12.75" customHeight="1" x14ac:dyDescent="0.35">
      <c r="A25" s="4" t="str">
        <f t="shared" si="0"/>
        <v/>
      </c>
      <c r="B25" s="8">
        <v>43107</v>
      </c>
      <c r="C25" s="4" t="s">
        <v>31</v>
      </c>
      <c r="D25" s="4"/>
      <c r="E25" s="4"/>
      <c r="F25" s="29">
        <f t="shared" si="9"/>
        <v>0</v>
      </c>
      <c r="G25" s="29">
        <f>IF(AND(D25&lt;&gt;"",E25&lt;&gt;""),MAX(0,MIN(DebutN,F25)-D25)+MAX(0,(F25-FinN)),0)</f>
        <v>0</v>
      </c>
      <c r="H25" s="29">
        <f>IF(AND(D25&lt;&gt;"",E25&lt;&gt;""),MAX(0,(F25-MAX(DebutN,D25)))-MAX(0,(F25-FinN))+MAX(0,FinN-1-D25),0)</f>
        <v>0</v>
      </c>
      <c r="I25" s="22">
        <f t="shared" si="1"/>
        <v>0</v>
      </c>
      <c r="J25" s="22">
        <f t="shared" si="2"/>
        <v>0</v>
      </c>
      <c r="K25" s="22">
        <f t="shared" si="3"/>
        <v>0</v>
      </c>
      <c r="L25" s="22">
        <f t="shared" si="4"/>
        <v>0</v>
      </c>
      <c r="M25" s="22">
        <f t="shared" si="5"/>
        <v>0</v>
      </c>
      <c r="N25" s="22">
        <f t="shared" si="6"/>
        <v>0</v>
      </c>
      <c r="O25" s="22">
        <f t="shared" si="7"/>
        <v>0</v>
      </c>
      <c r="P25" s="22">
        <f t="shared" si="8"/>
        <v>0</v>
      </c>
      <c r="Q25" s="14" t="s">
        <v>54</v>
      </c>
      <c r="R25" s="39">
        <f t="shared" si="10"/>
        <v>0</v>
      </c>
      <c r="S25" s="41"/>
      <c r="T25" s="46">
        <f>SUM(I25:P25)</f>
        <v>0</v>
      </c>
      <c r="U25" s="41"/>
      <c r="V25" s="44">
        <f t="shared" si="11"/>
        <v>0</v>
      </c>
      <c r="W25" s="45"/>
    </row>
    <row r="26" spans="1:23" ht="12.75" customHeight="1" x14ac:dyDescent="0.35">
      <c r="A26" s="4" t="str">
        <f t="shared" si="0"/>
        <v/>
      </c>
      <c r="B26" s="8">
        <v>43108</v>
      </c>
      <c r="C26" s="4"/>
      <c r="D26" s="4"/>
      <c r="E26" s="4"/>
      <c r="F26" s="29">
        <f t="shared" si="9"/>
        <v>0</v>
      </c>
      <c r="G26" s="29">
        <f>IF(AND(D26&lt;&gt;"",E26&lt;&gt;""),MAX(0,MIN(DebutN,F26)-D26)+MAX(0,(F26-FinN)),0)</f>
        <v>0</v>
      </c>
      <c r="H26" s="29">
        <f>IF(AND(D26&lt;&gt;"",E26&lt;&gt;""),MAX(0,(F26-MAX(DebutN,D26)))-MAX(0,(F26-FinN))+MAX(0,FinN-1-D26),0)</f>
        <v>0</v>
      </c>
      <c r="I26" s="22">
        <f t="shared" si="1"/>
        <v>0</v>
      </c>
      <c r="J26" s="22">
        <f t="shared" si="2"/>
        <v>0</v>
      </c>
      <c r="K26" s="22">
        <f t="shared" si="3"/>
        <v>0</v>
      </c>
      <c r="L26" s="22">
        <f t="shared" si="4"/>
        <v>0</v>
      </c>
      <c r="M26" s="22">
        <f t="shared" si="5"/>
        <v>0</v>
      </c>
      <c r="N26" s="22">
        <f t="shared" si="6"/>
        <v>0</v>
      </c>
      <c r="O26" s="22">
        <f t="shared" si="7"/>
        <v>0</v>
      </c>
      <c r="P26" s="22">
        <f t="shared" si="8"/>
        <v>0</v>
      </c>
      <c r="Q26" s="11"/>
      <c r="R26" s="39">
        <f t="shared" si="10"/>
        <v>0</v>
      </c>
      <c r="S26" s="41"/>
      <c r="T26" s="46">
        <f>SUM(I26:P26)</f>
        <v>0</v>
      </c>
      <c r="U26" s="41"/>
      <c r="V26" s="44">
        <f t="shared" si="11"/>
        <v>0</v>
      </c>
      <c r="W26" s="45"/>
    </row>
    <row r="27" spans="1:23" ht="12.75" customHeight="1" x14ac:dyDescent="0.35">
      <c r="A27" s="4" t="str">
        <f t="shared" si="0"/>
        <v/>
      </c>
      <c r="B27" s="8">
        <v>43109</v>
      </c>
      <c r="C27" s="4"/>
      <c r="D27" s="4"/>
      <c r="E27" s="4"/>
      <c r="F27" s="29">
        <f t="shared" si="9"/>
        <v>0</v>
      </c>
      <c r="G27" s="29">
        <f>IF(AND(D27&lt;&gt;"",E27&lt;&gt;""),MAX(0,MIN(DebutN,F27)-D27)+MAX(0,(F27-FinN)),0)</f>
        <v>0</v>
      </c>
      <c r="H27" s="29">
        <f>IF(AND(D27&lt;&gt;"",E27&lt;&gt;""),MAX(0,(F27-MAX(DebutN,D27)))-MAX(0,(F27-FinN))+MAX(0,FinN-1-D27),0)</f>
        <v>0</v>
      </c>
      <c r="I27" s="22">
        <f t="shared" si="1"/>
        <v>0</v>
      </c>
      <c r="J27" s="22">
        <f t="shared" si="2"/>
        <v>0</v>
      </c>
      <c r="K27" s="22">
        <f t="shared" si="3"/>
        <v>0</v>
      </c>
      <c r="L27" s="22">
        <f t="shared" si="4"/>
        <v>0</v>
      </c>
      <c r="M27" s="22">
        <f t="shared" si="5"/>
        <v>0</v>
      </c>
      <c r="N27" s="22">
        <f t="shared" si="6"/>
        <v>0</v>
      </c>
      <c r="O27" s="22">
        <f t="shared" si="7"/>
        <v>0</v>
      </c>
      <c r="P27" s="22">
        <f t="shared" si="8"/>
        <v>0</v>
      </c>
      <c r="Q27" s="11"/>
      <c r="R27" s="39">
        <f t="shared" si="10"/>
        <v>0</v>
      </c>
      <c r="S27" s="41"/>
      <c r="T27" s="46">
        <f>SUM(I27:P27)</f>
        <v>0</v>
      </c>
      <c r="U27" s="41"/>
      <c r="V27" s="44">
        <f t="shared" si="11"/>
        <v>0</v>
      </c>
      <c r="W27" s="45"/>
    </row>
    <row r="28" spans="1:23" ht="12.75" customHeight="1" x14ac:dyDescent="0.35">
      <c r="A28" s="4" t="str">
        <f t="shared" si="0"/>
        <v/>
      </c>
      <c r="B28" s="8">
        <v>43110</v>
      </c>
      <c r="C28" s="4" t="s">
        <v>33</v>
      </c>
      <c r="D28" s="22">
        <v>0.77083333333333337</v>
      </c>
      <c r="E28" s="22">
        <v>0.27083333333333331</v>
      </c>
      <c r="F28" s="29">
        <f t="shared" si="9"/>
        <v>1.2708333333333333</v>
      </c>
      <c r="G28" s="29">
        <f>IF(AND(D28&lt;&gt;"",E28&lt;&gt;""),MAX(0,MIN(DebutN,F28)-D28)+MAX(0,(F28-FinN)),0)</f>
        <v>0.12499999999999989</v>
      </c>
      <c r="H28" s="29">
        <f>IF(AND(D28&lt;&gt;"",E28&lt;&gt;""),MAX(0,(F28-MAX(DebutN,D28)))-MAX(0,(F28-FinN))+MAX(0,FinN-1-D28),0)</f>
        <v>0.375</v>
      </c>
      <c r="I28" s="22">
        <f t="shared" si="1"/>
        <v>0.12499999999999989</v>
      </c>
      <c r="J28" s="22">
        <f t="shared" si="2"/>
        <v>0.375</v>
      </c>
      <c r="K28" s="22">
        <f t="shared" si="3"/>
        <v>0</v>
      </c>
      <c r="L28" s="22">
        <f t="shared" si="4"/>
        <v>0</v>
      </c>
      <c r="M28" s="22">
        <f t="shared" si="5"/>
        <v>0</v>
      </c>
      <c r="N28" s="22">
        <f t="shared" si="6"/>
        <v>0</v>
      </c>
      <c r="O28" s="22">
        <f t="shared" si="7"/>
        <v>0</v>
      </c>
      <c r="P28" s="22">
        <f t="shared" si="8"/>
        <v>0</v>
      </c>
      <c r="Q28" s="11"/>
      <c r="R28" s="39">
        <f t="shared" si="10"/>
        <v>1</v>
      </c>
      <c r="S28" s="41"/>
      <c r="T28" s="46">
        <f>SUM(I28:P28)</f>
        <v>0.49999999999999989</v>
      </c>
      <c r="U28" s="41"/>
      <c r="V28" s="44">
        <f t="shared" si="11"/>
        <v>11.999999999999996</v>
      </c>
      <c r="W28" s="45"/>
    </row>
    <row r="29" spans="1:23" ht="12.75" customHeight="1" x14ac:dyDescent="0.35">
      <c r="A29" s="4" t="str">
        <f t="shared" si="0"/>
        <v/>
      </c>
      <c r="B29" s="8">
        <v>43111</v>
      </c>
      <c r="C29" s="4"/>
      <c r="D29" s="4"/>
      <c r="E29" s="4"/>
      <c r="F29" s="29">
        <f t="shared" si="9"/>
        <v>0</v>
      </c>
      <c r="G29" s="29">
        <f>IF(AND(D29&lt;&gt;"",E29&lt;&gt;""),MAX(0,MIN(DebutN,F29)-D29)+MAX(0,(F29-FinN)),0)</f>
        <v>0</v>
      </c>
      <c r="H29" s="29">
        <f>IF(AND(D29&lt;&gt;"",E29&lt;&gt;""),MAX(0,(F29-MAX(DebutN,D29)))-MAX(0,(F29-FinN))+MAX(0,FinN-1-D29),0)</f>
        <v>0</v>
      </c>
      <c r="I29" s="22">
        <f t="shared" si="1"/>
        <v>0</v>
      </c>
      <c r="J29" s="22">
        <f t="shared" si="2"/>
        <v>0</v>
      </c>
      <c r="K29" s="22">
        <f t="shared" si="3"/>
        <v>0</v>
      </c>
      <c r="L29" s="22">
        <f t="shared" si="4"/>
        <v>0</v>
      </c>
      <c r="M29" s="22">
        <f t="shared" si="5"/>
        <v>0</v>
      </c>
      <c r="N29" s="22">
        <f t="shared" si="6"/>
        <v>0</v>
      </c>
      <c r="O29" s="22">
        <f t="shared" si="7"/>
        <v>0</v>
      </c>
      <c r="P29" s="22">
        <f t="shared" si="8"/>
        <v>0</v>
      </c>
      <c r="Q29" s="11"/>
      <c r="R29" s="39">
        <f t="shared" si="10"/>
        <v>0</v>
      </c>
      <c r="S29" s="41"/>
      <c r="T29" s="46">
        <f>SUM(I29:P29)</f>
        <v>0</v>
      </c>
      <c r="U29" s="41"/>
      <c r="V29" s="44">
        <f t="shared" si="11"/>
        <v>0</v>
      </c>
      <c r="W29" s="45"/>
    </row>
    <row r="30" spans="1:23" ht="12.75" customHeight="1" x14ac:dyDescent="0.35">
      <c r="A30" s="4" t="str">
        <f t="shared" si="0"/>
        <v/>
      </c>
      <c r="B30" s="8">
        <v>43112</v>
      </c>
      <c r="C30" s="4"/>
      <c r="D30" s="4"/>
      <c r="E30" s="4"/>
      <c r="F30" s="29">
        <f t="shared" si="9"/>
        <v>0</v>
      </c>
      <c r="G30" s="29">
        <f>IF(AND(D30&lt;&gt;"",E30&lt;&gt;""),MAX(0,MIN(DebutN,F30)-D30)+MAX(0,(F30-FinN)),0)</f>
        <v>0</v>
      </c>
      <c r="H30" s="29">
        <f>IF(AND(D30&lt;&gt;"",E30&lt;&gt;""),MAX(0,(F30-MAX(DebutN,D30)))-MAX(0,(F30-FinN))+MAX(0,FinN-1-D30),0)</f>
        <v>0</v>
      </c>
      <c r="I30" s="22">
        <f t="shared" si="1"/>
        <v>0</v>
      </c>
      <c r="J30" s="22">
        <f t="shared" si="2"/>
        <v>0</v>
      </c>
      <c r="K30" s="22">
        <f t="shared" si="3"/>
        <v>0</v>
      </c>
      <c r="L30" s="22">
        <f t="shared" si="4"/>
        <v>0</v>
      </c>
      <c r="M30" s="22">
        <f t="shared" si="5"/>
        <v>0</v>
      </c>
      <c r="N30" s="22">
        <f t="shared" si="6"/>
        <v>0</v>
      </c>
      <c r="O30" s="22">
        <f t="shared" si="7"/>
        <v>0</v>
      </c>
      <c r="P30" s="22">
        <f t="shared" si="8"/>
        <v>0</v>
      </c>
      <c r="Q30" s="11"/>
      <c r="R30" s="39">
        <f t="shared" si="10"/>
        <v>0</v>
      </c>
      <c r="S30" s="41"/>
      <c r="T30" s="46">
        <f>SUM(I30:P30)</f>
        <v>0</v>
      </c>
      <c r="U30" s="41"/>
      <c r="V30" s="44">
        <f t="shared" si="11"/>
        <v>0</v>
      </c>
      <c r="W30" s="45"/>
    </row>
    <row r="31" spans="1:23" ht="12.75" customHeight="1" x14ac:dyDescent="0.35">
      <c r="A31" s="4" t="str">
        <f t="shared" si="0"/>
        <v/>
      </c>
      <c r="B31" s="8">
        <v>43113</v>
      </c>
      <c r="C31" s="4"/>
      <c r="D31" s="4"/>
      <c r="E31" s="4"/>
      <c r="F31" s="29">
        <f t="shared" si="9"/>
        <v>0</v>
      </c>
      <c r="G31" s="29">
        <f>IF(AND(D31&lt;&gt;"",E31&lt;&gt;""),MAX(0,MIN(DebutN,F31)-D31)+MAX(0,(F31-FinN)),0)</f>
        <v>0</v>
      </c>
      <c r="H31" s="29">
        <f>IF(AND(D31&lt;&gt;"",E31&lt;&gt;""),MAX(0,(F31-MAX(DebutN,D31)))-MAX(0,(F31-FinN))+MAX(0,FinN-1-D31),0)</f>
        <v>0</v>
      </c>
      <c r="I31" s="22">
        <f t="shared" si="1"/>
        <v>0</v>
      </c>
      <c r="J31" s="22">
        <f t="shared" si="2"/>
        <v>0</v>
      </c>
      <c r="K31" s="22">
        <f t="shared" si="3"/>
        <v>0</v>
      </c>
      <c r="L31" s="22">
        <f t="shared" si="4"/>
        <v>0</v>
      </c>
      <c r="M31" s="22">
        <f t="shared" si="5"/>
        <v>0</v>
      </c>
      <c r="N31" s="22">
        <f t="shared" si="6"/>
        <v>0</v>
      </c>
      <c r="O31" s="22">
        <f t="shared" si="7"/>
        <v>0</v>
      </c>
      <c r="P31" s="22">
        <f t="shared" si="8"/>
        <v>0</v>
      </c>
      <c r="Q31" s="11"/>
      <c r="R31" s="39">
        <f t="shared" si="10"/>
        <v>0</v>
      </c>
      <c r="S31" s="41"/>
      <c r="T31" s="46">
        <f>SUM(I31:P31)</f>
        <v>0</v>
      </c>
      <c r="U31" s="41"/>
      <c r="V31" s="44">
        <f t="shared" si="11"/>
        <v>0</v>
      </c>
      <c r="W31" s="45"/>
    </row>
    <row r="32" spans="1:23" ht="12.75" customHeight="1" x14ac:dyDescent="0.35">
      <c r="A32" s="4" t="str">
        <f t="shared" si="0"/>
        <v/>
      </c>
      <c r="B32" s="8">
        <v>43114</v>
      </c>
      <c r="C32" s="4"/>
      <c r="D32" s="4"/>
      <c r="E32" s="4"/>
      <c r="F32" s="29">
        <f t="shared" si="9"/>
        <v>0</v>
      </c>
      <c r="G32" s="29">
        <f>IF(AND(D32&lt;&gt;"",E32&lt;&gt;""),MAX(0,MIN(DebutN,F32)-D32)+MAX(0,(F32-FinN)),0)</f>
        <v>0</v>
      </c>
      <c r="H32" s="29">
        <f>IF(AND(D32&lt;&gt;"",E32&lt;&gt;""),MAX(0,(F32-MAX(DebutN,D32)))-MAX(0,(F32-FinN))+MAX(0,FinN-1-D32),0)</f>
        <v>0</v>
      </c>
      <c r="I32" s="22">
        <f t="shared" si="1"/>
        <v>0</v>
      </c>
      <c r="J32" s="22">
        <f t="shared" si="2"/>
        <v>0</v>
      </c>
      <c r="K32" s="22">
        <f t="shared" si="3"/>
        <v>0</v>
      </c>
      <c r="L32" s="22">
        <f t="shared" si="4"/>
        <v>0</v>
      </c>
      <c r="M32" s="22">
        <f t="shared" si="5"/>
        <v>0</v>
      </c>
      <c r="N32" s="22">
        <f t="shared" si="6"/>
        <v>0</v>
      </c>
      <c r="O32" s="22">
        <f t="shared" si="7"/>
        <v>0</v>
      </c>
      <c r="P32" s="22">
        <f t="shared" si="8"/>
        <v>0</v>
      </c>
      <c r="Q32" s="11"/>
      <c r="R32" s="39">
        <f t="shared" si="10"/>
        <v>0</v>
      </c>
      <c r="S32" s="41"/>
      <c r="T32" s="46">
        <f>SUM(I32:P32)</f>
        <v>0</v>
      </c>
      <c r="U32" s="41"/>
      <c r="V32" s="44">
        <f t="shared" si="11"/>
        <v>0</v>
      </c>
      <c r="W32" s="45"/>
    </row>
    <row r="33" spans="1:26" ht="12.75" customHeight="1" x14ac:dyDescent="0.35">
      <c r="A33" s="4" t="str">
        <f t="shared" si="0"/>
        <v/>
      </c>
      <c r="B33" s="8">
        <v>43115</v>
      </c>
      <c r="C33" s="4" t="s">
        <v>33</v>
      </c>
      <c r="D33" s="22">
        <v>0.77083333333333337</v>
      </c>
      <c r="E33" s="22">
        <v>0.27569444444444446</v>
      </c>
      <c r="F33" s="29">
        <f t="shared" si="9"/>
        <v>1.2756944444444445</v>
      </c>
      <c r="G33" s="29">
        <f>IF(AND(D33&lt;&gt;"",E33&lt;&gt;""),MAX(0,MIN(DebutN,F33)-D33)+MAX(0,(F33-FinN)),0)</f>
        <v>0.12986111111111109</v>
      </c>
      <c r="H33" s="29">
        <f>IF(AND(D33&lt;&gt;"",E33&lt;&gt;""),MAX(0,(F33-MAX(DebutN,D33)))-MAX(0,(F33-FinN))+MAX(0,FinN-1-D33),0)</f>
        <v>0.375</v>
      </c>
      <c r="I33" s="22">
        <f t="shared" si="1"/>
        <v>0.12986111111111109</v>
      </c>
      <c r="J33" s="22">
        <f t="shared" si="2"/>
        <v>0.375</v>
      </c>
      <c r="K33" s="22">
        <f t="shared" si="3"/>
        <v>0</v>
      </c>
      <c r="L33" s="22">
        <f t="shared" si="4"/>
        <v>0</v>
      </c>
      <c r="M33" s="22">
        <f t="shared" si="5"/>
        <v>0</v>
      </c>
      <c r="N33" s="22">
        <f t="shared" si="6"/>
        <v>0</v>
      </c>
      <c r="O33" s="22">
        <f t="shared" si="7"/>
        <v>0</v>
      </c>
      <c r="P33" s="22">
        <f t="shared" si="8"/>
        <v>0</v>
      </c>
      <c r="Q33" s="11"/>
      <c r="R33" s="39">
        <f t="shared" si="10"/>
        <v>1</v>
      </c>
      <c r="S33" s="41"/>
      <c r="T33" s="46">
        <f>SUM(I33:P33)</f>
        <v>0.50486111111111109</v>
      </c>
      <c r="U33" s="41"/>
      <c r="V33" s="44">
        <f t="shared" si="11"/>
        <v>12.116666666666667</v>
      </c>
      <c r="W33" s="45"/>
      <c r="X33" s="47" t="s">
        <v>69</v>
      </c>
      <c r="Y33" s="48"/>
      <c r="Z33" s="48"/>
    </row>
    <row r="34" spans="1:26" ht="12.75" customHeight="1" x14ac:dyDescent="0.35">
      <c r="A34" s="4" t="str">
        <f t="shared" si="0"/>
        <v/>
      </c>
      <c r="B34" s="8">
        <v>43116</v>
      </c>
      <c r="C34" s="4"/>
      <c r="D34" s="4"/>
      <c r="E34" s="4"/>
      <c r="F34" s="29">
        <f t="shared" si="9"/>
        <v>0</v>
      </c>
      <c r="G34" s="29">
        <f>IF(AND(D34&lt;&gt;"",E34&lt;&gt;""),MAX(0,MIN(DebutN,F34)-D34)+MAX(0,(F34-FinN)),0)</f>
        <v>0</v>
      </c>
      <c r="H34" s="29">
        <f>IF(AND(D34&lt;&gt;"",E34&lt;&gt;""),MAX(0,(F34-MAX(DebutN,D34)))-MAX(0,(F34-FinN))+MAX(0,FinN-1-D34),0)</f>
        <v>0</v>
      </c>
      <c r="I34" s="22">
        <f t="shared" si="1"/>
        <v>0</v>
      </c>
      <c r="J34" s="22">
        <f t="shared" si="2"/>
        <v>0</v>
      </c>
      <c r="K34" s="22">
        <f t="shared" si="3"/>
        <v>0</v>
      </c>
      <c r="L34" s="22">
        <f t="shared" si="4"/>
        <v>0</v>
      </c>
      <c r="M34" s="22">
        <f t="shared" si="5"/>
        <v>0</v>
      </c>
      <c r="N34" s="22">
        <f t="shared" si="6"/>
        <v>0</v>
      </c>
      <c r="O34" s="22">
        <f t="shared" si="7"/>
        <v>0</v>
      </c>
      <c r="P34" s="22">
        <f t="shared" si="8"/>
        <v>0</v>
      </c>
      <c r="Q34" s="11"/>
      <c r="R34" s="39">
        <f t="shared" si="10"/>
        <v>0</v>
      </c>
      <c r="S34" s="41"/>
      <c r="T34" s="46">
        <f>SUM(I34:P34)</f>
        <v>0</v>
      </c>
      <c r="U34" s="41"/>
      <c r="V34" s="44">
        <f t="shared" ref="V34:V56" si="12">T34*24</f>
        <v>0</v>
      </c>
      <c r="W34" s="45"/>
    </row>
    <row r="35" spans="1:26" ht="12.75" customHeight="1" x14ac:dyDescent="0.35">
      <c r="A35" s="4" t="str">
        <f t="shared" si="0"/>
        <v/>
      </c>
      <c r="B35" s="8">
        <v>43117</v>
      </c>
      <c r="C35" s="4"/>
      <c r="D35" s="4"/>
      <c r="E35" s="4"/>
      <c r="F35" s="29">
        <f t="shared" si="9"/>
        <v>0</v>
      </c>
      <c r="G35" s="29">
        <f>IF(AND(D35&lt;&gt;"",E35&lt;&gt;""),MAX(0,MIN(DebutN,F35)-D35)+MAX(0,(F35-FinN)),0)</f>
        <v>0</v>
      </c>
      <c r="H35" s="29">
        <f>IF(AND(D35&lt;&gt;"",E35&lt;&gt;""),MAX(0,(F35-MAX(DebutN,D35)))-MAX(0,(F35-FinN))+MAX(0,FinN-1-D35),0)</f>
        <v>0</v>
      </c>
      <c r="I35" s="22">
        <f t="shared" si="1"/>
        <v>0</v>
      </c>
      <c r="J35" s="22">
        <f t="shared" si="2"/>
        <v>0</v>
      </c>
      <c r="K35" s="22">
        <f t="shared" si="3"/>
        <v>0</v>
      </c>
      <c r="L35" s="22">
        <f t="shared" si="4"/>
        <v>0</v>
      </c>
      <c r="M35" s="22">
        <f t="shared" si="5"/>
        <v>0</v>
      </c>
      <c r="N35" s="22">
        <f t="shared" si="6"/>
        <v>0</v>
      </c>
      <c r="O35" s="22">
        <f t="shared" si="7"/>
        <v>0</v>
      </c>
      <c r="P35" s="22">
        <f t="shared" si="8"/>
        <v>0</v>
      </c>
      <c r="Q35" s="11"/>
      <c r="R35" s="39">
        <f t="shared" si="10"/>
        <v>0</v>
      </c>
      <c r="S35" s="41"/>
      <c r="T35" s="46">
        <f>SUM(I35:P35)</f>
        <v>0</v>
      </c>
      <c r="U35" s="41"/>
      <c r="V35" s="44">
        <f t="shared" si="12"/>
        <v>0</v>
      </c>
      <c r="W35" s="45"/>
    </row>
    <row r="36" spans="1:26" ht="12.75" customHeight="1" x14ac:dyDescent="0.35">
      <c r="A36" s="4" t="str">
        <f t="shared" si="0"/>
        <v/>
      </c>
      <c r="B36" s="8">
        <v>43118</v>
      </c>
      <c r="C36" s="4"/>
      <c r="D36" s="4"/>
      <c r="E36" s="4"/>
      <c r="F36" s="29">
        <f t="shared" si="9"/>
        <v>0</v>
      </c>
      <c r="G36" s="29">
        <f>IF(AND(D36&lt;&gt;"",E36&lt;&gt;""),MAX(0,MIN(DebutN,F36)-D36)+MAX(0,(F36-FinN)),0)</f>
        <v>0</v>
      </c>
      <c r="H36" s="29">
        <f>IF(AND(D36&lt;&gt;"",E36&lt;&gt;""),MAX(0,(F36-MAX(DebutN,D36)))-MAX(0,(F36-FinN))+MAX(0,FinN-1-D36),0)</f>
        <v>0</v>
      </c>
      <c r="I36" s="22">
        <f t="shared" si="1"/>
        <v>0</v>
      </c>
      <c r="J36" s="22">
        <f t="shared" si="2"/>
        <v>0</v>
      </c>
      <c r="K36" s="22">
        <f t="shared" si="3"/>
        <v>0</v>
      </c>
      <c r="L36" s="22">
        <f t="shared" si="4"/>
        <v>0</v>
      </c>
      <c r="M36" s="22">
        <f t="shared" si="5"/>
        <v>0</v>
      </c>
      <c r="N36" s="22">
        <f t="shared" si="6"/>
        <v>0</v>
      </c>
      <c r="O36" s="22">
        <f t="shared" si="7"/>
        <v>0</v>
      </c>
      <c r="P36" s="22">
        <f t="shared" si="8"/>
        <v>0</v>
      </c>
      <c r="Q36" s="11"/>
      <c r="R36" s="39">
        <f t="shared" si="10"/>
        <v>0</v>
      </c>
      <c r="S36" s="41"/>
      <c r="T36" s="46">
        <f>SUM(I36:P36)</f>
        <v>0</v>
      </c>
      <c r="U36" s="41"/>
      <c r="V36" s="44">
        <f t="shared" si="12"/>
        <v>0</v>
      </c>
      <c r="W36" s="45"/>
    </row>
    <row r="37" spans="1:26" ht="12.75" customHeight="1" x14ac:dyDescent="0.35">
      <c r="A37" s="4" t="str">
        <f t="shared" si="0"/>
        <v/>
      </c>
      <c r="B37" s="8">
        <v>43119</v>
      </c>
      <c r="C37" s="4"/>
      <c r="D37" s="4"/>
      <c r="E37" s="4"/>
      <c r="F37" s="29">
        <f t="shared" si="9"/>
        <v>0</v>
      </c>
      <c r="G37" s="29">
        <f>IF(AND(D37&lt;&gt;"",E37&lt;&gt;""),MAX(0,MIN(DebutN,F37)-D37)+MAX(0,(F37-FinN)),0)</f>
        <v>0</v>
      </c>
      <c r="H37" s="29">
        <f>IF(AND(D37&lt;&gt;"",E37&lt;&gt;""),MAX(0,(F37-MAX(DebutN,D37)))-MAX(0,(F37-FinN))+MAX(0,FinN-1-D37),0)</f>
        <v>0</v>
      </c>
      <c r="I37" s="22">
        <f t="shared" si="1"/>
        <v>0</v>
      </c>
      <c r="J37" s="22">
        <f t="shared" si="2"/>
        <v>0</v>
      </c>
      <c r="K37" s="22">
        <f t="shared" si="3"/>
        <v>0</v>
      </c>
      <c r="L37" s="22">
        <f t="shared" si="4"/>
        <v>0</v>
      </c>
      <c r="M37" s="22">
        <f t="shared" si="5"/>
        <v>0</v>
      </c>
      <c r="N37" s="22">
        <f t="shared" si="6"/>
        <v>0</v>
      </c>
      <c r="O37" s="22">
        <f t="shared" si="7"/>
        <v>0</v>
      </c>
      <c r="P37" s="22">
        <f t="shared" si="8"/>
        <v>0</v>
      </c>
      <c r="Q37" s="11"/>
      <c r="R37" s="39">
        <f t="shared" si="10"/>
        <v>0</v>
      </c>
      <c r="S37" s="41"/>
      <c r="T37" s="46">
        <f>SUM(I37:P37)</f>
        <v>0</v>
      </c>
      <c r="U37" s="41"/>
      <c r="V37" s="44">
        <f t="shared" si="12"/>
        <v>0</v>
      </c>
      <c r="W37" s="45"/>
    </row>
    <row r="38" spans="1:26" ht="12.75" customHeight="1" x14ac:dyDescent="0.35">
      <c r="A38" s="4" t="str">
        <f t="shared" si="0"/>
        <v/>
      </c>
      <c r="B38" s="8">
        <v>43120</v>
      </c>
      <c r="C38" s="4"/>
      <c r="D38" s="4"/>
      <c r="E38" s="4"/>
      <c r="F38" s="29">
        <f t="shared" si="9"/>
        <v>0</v>
      </c>
      <c r="G38" s="29">
        <f>IF(AND(D38&lt;&gt;"",E38&lt;&gt;""),MAX(0,MIN(DebutN,F38)-D38)+MAX(0,(F38-FinN)),0)</f>
        <v>0</v>
      </c>
      <c r="H38" s="29">
        <f>IF(AND(D38&lt;&gt;"",E38&lt;&gt;""),MAX(0,(F38-MAX(DebutN,D38)))-MAX(0,(F38-FinN))+MAX(0,FinN-1-D38),0)</f>
        <v>0</v>
      </c>
      <c r="I38" s="22">
        <f t="shared" si="1"/>
        <v>0</v>
      </c>
      <c r="J38" s="22">
        <f t="shared" si="2"/>
        <v>0</v>
      </c>
      <c r="K38" s="22">
        <f t="shared" si="3"/>
        <v>0</v>
      </c>
      <c r="L38" s="22">
        <f t="shared" si="4"/>
        <v>0</v>
      </c>
      <c r="M38" s="22">
        <f t="shared" si="5"/>
        <v>0</v>
      </c>
      <c r="N38" s="22">
        <f t="shared" si="6"/>
        <v>0</v>
      </c>
      <c r="O38" s="22">
        <f t="shared" si="7"/>
        <v>0</v>
      </c>
      <c r="P38" s="22">
        <f t="shared" si="8"/>
        <v>0</v>
      </c>
      <c r="Q38" s="11"/>
      <c r="R38" s="39">
        <f t="shared" si="10"/>
        <v>0</v>
      </c>
      <c r="S38" s="41"/>
      <c r="T38" s="46">
        <f>SUM(I38:P38)</f>
        <v>0</v>
      </c>
      <c r="U38" s="41"/>
      <c r="V38" s="44">
        <f t="shared" si="12"/>
        <v>0</v>
      </c>
      <c r="W38" s="45"/>
    </row>
    <row r="39" spans="1:26" ht="12.75" customHeight="1" x14ac:dyDescent="0.35">
      <c r="A39" s="4" t="str">
        <f t="shared" si="0"/>
        <v/>
      </c>
      <c r="B39" s="8">
        <v>43121</v>
      </c>
      <c r="C39" s="4"/>
      <c r="D39" s="4"/>
      <c r="E39" s="4"/>
      <c r="F39" s="29">
        <f t="shared" si="9"/>
        <v>0</v>
      </c>
      <c r="G39" s="29">
        <f>IF(AND(D39&lt;&gt;"",E39&lt;&gt;""),MAX(0,MIN(DebutN,F39)-D39)+MAX(0,(F39-FinN)),0)</f>
        <v>0</v>
      </c>
      <c r="H39" s="29">
        <f>IF(AND(D39&lt;&gt;"",E39&lt;&gt;""),MAX(0,(F39-MAX(DebutN,D39)))-MAX(0,(F39-FinN))+MAX(0,FinN-1-D39),0)</f>
        <v>0</v>
      </c>
      <c r="I39" s="22">
        <f t="shared" si="1"/>
        <v>0</v>
      </c>
      <c r="J39" s="22">
        <f t="shared" si="2"/>
        <v>0</v>
      </c>
      <c r="K39" s="22">
        <f t="shared" si="3"/>
        <v>0</v>
      </c>
      <c r="L39" s="22">
        <f t="shared" si="4"/>
        <v>0</v>
      </c>
      <c r="M39" s="22">
        <f t="shared" si="5"/>
        <v>0</v>
      </c>
      <c r="N39" s="22">
        <f t="shared" si="6"/>
        <v>0</v>
      </c>
      <c r="O39" s="22">
        <f t="shared" si="7"/>
        <v>0</v>
      </c>
      <c r="P39" s="22">
        <f t="shared" si="8"/>
        <v>0</v>
      </c>
      <c r="Q39" s="11"/>
      <c r="R39" s="39">
        <f t="shared" si="10"/>
        <v>0</v>
      </c>
      <c r="S39" s="41"/>
      <c r="T39" s="46">
        <f>SUM(I39:P39)</f>
        <v>0</v>
      </c>
      <c r="U39" s="41"/>
      <c r="V39" s="44">
        <f t="shared" si="12"/>
        <v>0</v>
      </c>
      <c r="W39" s="45"/>
    </row>
    <row r="40" spans="1:26" ht="12.75" customHeight="1" x14ac:dyDescent="0.35">
      <c r="A40" s="4" t="str">
        <f t="shared" si="0"/>
        <v/>
      </c>
      <c r="B40" s="8">
        <v>43122</v>
      </c>
      <c r="C40" s="4"/>
      <c r="D40" s="4"/>
      <c r="E40" s="4"/>
      <c r="F40" s="29">
        <f t="shared" si="9"/>
        <v>0</v>
      </c>
      <c r="G40" s="29">
        <f>IF(AND(D40&lt;&gt;"",E40&lt;&gt;""),MAX(0,MIN(DebutN,F40)-D40)+MAX(0,(F40-FinN)),0)</f>
        <v>0</v>
      </c>
      <c r="H40" s="29">
        <f>IF(AND(D40&lt;&gt;"",E40&lt;&gt;""),MAX(0,(F40-MAX(DebutN,D40)))-MAX(0,(F40-FinN))+MAX(0,FinN-1-D40),0)</f>
        <v>0</v>
      </c>
      <c r="I40" s="22">
        <f t="shared" si="1"/>
        <v>0</v>
      </c>
      <c r="J40" s="22">
        <f t="shared" si="2"/>
        <v>0</v>
      </c>
      <c r="K40" s="22">
        <f t="shared" si="3"/>
        <v>0</v>
      </c>
      <c r="L40" s="22">
        <f t="shared" si="4"/>
        <v>0</v>
      </c>
      <c r="M40" s="22">
        <f t="shared" si="5"/>
        <v>0</v>
      </c>
      <c r="N40" s="22">
        <f t="shared" si="6"/>
        <v>0</v>
      </c>
      <c r="O40" s="22">
        <f t="shared" si="7"/>
        <v>0</v>
      </c>
      <c r="P40" s="22">
        <f t="shared" si="8"/>
        <v>0</v>
      </c>
      <c r="Q40" s="11"/>
      <c r="R40" s="39">
        <f t="shared" si="10"/>
        <v>0</v>
      </c>
      <c r="S40" s="41"/>
      <c r="T40" s="46">
        <f>SUM(I40:P40)</f>
        <v>0</v>
      </c>
      <c r="U40" s="41"/>
      <c r="V40" s="44">
        <f t="shared" si="12"/>
        <v>0</v>
      </c>
      <c r="W40" s="45"/>
    </row>
    <row r="41" spans="1:26" ht="12.75" customHeight="1" x14ac:dyDescent="0.35">
      <c r="A41" s="4" t="str">
        <f t="shared" si="0"/>
        <v/>
      </c>
      <c r="B41" s="8">
        <v>43123</v>
      </c>
      <c r="C41" s="4"/>
      <c r="D41" s="4"/>
      <c r="E41" s="4"/>
      <c r="F41" s="29">
        <f t="shared" si="9"/>
        <v>0</v>
      </c>
      <c r="G41" s="29">
        <f>IF(AND(D41&lt;&gt;"",E41&lt;&gt;""),MAX(0,MIN(DebutN,F41)-D41)+MAX(0,(F41-FinN)),0)</f>
        <v>0</v>
      </c>
      <c r="H41" s="29">
        <f>IF(AND(D41&lt;&gt;"",E41&lt;&gt;""),MAX(0,(F41-MAX(DebutN,D41)))-MAX(0,(F41-FinN))+MAX(0,FinN-1-D41),0)</f>
        <v>0</v>
      </c>
      <c r="I41" s="22">
        <f t="shared" si="1"/>
        <v>0</v>
      </c>
      <c r="J41" s="22">
        <f t="shared" si="2"/>
        <v>0</v>
      </c>
      <c r="K41" s="22">
        <f t="shared" si="3"/>
        <v>0</v>
      </c>
      <c r="L41" s="22">
        <f t="shared" si="4"/>
        <v>0</v>
      </c>
      <c r="M41" s="22">
        <f t="shared" si="5"/>
        <v>0</v>
      </c>
      <c r="N41" s="22">
        <f t="shared" si="6"/>
        <v>0</v>
      </c>
      <c r="O41" s="22">
        <f t="shared" si="7"/>
        <v>0</v>
      </c>
      <c r="P41" s="22">
        <f t="shared" si="8"/>
        <v>0</v>
      </c>
      <c r="Q41" s="11"/>
      <c r="R41" s="39">
        <f t="shared" si="10"/>
        <v>0</v>
      </c>
      <c r="S41" s="41"/>
      <c r="T41" s="46">
        <f>SUM(I41:P41)</f>
        <v>0</v>
      </c>
      <c r="U41" s="41"/>
      <c r="V41" s="44">
        <f t="shared" si="12"/>
        <v>0</v>
      </c>
      <c r="W41" s="45"/>
    </row>
    <row r="42" spans="1:26" ht="12.75" customHeight="1" x14ac:dyDescent="0.35">
      <c r="A42" s="4" t="str">
        <f t="shared" si="0"/>
        <v/>
      </c>
      <c r="B42" s="8">
        <v>43124</v>
      </c>
      <c r="C42" s="4"/>
      <c r="D42" s="4"/>
      <c r="E42" s="4"/>
      <c r="F42" s="29">
        <f t="shared" si="9"/>
        <v>0</v>
      </c>
      <c r="G42" s="29">
        <f>IF(AND(D42&lt;&gt;"",E42&lt;&gt;""),MAX(0,MIN(DebutN,F42)-D42)+MAX(0,(F42-FinN)),0)</f>
        <v>0</v>
      </c>
      <c r="H42" s="29">
        <f>IF(AND(D42&lt;&gt;"",E42&lt;&gt;""),MAX(0,(F42-MAX(DebutN,D42)))-MAX(0,(F42-FinN))+MAX(0,FinN-1-D42),0)</f>
        <v>0</v>
      </c>
      <c r="I42" s="22">
        <f t="shared" si="1"/>
        <v>0</v>
      </c>
      <c r="J42" s="22">
        <f t="shared" si="2"/>
        <v>0</v>
      </c>
      <c r="K42" s="22">
        <f t="shared" si="3"/>
        <v>0</v>
      </c>
      <c r="L42" s="22">
        <f t="shared" si="4"/>
        <v>0</v>
      </c>
      <c r="M42" s="22">
        <f t="shared" si="5"/>
        <v>0</v>
      </c>
      <c r="N42" s="22">
        <f t="shared" si="6"/>
        <v>0</v>
      </c>
      <c r="O42" s="22">
        <f t="shared" si="7"/>
        <v>0</v>
      </c>
      <c r="P42" s="22">
        <f t="shared" si="8"/>
        <v>0</v>
      </c>
      <c r="Q42" s="11"/>
      <c r="R42" s="39">
        <f t="shared" si="10"/>
        <v>0</v>
      </c>
      <c r="S42" s="41"/>
      <c r="T42" s="46">
        <f>SUM(I42:P42)</f>
        <v>0</v>
      </c>
      <c r="U42" s="41"/>
      <c r="V42" s="44">
        <f t="shared" si="12"/>
        <v>0</v>
      </c>
      <c r="W42" s="45"/>
    </row>
    <row r="43" spans="1:26" ht="12.75" customHeight="1" x14ac:dyDescent="0.35">
      <c r="A43" s="4" t="str">
        <f t="shared" si="0"/>
        <v/>
      </c>
      <c r="B43" s="8">
        <v>43125</v>
      </c>
      <c r="C43" s="4"/>
      <c r="D43" s="4"/>
      <c r="E43" s="4"/>
      <c r="F43" s="29">
        <f t="shared" si="9"/>
        <v>0</v>
      </c>
      <c r="G43" s="29">
        <f>IF(AND(D43&lt;&gt;"",E43&lt;&gt;""),MAX(0,MIN(DebutN,F43)-D43)+MAX(0,(F43-FinN)),0)</f>
        <v>0</v>
      </c>
      <c r="H43" s="29">
        <f>IF(AND(D43&lt;&gt;"",E43&lt;&gt;""),MAX(0,(F43-MAX(DebutN,D43)))-MAX(0,(F43-FinN))+MAX(0,FinN-1-D43),0)</f>
        <v>0</v>
      </c>
      <c r="I43" s="22">
        <f t="shared" si="1"/>
        <v>0</v>
      </c>
      <c r="J43" s="22">
        <f t="shared" si="2"/>
        <v>0</v>
      </c>
      <c r="K43" s="22">
        <f t="shared" si="3"/>
        <v>0</v>
      </c>
      <c r="L43" s="22">
        <f t="shared" si="4"/>
        <v>0</v>
      </c>
      <c r="M43" s="22">
        <f t="shared" si="5"/>
        <v>0</v>
      </c>
      <c r="N43" s="22">
        <f t="shared" si="6"/>
        <v>0</v>
      </c>
      <c r="O43" s="22">
        <f t="shared" si="7"/>
        <v>0</v>
      </c>
      <c r="P43" s="22">
        <f t="shared" si="8"/>
        <v>0</v>
      </c>
      <c r="Q43" s="11"/>
      <c r="R43" s="39">
        <f t="shared" si="10"/>
        <v>0</v>
      </c>
      <c r="S43" s="41"/>
      <c r="T43" s="46">
        <f>SUM(I43:P43)</f>
        <v>0</v>
      </c>
      <c r="U43" s="41"/>
      <c r="V43" s="44">
        <f t="shared" si="12"/>
        <v>0</v>
      </c>
      <c r="W43" s="45"/>
    </row>
    <row r="44" spans="1:26" ht="12.75" customHeight="1" x14ac:dyDescent="0.35">
      <c r="A44" s="4" t="str">
        <f t="shared" si="0"/>
        <v/>
      </c>
      <c r="B44" s="8">
        <v>43126</v>
      </c>
      <c r="C44" s="4"/>
      <c r="D44" s="4"/>
      <c r="E44" s="4"/>
      <c r="F44" s="29">
        <f t="shared" si="9"/>
        <v>0</v>
      </c>
      <c r="G44" s="29">
        <f>IF(AND(D44&lt;&gt;"",E44&lt;&gt;""),MAX(0,MIN(DebutN,F44)-D44)+MAX(0,(F44-FinN)),0)</f>
        <v>0</v>
      </c>
      <c r="H44" s="29">
        <f>IF(AND(D44&lt;&gt;"",E44&lt;&gt;""),MAX(0,(F44-MAX(DebutN,D44)))-MAX(0,(F44-FinN))+MAX(0,FinN-1-D44),0)</f>
        <v>0</v>
      </c>
      <c r="I44" s="22">
        <f t="shared" si="1"/>
        <v>0</v>
      </c>
      <c r="J44" s="22">
        <f t="shared" si="2"/>
        <v>0</v>
      </c>
      <c r="K44" s="22">
        <f t="shared" si="3"/>
        <v>0</v>
      </c>
      <c r="L44" s="22">
        <f t="shared" si="4"/>
        <v>0</v>
      </c>
      <c r="M44" s="22">
        <f t="shared" si="5"/>
        <v>0</v>
      </c>
      <c r="N44" s="22">
        <f t="shared" si="6"/>
        <v>0</v>
      </c>
      <c r="O44" s="22">
        <f t="shared" si="7"/>
        <v>0</v>
      </c>
      <c r="P44" s="22">
        <f t="shared" si="8"/>
        <v>0</v>
      </c>
      <c r="Q44" s="11"/>
      <c r="R44" s="39">
        <f t="shared" si="10"/>
        <v>0</v>
      </c>
      <c r="S44" s="41"/>
      <c r="T44" s="46">
        <f>SUM(I44:P44)</f>
        <v>0</v>
      </c>
      <c r="U44" s="41"/>
      <c r="V44" s="44">
        <f t="shared" si="12"/>
        <v>0</v>
      </c>
      <c r="W44" s="45"/>
    </row>
    <row r="45" spans="1:26" ht="12.75" customHeight="1" x14ac:dyDescent="0.35">
      <c r="A45" s="4" t="str">
        <f t="shared" si="0"/>
        <v/>
      </c>
      <c r="B45" s="8">
        <v>43127</v>
      </c>
      <c r="C45" s="4"/>
      <c r="D45" s="4"/>
      <c r="E45" s="4"/>
      <c r="F45" s="29">
        <f t="shared" si="9"/>
        <v>0</v>
      </c>
      <c r="G45" s="29">
        <f>IF(AND(D45&lt;&gt;"",E45&lt;&gt;""),MAX(0,MIN(DebutN,F45)-D45)+MAX(0,(F45-FinN)),0)</f>
        <v>0</v>
      </c>
      <c r="H45" s="29">
        <f>IF(AND(D45&lt;&gt;"",E45&lt;&gt;""),MAX(0,(F45-MAX(DebutN,D45)))-MAX(0,(F45-FinN))+MAX(0,FinN-1-D45),0)</f>
        <v>0</v>
      </c>
      <c r="I45" s="22">
        <f t="shared" si="1"/>
        <v>0</v>
      </c>
      <c r="J45" s="22">
        <f t="shared" si="2"/>
        <v>0</v>
      </c>
      <c r="K45" s="22">
        <f t="shared" si="3"/>
        <v>0</v>
      </c>
      <c r="L45" s="22">
        <f t="shared" si="4"/>
        <v>0</v>
      </c>
      <c r="M45" s="22">
        <f t="shared" si="5"/>
        <v>0</v>
      </c>
      <c r="N45" s="22">
        <f t="shared" si="6"/>
        <v>0</v>
      </c>
      <c r="O45" s="22">
        <f t="shared" si="7"/>
        <v>0</v>
      </c>
      <c r="P45" s="22">
        <f t="shared" si="8"/>
        <v>0</v>
      </c>
      <c r="Q45" s="11"/>
      <c r="R45" s="39">
        <f t="shared" si="10"/>
        <v>0</v>
      </c>
      <c r="S45" s="41"/>
      <c r="T45" s="46">
        <f>SUM(I45:P45)</f>
        <v>0</v>
      </c>
      <c r="U45" s="41"/>
      <c r="V45" s="44">
        <f t="shared" si="12"/>
        <v>0</v>
      </c>
      <c r="W45" s="45"/>
    </row>
    <row r="46" spans="1:26" ht="12.75" customHeight="1" x14ac:dyDescent="0.35">
      <c r="A46" s="4" t="str">
        <f t="shared" si="0"/>
        <v/>
      </c>
      <c r="B46" s="8">
        <v>43128</v>
      </c>
      <c r="C46" s="4"/>
      <c r="D46" s="4"/>
      <c r="E46" s="4"/>
      <c r="F46" s="29">
        <f t="shared" si="9"/>
        <v>0</v>
      </c>
      <c r="G46" s="29">
        <f>IF(AND(D46&lt;&gt;"",E46&lt;&gt;""),MAX(0,MIN(DebutN,F46)-D46)+MAX(0,(F46-FinN)),0)</f>
        <v>0</v>
      </c>
      <c r="H46" s="29">
        <f>IF(AND(D46&lt;&gt;"",E46&lt;&gt;""),MAX(0,(F46-MAX(DebutN,D46)))-MAX(0,(F46-FinN))+MAX(0,FinN-1-D46),0)</f>
        <v>0</v>
      </c>
      <c r="I46" s="22">
        <f t="shared" si="1"/>
        <v>0</v>
      </c>
      <c r="J46" s="22">
        <f t="shared" si="2"/>
        <v>0</v>
      </c>
      <c r="K46" s="22">
        <f t="shared" si="3"/>
        <v>0</v>
      </c>
      <c r="L46" s="22">
        <f t="shared" si="4"/>
        <v>0</v>
      </c>
      <c r="M46" s="22">
        <f t="shared" si="5"/>
        <v>0</v>
      </c>
      <c r="N46" s="22">
        <f t="shared" si="6"/>
        <v>0</v>
      </c>
      <c r="O46" s="22">
        <f t="shared" si="7"/>
        <v>0</v>
      </c>
      <c r="P46" s="22">
        <f t="shared" si="8"/>
        <v>0</v>
      </c>
      <c r="Q46" s="11"/>
      <c r="R46" s="39">
        <f t="shared" si="10"/>
        <v>0</v>
      </c>
      <c r="S46" s="41"/>
      <c r="T46" s="46">
        <f>SUM(I46:P46)</f>
        <v>0</v>
      </c>
      <c r="U46" s="41"/>
      <c r="V46" s="44">
        <f t="shared" si="12"/>
        <v>0</v>
      </c>
      <c r="W46" s="45"/>
    </row>
    <row r="47" spans="1:26" ht="12.75" customHeight="1" x14ac:dyDescent="0.35">
      <c r="A47" s="4" t="str">
        <f t="shared" si="0"/>
        <v/>
      </c>
      <c r="B47" s="8">
        <v>43129</v>
      </c>
      <c r="C47" s="4"/>
      <c r="D47" s="4"/>
      <c r="E47" s="4"/>
      <c r="F47" s="29">
        <f t="shared" si="9"/>
        <v>0</v>
      </c>
      <c r="G47" s="29">
        <f>IF(AND(D47&lt;&gt;"",E47&lt;&gt;""),MAX(0,MIN(DebutN,F47)-D47)+MAX(0,(F47-FinN)),0)</f>
        <v>0</v>
      </c>
      <c r="H47" s="29">
        <f>IF(AND(D47&lt;&gt;"",E47&lt;&gt;""),MAX(0,(F47-MAX(DebutN,D47)))-MAX(0,(F47-FinN))+MAX(0,FinN-1-D47),0)</f>
        <v>0</v>
      </c>
      <c r="I47" s="22">
        <f t="shared" si="1"/>
        <v>0</v>
      </c>
      <c r="J47" s="22">
        <f t="shared" si="2"/>
        <v>0</v>
      </c>
      <c r="K47" s="22">
        <f t="shared" si="3"/>
        <v>0</v>
      </c>
      <c r="L47" s="22">
        <f t="shared" si="4"/>
        <v>0</v>
      </c>
      <c r="M47" s="22">
        <f t="shared" si="5"/>
        <v>0</v>
      </c>
      <c r="N47" s="22">
        <f t="shared" si="6"/>
        <v>0</v>
      </c>
      <c r="O47" s="22">
        <f t="shared" si="7"/>
        <v>0</v>
      </c>
      <c r="P47" s="22">
        <f t="shared" si="8"/>
        <v>0</v>
      </c>
      <c r="Q47" s="11"/>
      <c r="R47" s="39">
        <f t="shared" si="10"/>
        <v>0</v>
      </c>
      <c r="S47" s="41"/>
      <c r="T47" s="46">
        <f>SUM(I47:P47)</f>
        <v>0</v>
      </c>
      <c r="U47" s="41"/>
      <c r="V47" s="44">
        <f t="shared" si="12"/>
        <v>0</v>
      </c>
      <c r="W47" s="45"/>
    </row>
    <row r="48" spans="1:26" ht="12.75" customHeight="1" x14ac:dyDescent="0.35">
      <c r="A48" s="4" t="str">
        <f t="shared" si="0"/>
        <v/>
      </c>
      <c r="B48" s="8">
        <v>43130</v>
      </c>
      <c r="C48" s="4"/>
      <c r="D48" s="4"/>
      <c r="E48" s="4"/>
      <c r="F48" s="29">
        <f t="shared" si="9"/>
        <v>0</v>
      </c>
      <c r="G48" s="29">
        <f>IF(AND(D48&lt;&gt;"",E48&lt;&gt;""),MAX(0,MIN(DebutN,F48)-D48)+MAX(0,(F48-FinN)),0)</f>
        <v>0</v>
      </c>
      <c r="H48" s="29">
        <f>IF(AND(D48&lt;&gt;"",E48&lt;&gt;""),MAX(0,(F48-MAX(DebutN,D48)))-MAX(0,(F48-FinN))+MAX(0,FinN-1-D48),0)</f>
        <v>0</v>
      </c>
      <c r="I48" s="22">
        <f t="shared" si="1"/>
        <v>0</v>
      </c>
      <c r="J48" s="22">
        <f t="shared" si="2"/>
        <v>0</v>
      </c>
      <c r="K48" s="22">
        <f t="shared" si="3"/>
        <v>0</v>
      </c>
      <c r="L48" s="22">
        <f t="shared" si="4"/>
        <v>0</v>
      </c>
      <c r="M48" s="22">
        <f t="shared" si="5"/>
        <v>0</v>
      </c>
      <c r="N48" s="22">
        <f t="shared" si="6"/>
        <v>0</v>
      </c>
      <c r="O48" s="22">
        <f t="shared" si="7"/>
        <v>0</v>
      </c>
      <c r="P48" s="22">
        <f t="shared" si="8"/>
        <v>0</v>
      </c>
      <c r="Q48" s="11"/>
      <c r="R48" s="39">
        <f t="shared" si="10"/>
        <v>0</v>
      </c>
      <c r="S48" s="41"/>
      <c r="T48" s="46">
        <f>SUM(I48:P48)</f>
        <v>0</v>
      </c>
      <c r="U48" s="41"/>
      <c r="V48" s="44">
        <f t="shared" si="12"/>
        <v>0</v>
      </c>
      <c r="W48" s="45"/>
    </row>
    <row r="49" spans="1:23" ht="12.75" customHeight="1" x14ac:dyDescent="0.35">
      <c r="A49" s="4" t="str">
        <f t="shared" si="0"/>
        <v/>
      </c>
      <c r="B49" s="8">
        <v>43131</v>
      </c>
      <c r="C49" s="4" t="s">
        <v>33</v>
      </c>
      <c r="D49" s="22">
        <v>0.77083333333333337</v>
      </c>
      <c r="E49" s="22">
        <v>0.27083333333333331</v>
      </c>
      <c r="F49" s="29">
        <f t="shared" si="9"/>
        <v>1.2708333333333333</v>
      </c>
      <c r="G49" s="29">
        <f>IF(AND(D49&lt;&gt;"",E49&lt;&gt;""),MAX(0,MIN(DebutN,F49)-D49)+MAX(0,(F49-FinN)),0)</f>
        <v>0.12499999999999989</v>
      </c>
      <c r="H49" s="29">
        <f>IF(AND(D49&lt;&gt;"",E49&lt;&gt;""),MAX(0,(F49-MAX(DebutN,D49)))-MAX(0,(F49-FinN))+MAX(0,FinN-1-D49),0)</f>
        <v>0.375</v>
      </c>
      <c r="I49" s="22">
        <f t="shared" si="1"/>
        <v>0.12499999999999989</v>
      </c>
      <c r="J49" s="22">
        <f t="shared" si="2"/>
        <v>0.375</v>
      </c>
      <c r="K49" s="22">
        <f t="shared" si="3"/>
        <v>0</v>
      </c>
      <c r="L49" s="22">
        <f t="shared" si="4"/>
        <v>0</v>
      </c>
      <c r="M49" s="22">
        <f t="shared" si="5"/>
        <v>0</v>
      </c>
      <c r="N49" s="22">
        <f t="shared" si="6"/>
        <v>0</v>
      </c>
      <c r="O49" s="22">
        <f t="shared" si="7"/>
        <v>0</v>
      </c>
      <c r="P49" s="22">
        <f t="shared" si="8"/>
        <v>0</v>
      </c>
      <c r="Q49" s="11"/>
      <c r="R49" s="39">
        <f t="shared" si="10"/>
        <v>1</v>
      </c>
      <c r="S49" s="41"/>
      <c r="T49" s="46">
        <f>SUM(I49:P49)</f>
        <v>0.49999999999999989</v>
      </c>
      <c r="U49" s="41"/>
      <c r="V49" s="44">
        <f t="shared" si="12"/>
        <v>11.999999999999996</v>
      </c>
      <c r="W49" s="45"/>
    </row>
    <row r="50" spans="1:23" ht="12.75" customHeight="1" x14ac:dyDescent="0.35">
      <c r="A50" s="4"/>
      <c r="B50" s="8"/>
      <c r="C50" s="4"/>
      <c r="D50" s="4"/>
      <c r="E50" s="4"/>
      <c r="F50" s="29">
        <f t="shared" si="9"/>
        <v>0</v>
      </c>
      <c r="G50" s="29">
        <f>IF(AND(D50&lt;&gt;"",E50&lt;&gt;""),MAX(0,MIN(DebutN,F50)-D50)+MAX(0,(F50-FinN)),0)</f>
        <v>0</v>
      </c>
      <c r="H50" s="29">
        <f>IF(AND(D50&lt;&gt;"",E50&lt;&gt;""),MAX(0,(F50-MAX(DebutN,D50)))-MAX(0,(F50-FinN))+MAX(0,FinN-1-D50),0)</f>
        <v>0</v>
      </c>
      <c r="I50" s="24"/>
      <c r="J50" s="19"/>
      <c r="K50" s="19"/>
      <c r="L50" s="19"/>
      <c r="M50" s="19"/>
      <c r="N50" s="19"/>
      <c r="O50" s="19"/>
      <c r="P50" s="19"/>
      <c r="Q50" s="11"/>
      <c r="R50" s="39">
        <f t="shared" si="10"/>
        <v>0</v>
      </c>
      <c r="S50" s="41"/>
      <c r="T50" s="46">
        <f>SUM(I50:P50)</f>
        <v>0</v>
      </c>
      <c r="U50" s="41"/>
      <c r="V50" s="44">
        <f t="shared" si="12"/>
        <v>0</v>
      </c>
      <c r="W50" s="45"/>
    </row>
    <row r="51" spans="1:23" ht="12.75" customHeight="1" x14ac:dyDescent="0.35">
      <c r="A51" s="4"/>
      <c r="B51" s="8"/>
      <c r="C51" s="4"/>
      <c r="D51" s="4"/>
      <c r="E51" s="4"/>
      <c r="F51" s="29">
        <f t="shared" si="9"/>
        <v>0</v>
      </c>
      <c r="G51" s="29">
        <f>IF(AND(D51&lt;&gt;"",E51&lt;&gt;""),MAX(0,MIN(DebutN,F51)-D51)+MAX(0,(F51-FinN)),0)</f>
        <v>0</v>
      </c>
      <c r="H51" s="29">
        <f>IF(AND(D51&lt;&gt;"",E51&lt;&gt;""),MAX(0,(F51-MAX(DebutN,D51)))-MAX(0,(F51-FinN))+MAX(0,FinN-1-D51),0)</f>
        <v>0</v>
      </c>
      <c r="I51" s="24"/>
      <c r="J51" s="19"/>
      <c r="K51" s="19"/>
      <c r="L51" s="19"/>
      <c r="M51" s="19"/>
      <c r="N51" s="19"/>
      <c r="O51" s="19"/>
      <c r="P51" s="19"/>
      <c r="Q51" s="11"/>
      <c r="R51" s="39">
        <f t="shared" si="10"/>
        <v>0</v>
      </c>
      <c r="S51" s="41"/>
      <c r="T51" s="46">
        <f>SUM(I51:P51)</f>
        <v>0</v>
      </c>
      <c r="U51" s="41"/>
      <c r="V51" s="44">
        <f t="shared" si="12"/>
        <v>0</v>
      </c>
      <c r="W51" s="45"/>
    </row>
    <row r="52" spans="1:23" ht="12.75" customHeight="1" x14ac:dyDescent="0.35">
      <c r="A52" s="4"/>
      <c r="B52" s="8"/>
      <c r="C52" s="4"/>
      <c r="D52" s="4"/>
      <c r="E52" s="4"/>
      <c r="F52" s="29">
        <f t="shared" si="9"/>
        <v>0</v>
      </c>
      <c r="G52" s="29">
        <f>IF(AND(D52&lt;&gt;"",E52&lt;&gt;""),MAX(0,MIN(DebutN,F52)-D52)+MAX(0,(F52-FinN)),0)</f>
        <v>0</v>
      </c>
      <c r="H52" s="29">
        <f>IF(AND(D52&lt;&gt;"",E52&lt;&gt;""),MAX(0,(F52-MAX(DebutN,D52)))-MAX(0,(F52-FinN))+MAX(0,FinN-1-D52),0)</f>
        <v>0</v>
      </c>
      <c r="I52" s="24"/>
      <c r="J52" s="19"/>
      <c r="K52" s="19"/>
      <c r="L52" s="19"/>
      <c r="M52" s="19"/>
      <c r="N52" s="19"/>
      <c r="O52" s="19"/>
      <c r="P52" s="19"/>
      <c r="Q52" s="11"/>
      <c r="R52" s="39">
        <f t="shared" si="10"/>
        <v>0</v>
      </c>
      <c r="S52" s="41"/>
      <c r="T52" s="46">
        <f>SUM(I52:P52)</f>
        <v>0</v>
      </c>
      <c r="U52" s="41"/>
      <c r="V52" s="44">
        <f t="shared" si="12"/>
        <v>0</v>
      </c>
      <c r="W52" s="45"/>
    </row>
    <row r="53" spans="1:23" ht="12.75" customHeight="1" x14ac:dyDescent="0.35">
      <c r="A53" s="4"/>
      <c r="B53" s="8"/>
      <c r="C53" s="4"/>
      <c r="D53" s="4"/>
      <c r="E53" s="4"/>
      <c r="F53" s="29">
        <f t="shared" si="9"/>
        <v>0</v>
      </c>
      <c r="G53" s="29">
        <f>IF(AND(D53&lt;&gt;"",E53&lt;&gt;""),MAX(0,MIN(DebutN,F53)-D53)+MAX(0,(F53-FinN)),0)</f>
        <v>0</v>
      </c>
      <c r="H53" s="29">
        <f>IF(AND(D53&lt;&gt;"",E53&lt;&gt;""),MAX(0,(F53-MAX(DebutN,D53)))-MAX(0,(F53-FinN))+MAX(0,FinN-1-D53),0)</f>
        <v>0</v>
      </c>
      <c r="I53" s="24"/>
      <c r="J53" s="19"/>
      <c r="K53" s="19"/>
      <c r="L53" s="19"/>
      <c r="M53" s="19"/>
      <c r="N53" s="19"/>
      <c r="O53" s="19"/>
      <c r="P53" s="19"/>
      <c r="Q53" s="11"/>
      <c r="R53" s="39">
        <f t="shared" si="10"/>
        <v>0</v>
      </c>
      <c r="S53" s="41"/>
      <c r="T53" s="46">
        <f>SUM(I53:P53)</f>
        <v>0</v>
      </c>
      <c r="U53" s="41"/>
      <c r="V53" s="44">
        <f t="shared" si="12"/>
        <v>0</v>
      </c>
      <c r="W53" s="45"/>
    </row>
    <row r="54" spans="1:23" ht="12.75" customHeight="1" x14ac:dyDescent="0.35">
      <c r="A54" s="4"/>
      <c r="B54" s="8"/>
      <c r="C54" s="4"/>
      <c r="D54" s="4"/>
      <c r="E54" s="4"/>
      <c r="F54" s="29">
        <f t="shared" si="9"/>
        <v>0</v>
      </c>
      <c r="G54" s="29">
        <f>IF(AND(D54&lt;&gt;"",E54&lt;&gt;""),MAX(0,MIN(DebutN,F54)-D54)+MAX(0,(F54-FinN)),0)</f>
        <v>0</v>
      </c>
      <c r="H54" s="29">
        <f>IF(AND(D54&lt;&gt;"",E54&lt;&gt;""),MAX(0,(F54-MAX(DebutN,D54)))-MAX(0,(F54-FinN))+MAX(0,FinN-1-D54),0)</f>
        <v>0</v>
      </c>
      <c r="I54" s="24"/>
      <c r="J54" s="19"/>
      <c r="K54" s="19"/>
      <c r="L54" s="19"/>
      <c r="M54" s="19"/>
      <c r="N54" s="19"/>
      <c r="O54" s="19"/>
      <c r="P54" s="19"/>
      <c r="Q54" s="11"/>
      <c r="R54" s="39">
        <f t="shared" si="10"/>
        <v>0</v>
      </c>
      <c r="S54" s="41"/>
      <c r="T54" s="46">
        <f>SUM(I54:P54)</f>
        <v>0</v>
      </c>
      <c r="U54" s="41"/>
      <c r="V54" s="44">
        <f t="shared" si="12"/>
        <v>0</v>
      </c>
      <c r="W54" s="45"/>
    </row>
    <row r="55" spans="1:23" ht="12.75" customHeight="1" x14ac:dyDescent="0.35">
      <c r="A55" s="4"/>
      <c r="B55" s="8"/>
      <c r="C55" s="4"/>
      <c r="D55" s="4"/>
      <c r="E55" s="4"/>
      <c r="F55" s="29">
        <f t="shared" si="9"/>
        <v>0</v>
      </c>
      <c r="G55" s="29">
        <f>IF(AND(D55&lt;&gt;"",E55&lt;&gt;""),MAX(0,MIN(DebutN,F55)-D55)+MAX(0,(F55-FinN)),0)</f>
        <v>0</v>
      </c>
      <c r="H55" s="29">
        <f>IF(AND(D55&lt;&gt;"",E55&lt;&gt;""),MAX(0,(F55-MAX(DebutN,D55)))-MAX(0,(F55-FinN))+MAX(0,FinN-1-D55),0)</f>
        <v>0</v>
      </c>
      <c r="I55" s="24"/>
      <c r="J55" s="19"/>
      <c r="K55" s="19"/>
      <c r="L55" s="19"/>
      <c r="M55" s="19"/>
      <c r="N55" s="19"/>
      <c r="O55" s="19"/>
      <c r="P55" s="19"/>
      <c r="Q55" s="11"/>
      <c r="R55" s="39">
        <f t="shared" si="10"/>
        <v>0</v>
      </c>
      <c r="S55" s="41"/>
      <c r="T55" s="46">
        <f>SUM(I55:P55)</f>
        <v>0</v>
      </c>
      <c r="U55" s="41"/>
      <c r="V55" s="44">
        <f t="shared" si="12"/>
        <v>0</v>
      </c>
      <c r="W55" s="45"/>
    </row>
    <row r="56" spans="1:23" ht="12.75" customHeight="1" x14ac:dyDescent="0.35">
      <c r="A56" s="4"/>
      <c r="B56" s="8"/>
      <c r="C56" s="4"/>
      <c r="D56" s="4"/>
      <c r="E56" s="4"/>
      <c r="F56" s="29">
        <f t="shared" si="9"/>
        <v>0</v>
      </c>
      <c r="G56" s="29">
        <f>IF(AND(D56&lt;&gt;"",E56&lt;&gt;""),MAX(0,MIN(DebutN,F56)-D56)+MAX(0,(F56-FinN)),0)</f>
        <v>0</v>
      </c>
      <c r="H56" s="29">
        <f>IF(AND(D56&lt;&gt;"",E56&lt;&gt;""),MAX(0,(F56-MAX(DebutN,D56)))-MAX(0,(F56-FinN))+MAX(0,FinN-1-D56),0)</f>
        <v>0</v>
      </c>
      <c r="I56" s="24"/>
      <c r="J56" s="19"/>
      <c r="K56" s="19"/>
      <c r="L56" s="19"/>
      <c r="M56" s="19"/>
      <c r="N56" s="19"/>
      <c r="O56" s="19"/>
      <c r="P56" s="19"/>
      <c r="Q56" s="11"/>
      <c r="R56" s="39">
        <f t="shared" si="10"/>
        <v>0</v>
      </c>
      <c r="S56" s="41"/>
      <c r="T56" s="46">
        <f>SUM(I56:P56)</f>
        <v>0</v>
      </c>
      <c r="U56" s="41"/>
      <c r="V56" s="44">
        <f t="shared" si="12"/>
        <v>0</v>
      </c>
      <c r="W56" s="45"/>
    </row>
  </sheetData>
  <mergeCells count="156">
    <mergeCell ref="X33:Z33"/>
    <mergeCell ref="V54:W54"/>
    <mergeCell ref="V55:W55"/>
    <mergeCell ref="V56:W56"/>
    <mergeCell ref="R14:S15"/>
    <mergeCell ref="V43:W43"/>
    <mergeCell ref="V44:W44"/>
    <mergeCell ref="V45:W45"/>
    <mergeCell ref="V46:W46"/>
    <mergeCell ref="V47:W47"/>
    <mergeCell ref="V48:W48"/>
    <mergeCell ref="V49:W49"/>
    <mergeCell ref="V50:W50"/>
    <mergeCell ref="V51:W51"/>
    <mergeCell ref="V34:W34"/>
    <mergeCell ref="V35:W35"/>
    <mergeCell ref="V36:W36"/>
    <mergeCell ref="V37:W37"/>
    <mergeCell ref="V38:W38"/>
    <mergeCell ref="V39:W39"/>
    <mergeCell ref="V40:W40"/>
    <mergeCell ref="T54:U54"/>
    <mergeCell ref="T55:U55"/>
    <mergeCell ref="T56:U56"/>
    <mergeCell ref="T42:U42"/>
    <mergeCell ref="T43:U43"/>
    <mergeCell ref="T44:U44"/>
    <mergeCell ref="T45:U45"/>
    <mergeCell ref="T46:U46"/>
    <mergeCell ref="T47:U47"/>
    <mergeCell ref="T48:U48"/>
    <mergeCell ref="T49:U49"/>
    <mergeCell ref="V41:W41"/>
    <mergeCell ref="V42:W42"/>
    <mergeCell ref="T50:U50"/>
    <mergeCell ref="T51:U51"/>
    <mergeCell ref="T52:U52"/>
    <mergeCell ref="T53:U53"/>
    <mergeCell ref="V52:W52"/>
    <mergeCell ref="V53:W53"/>
    <mergeCell ref="V26:W26"/>
    <mergeCell ref="V27:W27"/>
    <mergeCell ref="V28:W28"/>
    <mergeCell ref="V29:W29"/>
    <mergeCell ref="V30:W30"/>
    <mergeCell ref="V31:W31"/>
    <mergeCell ref="V32:W32"/>
    <mergeCell ref="V33:W33"/>
    <mergeCell ref="T41:U41"/>
    <mergeCell ref="T32:U32"/>
    <mergeCell ref="T33:U33"/>
    <mergeCell ref="T34:U34"/>
    <mergeCell ref="T35:U35"/>
    <mergeCell ref="T37:U37"/>
    <mergeCell ref="T38:U38"/>
    <mergeCell ref="T39:U39"/>
    <mergeCell ref="T40:U40"/>
    <mergeCell ref="T16:U16"/>
    <mergeCell ref="V16:W16"/>
    <mergeCell ref="T17:U17"/>
    <mergeCell ref="T18:U18"/>
    <mergeCell ref="T19:U19"/>
    <mergeCell ref="T20:U20"/>
    <mergeCell ref="T21:U21"/>
    <mergeCell ref="T22:U22"/>
    <mergeCell ref="T25:U25"/>
    <mergeCell ref="T26:U26"/>
    <mergeCell ref="T27:U27"/>
    <mergeCell ref="T28:U28"/>
    <mergeCell ref="T29:U29"/>
    <mergeCell ref="T30:U30"/>
    <mergeCell ref="T31:U31"/>
    <mergeCell ref="V23:W23"/>
    <mergeCell ref="V24:W24"/>
    <mergeCell ref="V25:W25"/>
    <mergeCell ref="V17:W17"/>
    <mergeCell ref="V18:W18"/>
    <mergeCell ref="V19:W19"/>
    <mergeCell ref="V20:W20"/>
    <mergeCell ref="V21:W21"/>
    <mergeCell ref="V22:W22"/>
    <mergeCell ref="T23:U23"/>
    <mergeCell ref="T24:U24"/>
    <mergeCell ref="T36:U36"/>
    <mergeCell ref="R51:S51"/>
    <mergeCell ref="R52:S52"/>
    <mergeCell ref="R53:S53"/>
    <mergeCell ref="R54:S54"/>
    <mergeCell ref="R55:S55"/>
    <mergeCell ref="R56:S56"/>
    <mergeCell ref="R45:S45"/>
    <mergeCell ref="R46:S46"/>
    <mergeCell ref="R47:S47"/>
    <mergeCell ref="R48:S48"/>
    <mergeCell ref="R49:S49"/>
    <mergeCell ref="R50:S50"/>
    <mergeCell ref="R39:S39"/>
    <mergeCell ref="R40:S40"/>
    <mergeCell ref="R41:S41"/>
    <mergeCell ref="R42:S42"/>
    <mergeCell ref="R43:S43"/>
    <mergeCell ref="R44:S44"/>
    <mergeCell ref="R33:S33"/>
    <mergeCell ref="R34:S34"/>
    <mergeCell ref="R35:S35"/>
    <mergeCell ref="R36:S36"/>
    <mergeCell ref="R37:S37"/>
    <mergeCell ref="R38:S38"/>
    <mergeCell ref="R28:S28"/>
    <mergeCell ref="R29:S29"/>
    <mergeCell ref="R30:S30"/>
    <mergeCell ref="R31:S31"/>
    <mergeCell ref="R32:S32"/>
    <mergeCell ref="R21:S21"/>
    <mergeCell ref="R22:S22"/>
    <mergeCell ref="R23:S23"/>
    <mergeCell ref="R24:S24"/>
    <mergeCell ref="R25:S25"/>
    <mergeCell ref="R26:S26"/>
    <mergeCell ref="B12:C12"/>
    <mergeCell ref="B13:C13"/>
    <mergeCell ref="R17:S17"/>
    <mergeCell ref="R18:S18"/>
    <mergeCell ref="R19:S19"/>
    <mergeCell ref="R20:S20"/>
    <mergeCell ref="R27:S27"/>
    <mergeCell ref="R16:S16"/>
    <mergeCell ref="P1:Q1"/>
    <mergeCell ref="P2:Q2"/>
    <mergeCell ref="P3:Q3"/>
    <mergeCell ref="P4:Q4"/>
    <mergeCell ref="B1:C1"/>
    <mergeCell ref="K2:L2"/>
    <mergeCell ref="R2:T2"/>
    <mergeCell ref="M1:O1"/>
    <mergeCell ref="K1:L1"/>
    <mergeCell ref="R1:T1"/>
    <mergeCell ref="B6:C6"/>
    <mergeCell ref="V14:W14"/>
    <mergeCell ref="V13:W13"/>
    <mergeCell ref="P5:Q5"/>
    <mergeCell ref="P6:Q6"/>
    <mergeCell ref="R5:T5"/>
    <mergeCell ref="R6:T6"/>
    <mergeCell ref="R3:T3"/>
    <mergeCell ref="R4:T4"/>
    <mergeCell ref="K3:L3"/>
    <mergeCell ref="K4:L4"/>
    <mergeCell ref="M3:O3"/>
    <mergeCell ref="M4:O4"/>
    <mergeCell ref="B7:C7"/>
    <mergeCell ref="B8:C8"/>
    <mergeCell ref="B9:C9"/>
    <mergeCell ref="B10:C10"/>
    <mergeCell ref="B11:C11"/>
    <mergeCell ref="M2:O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Férié</vt:lpstr>
      <vt:lpstr>Nuit</vt:lpstr>
      <vt:lpstr>JANVIER</vt:lpstr>
      <vt:lpstr>An</vt:lpstr>
      <vt:lpstr>DebutN</vt:lpstr>
      <vt:lpstr>FinN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2018-04-29T11:27:51Z</dcterms:modified>
</cp:coreProperties>
</file>