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alendrier" sheetId="1" r:id="rId1"/>
    <sheet name="Recap" sheetId="3" r:id="rId2"/>
    <sheet name="Données" sheetId="2" r:id="rId3"/>
    <sheet name="BdD" sheetId="4" state="hidden" r:id="rId4"/>
  </sheets>
  <externalReferences>
    <externalReference r:id="rId5"/>
  </externalReferences>
  <definedNames>
    <definedName name="_perm">Recap!$B$5:$D$35</definedName>
    <definedName name="_saisie">Calendrier!$D$10:$AH$19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E2" i="4"/>
  <c r="C2" i="4"/>
  <c r="A33" i="3" l="1"/>
  <c r="A35" i="3" s="1"/>
  <c r="A34" i="3"/>
  <c r="P5" i="3"/>
  <c r="P6" i="3" l="1"/>
  <c r="P7" i="3" l="1"/>
  <c r="P8" i="3" l="1"/>
  <c r="P9" i="3" l="1"/>
  <c r="P10" i="3" l="1"/>
  <c r="P11" i="3" l="1"/>
  <c r="P12" i="3" l="1"/>
  <c r="P13" i="3" l="1"/>
  <c r="P14" i="3" l="1"/>
  <c r="P15" i="3" l="1"/>
  <c r="P16" i="3" l="1"/>
  <c r="P17" i="3" l="1"/>
  <c r="P18" i="3" l="1"/>
  <c r="P19" i="3" l="1"/>
  <c r="P20" i="3" l="1"/>
  <c r="P21" i="3" l="1"/>
  <c r="P22" i="3" l="1"/>
  <c r="P23" i="3" l="1"/>
  <c r="P24" i="3" l="1"/>
  <c r="P25" i="3" l="1"/>
  <c r="P26" i="3" l="1"/>
  <c r="P27" i="3" l="1"/>
  <c r="P28" i="3" l="1"/>
  <c r="P29" i="3" l="1"/>
  <c r="P30" i="3" l="1"/>
  <c r="P31" i="3" l="1"/>
  <c r="P32" i="3" l="1"/>
  <c r="P33" i="3" l="1"/>
  <c r="P35" i="3" l="1"/>
  <c r="P34" i="3"/>
  <c r="AH8" i="1" l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F2" i="4" l="1"/>
  <c r="C16" i="1"/>
  <c r="C17" i="1"/>
  <c r="C18" i="1"/>
  <c r="C19" i="1"/>
  <c r="C15" i="1"/>
  <c r="C11" i="1"/>
  <c r="C12" i="1"/>
  <c r="C13" i="1"/>
  <c r="C14" i="1"/>
  <c r="C10" i="1"/>
  <c r="M2" i="2"/>
  <c r="N2" i="2" s="1"/>
  <c r="N8" i="2" s="1"/>
  <c r="N15" i="2" l="1"/>
  <c r="N11" i="2"/>
  <c r="N7" i="2"/>
  <c r="N14" i="2"/>
  <c r="N10" i="2"/>
  <c r="N17" i="2"/>
  <c r="N13" i="2"/>
  <c r="N9" i="2"/>
  <c r="N16" i="2"/>
  <c r="N12" i="2"/>
  <c r="D9" i="1" l="1"/>
  <c r="AF9" i="1" l="1"/>
  <c r="AB9" i="1"/>
  <c r="X9" i="1"/>
  <c r="AG9" i="1"/>
  <c r="T9" i="1"/>
  <c r="P9" i="1"/>
  <c r="L9" i="1"/>
  <c r="H9" i="1"/>
  <c r="AH9" i="1"/>
  <c r="AE9" i="1"/>
  <c r="AA9" i="1"/>
  <c r="W9" i="1"/>
  <c r="S9" i="1"/>
  <c r="O9" i="1"/>
  <c r="K9" i="1"/>
  <c r="G9" i="1"/>
  <c r="AD9" i="1"/>
  <c r="Z9" i="1"/>
  <c r="V9" i="1"/>
  <c r="R9" i="1"/>
  <c r="N9" i="1"/>
  <c r="J9" i="1"/>
  <c r="F9" i="1"/>
  <c r="AC9" i="1"/>
  <c r="Y9" i="1"/>
  <c r="U9" i="1"/>
  <c r="Q9" i="1"/>
  <c r="M9" i="1"/>
  <c r="I9" i="1"/>
  <c r="E9" i="1"/>
</calcChain>
</file>

<file path=xl/sharedStrings.xml><?xml version="1.0" encoding="utf-8"?>
<sst xmlns="http://schemas.openxmlformats.org/spreadsheetml/2006/main" count="102" uniqueCount="90">
  <si>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</si>
  <si>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</si>
  <si>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</si>
  <si>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</si>
  <si>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</si>
  <si>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</si>
  <si>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</si>
  <si>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</si>
  <si>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</si>
  <si>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</si>
  <si>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</si>
  <si>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</si>
  <si>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</si>
  <si>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</si>
  <si>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</si>
  <si>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</si>
  <si>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Journée</t>
  </si>
  <si>
    <t>Num</t>
  </si>
  <si>
    <t>Ouverture</t>
  </si>
  <si>
    <t>Fermeture</t>
  </si>
  <si>
    <t>Jour fériés en France</t>
  </si>
  <si>
    <t>Jour de l'an</t>
  </si>
  <si>
    <t>Lundi de Pâques</t>
  </si>
  <si>
    <t>Fête du Travail</t>
  </si>
  <si>
    <t>8 Mai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</si>
  <si>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</si>
  <si>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</si>
  <si>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</si>
  <si>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</si>
  <si>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</si>
  <si>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</si>
  <si>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</si>
  <si>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,</t>
  </si>
  <si>
    <t>Ouvertures</t>
  </si>
  <si>
    <t>Fermetures</t>
  </si>
  <si>
    <t>Agents</t>
  </si>
  <si>
    <t>Horaires</t>
  </si>
  <si>
    <t>;</t>
  </si>
  <si>
    <t xml:space="preserve">PLANNING EQUIPE D'ENCADREMENT </t>
  </si>
  <si>
    <t>O</t>
  </si>
  <si>
    <t>F</t>
  </si>
  <si>
    <t>D</t>
  </si>
  <si>
    <t>A</t>
  </si>
  <si>
    <t>B</t>
  </si>
  <si>
    <t>C</t>
  </si>
  <si>
    <t>E</t>
  </si>
  <si>
    <t>G</t>
  </si>
  <si>
    <t>H</t>
  </si>
  <si>
    <t>I</t>
  </si>
  <si>
    <t>J</t>
  </si>
  <si>
    <t>K</t>
  </si>
  <si>
    <t>L</t>
  </si>
  <si>
    <t>M</t>
  </si>
  <si>
    <t>N</t>
  </si>
  <si>
    <t>P</t>
  </si>
  <si>
    <t xml:space="preserve">NUIT </t>
  </si>
  <si>
    <t>TEST Vérifier date</t>
  </si>
  <si>
    <t>JANVIER</t>
  </si>
  <si>
    <t>DATE_JFP</t>
  </si>
  <si>
    <t>JF_Ponts</t>
  </si>
  <si>
    <t>7H-18H</t>
  </si>
  <si>
    <t>21H-7H</t>
  </si>
  <si>
    <t>FÉVRIER</t>
  </si>
  <si>
    <t>MARS</t>
  </si>
  <si>
    <t>21h/7h</t>
  </si>
  <si>
    <t>AVRIL</t>
  </si>
  <si>
    <t>MAI</t>
  </si>
  <si>
    <t>Premier de l'AN</t>
  </si>
  <si>
    <t>JUIN</t>
  </si>
  <si>
    <t>Pâques</t>
  </si>
  <si>
    <t>JUILLET</t>
  </si>
  <si>
    <t>AOÛT</t>
  </si>
  <si>
    <t>Fête du travail</t>
  </si>
  <si>
    <t>SEPTEMBRE</t>
  </si>
  <si>
    <t>Victoire de 1945</t>
  </si>
  <si>
    <t>OCTOBRE</t>
  </si>
  <si>
    <t>Ascension</t>
  </si>
  <si>
    <t>NOVEMBRE</t>
  </si>
  <si>
    <t>Pentecôte</t>
  </si>
  <si>
    <t>DÉCEMBRE</t>
  </si>
  <si>
    <t>Fête nationale</t>
  </si>
  <si>
    <t>Toussaint</t>
  </si>
  <si>
    <t>Date</t>
  </si>
  <si>
    <t>Nom</t>
  </si>
  <si>
    <t>Ligne</t>
  </si>
  <si>
    <t>Colonne</t>
  </si>
  <si>
    <t>OFX</t>
  </si>
  <si>
    <t>ID</t>
  </si>
  <si>
    <t>X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</si>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</sst>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ddd\ mm"/>
    <numFmt numFmtId="166" formatCode="dddd\ dd\ mmm"/>
    <numFmt numFmtId="167" formatCode="[$-40C]d\-mmm;@"/>
    <numFmt numFmtId="168" formatCode="ddd\ dd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3"/>
      <color rgb="FF666666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1"/>
      <color rgb="FF666666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67955565050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medium">
        <color rgb="FF7030A0"/>
      </right>
      <top style="medium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textRotation="43"/>
    </xf>
    <xf numFmtId="0" fontId="3" fillId="0" borderId="0" xfId="0" applyFont="1" applyAlignment="1">
      <alignment vertical="center"/>
    </xf>
    <xf numFmtId="0" fontId="7" fillId="4" borderId="5" xfId="0" applyFont="1" applyFill="1" applyBorder="1"/>
    <xf numFmtId="0" fontId="0" fillId="0" borderId="5" xfId="0" applyBorder="1"/>
    <xf numFmtId="0" fontId="4" fillId="0" borderId="5" xfId="0" applyFont="1" applyBorder="1"/>
    <xf numFmtId="0" fontId="1" fillId="0" borderId="6" xfId="0" applyFont="1" applyFill="1" applyBorder="1" applyAlignment="1">
      <alignment horizontal="right" indent="1"/>
    </xf>
    <xf numFmtId="0" fontId="2" fillId="0" borderId="6" xfId="0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165" fontId="0" fillId="0" borderId="0" xfId="0" applyNumberFormat="1" applyAlignment="1">
      <alignment textRotation="255"/>
    </xf>
    <xf numFmtId="166" fontId="0" fillId="0" borderId="0" xfId="0" applyNumberFormat="1" applyFont="1" applyAlignment="1">
      <alignment vertical="center" textRotation="90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5" fillId="2" borderId="8" xfId="0" quotePrefix="1" applyNumberFormat="1" applyFont="1" applyFill="1" applyBorder="1" applyAlignment="1">
      <alignment horizontal="center" vertical="center" textRotation="90" wrapText="1"/>
    </xf>
    <xf numFmtId="14" fontId="5" fillId="2" borderId="9" xfId="0" applyNumberFormat="1" applyFont="1" applyFill="1" applyBorder="1" applyAlignment="1">
      <alignment horizontal="center" vertical="center" textRotation="90"/>
    </xf>
    <xf numFmtId="14" fontId="5" fillId="2" borderId="10" xfId="0" applyNumberFormat="1" applyFont="1" applyFill="1" applyBorder="1" applyAlignment="1">
      <alignment horizontal="center" vertical="center" textRotation="90"/>
    </xf>
    <xf numFmtId="0" fontId="0" fillId="0" borderId="13" xfId="0" applyBorder="1"/>
    <xf numFmtId="0" fontId="0" fillId="0" borderId="5" xfId="0" applyFill="1" applyBorder="1"/>
    <xf numFmtId="0" fontId="0" fillId="0" borderId="14" xfId="0" applyBorder="1"/>
    <xf numFmtId="0" fontId="0" fillId="0" borderId="15" xfId="0" applyBorder="1"/>
    <xf numFmtId="0" fontId="9" fillId="0" borderId="7" xfId="0" applyFont="1" applyBorder="1" applyAlignment="1">
      <alignment horizontal="justify" vertical="center"/>
    </xf>
    <xf numFmtId="0" fontId="0" fillId="0" borderId="0" xfId="0"/>
    <xf numFmtId="0" fontId="0" fillId="0" borderId="0" xfId="0" applyAlignment="1">
      <alignment vertical="center"/>
    </xf>
    <xf numFmtId="16" fontId="0" fillId="0" borderId="19" xfId="0" applyNumberFormat="1" applyBorder="1" applyAlignment="1">
      <alignment horizontal="right" vertical="center" indent="1"/>
    </xf>
    <xf numFmtId="0" fontId="10" fillId="6" borderId="20" xfId="0" applyFont="1" applyFill="1" applyBorder="1" applyAlignment="1">
      <alignment horizontal="right" vertical="center" indent="1"/>
    </xf>
    <xf numFmtId="0" fontId="10" fillId="6" borderId="21" xfId="0" applyFont="1" applyFill="1" applyBorder="1" applyAlignment="1">
      <alignment horizontal="right" vertical="center" indent="1"/>
    </xf>
    <xf numFmtId="0" fontId="10" fillId="6" borderId="22" xfId="0" applyFont="1" applyFill="1" applyBorder="1" applyAlignment="1">
      <alignment horizontal="right" vertical="center" indent="1"/>
    </xf>
    <xf numFmtId="0" fontId="10" fillId="6" borderId="20" xfId="0" applyFont="1" applyFill="1" applyBorder="1" applyAlignment="1">
      <alignment horizontal="left" vertical="center" indent="1"/>
    </xf>
    <xf numFmtId="0" fontId="10" fillId="6" borderId="23" xfId="0" applyFont="1" applyFill="1" applyBorder="1" applyAlignment="1">
      <alignment horizontal="left" vertical="center" indent="1"/>
    </xf>
    <xf numFmtId="15" fontId="10" fillId="6" borderId="23" xfId="0" quotePrefix="1" applyNumberFormat="1" applyFont="1" applyFill="1" applyBorder="1" applyAlignment="1">
      <alignment horizontal="left" vertical="center" indent="1"/>
    </xf>
    <xf numFmtId="0" fontId="10" fillId="6" borderId="24" xfId="0" applyFont="1" applyFill="1" applyBorder="1" applyAlignment="1">
      <alignment horizontal="left" vertical="center" indent="1"/>
    </xf>
    <xf numFmtId="16" fontId="0" fillId="0" borderId="26" xfId="0" applyNumberFormat="1" applyBorder="1" applyAlignment="1">
      <alignment horizontal="right" vertical="center" indent="1"/>
    </xf>
    <xf numFmtId="16" fontId="0" fillId="0" borderId="27" xfId="0" applyNumberFormat="1" applyBorder="1" applyAlignment="1">
      <alignment horizontal="right" vertical="center" indent="1"/>
    </xf>
    <xf numFmtId="16" fontId="0" fillId="0" borderId="25" xfId="0" applyNumberFormat="1" applyBorder="1" applyAlignment="1">
      <alignment horizontal="right" vertical="center" indent="1"/>
    </xf>
    <xf numFmtId="167" fontId="0" fillId="0" borderId="0" xfId="0" applyNumberFormat="1"/>
    <xf numFmtId="0" fontId="0" fillId="0" borderId="0" xfId="0" applyAlignment="1">
      <alignment horizontal="center" vertical="center"/>
    </xf>
    <xf numFmtId="0" fontId="0" fillId="7" borderId="5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0" fillId="0" borderId="5" xfId="0" applyBorder="1" applyAlignment="1">
      <alignment horizontal="center"/>
    </xf>
    <xf numFmtId="0" fontId="0" fillId="0" borderId="28" xfId="0" applyBorder="1"/>
    <xf numFmtId="0" fontId="0" fillId="0" borderId="28" xfId="0" applyFill="1" applyBorder="1"/>
    <xf numFmtId="0" fontId="0" fillId="0" borderId="29" xfId="0" applyBorder="1"/>
    <xf numFmtId="20" fontId="6" fillId="0" borderId="8" xfId="0" applyNumberFormat="1" applyFont="1" applyBorder="1" applyAlignment="1"/>
    <xf numFmtId="20" fontId="6" fillId="0" borderId="30" xfId="0" applyNumberFormat="1" applyFont="1" applyBorder="1" applyAlignment="1"/>
    <xf numFmtId="0" fontId="6" fillId="0" borderId="30" xfId="0" applyNumberFormat="1" applyFont="1" applyBorder="1" applyAlignment="1"/>
    <xf numFmtId="20" fontId="6" fillId="7" borderId="30" xfId="0" applyNumberFormat="1" applyFont="1" applyFill="1" applyBorder="1" applyAlignment="1"/>
    <xf numFmtId="20" fontId="6" fillId="0" borderId="31" xfId="0" applyNumberFormat="1" applyFont="1" applyBorder="1" applyAlignment="1"/>
    <xf numFmtId="0" fontId="0" fillId="0" borderId="32" xfId="0" applyBorder="1"/>
    <xf numFmtId="0" fontId="0" fillId="0" borderId="0" xfId="0" applyFill="1"/>
    <xf numFmtId="0" fontId="13" fillId="8" borderId="36" xfId="0" applyFont="1" applyFill="1" applyBorder="1" applyAlignment="1">
      <alignment horizontal="center"/>
    </xf>
    <xf numFmtId="0" fontId="12" fillId="0" borderId="0" xfId="0" applyFont="1"/>
    <xf numFmtId="0" fontId="13" fillId="8" borderId="39" xfId="0" applyFont="1" applyFill="1" applyBorder="1" applyAlignment="1">
      <alignment horizontal="center"/>
    </xf>
    <xf numFmtId="0" fontId="14" fillId="8" borderId="35" xfId="0" applyFont="1" applyFill="1" applyBorder="1" applyAlignment="1">
      <alignment horizontal="center" vertical="justify"/>
    </xf>
    <xf numFmtId="14" fontId="0" fillId="0" borderId="0" xfId="0" applyNumberFormat="1"/>
    <xf numFmtId="0" fontId="14" fillId="0" borderId="40" xfId="0" applyFont="1" applyBorder="1" applyAlignment="1">
      <alignment horizontal="center" vertical="center"/>
    </xf>
    <xf numFmtId="168" fontId="14" fillId="10" borderId="41" xfId="0" applyNumberFormat="1" applyFont="1" applyFill="1" applyBorder="1" applyAlignment="1">
      <alignment horizontal="center" vertical="center"/>
    </xf>
    <xf numFmtId="14" fontId="12" fillId="0" borderId="0" xfId="0" applyNumberFormat="1" applyFont="1"/>
    <xf numFmtId="168" fontId="14" fillId="0" borderId="41" xfId="0" applyNumberFormat="1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/>
    </xf>
    <xf numFmtId="0" fontId="15" fillId="0" borderId="43" xfId="0" applyFont="1" applyFill="1" applyBorder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13" fillId="8" borderId="33" xfId="0" applyFont="1" applyFill="1" applyBorder="1" applyAlignment="1">
      <alignment horizontal="center"/>
    </xf>
    <xf numFmtId="0" fontId="13" fillId="8" borderId="34" xfId="0" applyFont="1" applyFill="1" applyBorder="1" applyAlignment="1">
      <alignment horizontal="center"/>
    </xf>
    <xf numFmtId="0" fontId="13" fillId="8" borderId="35" xfId="0" applyFont="1" applyFill="1" applyBorder="1" applyAlignment="1">
      <alignment horizontal="center"/>
    </xf>
    <xf numFmtId="0" fontId="13" fillId="8" borderId="37" xfId="0" applyFont="1" applyFill="1" applyBorder="1" applyAlignment="1">
      <alignment horizontal="center"/>
    </xf>
    <xf numFmtId="0" fontId="13" fillId="8" borderId="38" xfId="0" applyFont="1" applyFill="1" applyBorder="1" applyAlignment="1">
      <alignment horizontal="center"/>
    </xf>
    <xf numFmtId="0" fontId="13" fillId="8" borderId="32" xfId="0" applyFont="1" applyFill="1" applyBorder="1" applyAlignment="1">
      <alignment horizontal="center"/>
    </xf>
    <xf numFmtId="0" fontId="13" fillId="8" borderId="33" xfId="0" applyFont="1" applyFill="1" applyBorder="1" applyAlignment="1">
      <alignment horizontal="center" vertical="center"/>
    </xf>
    <xf numFmtId="0" fontId="13" fillId="8" borderId="34" xfId="0" applyFont="1" applyFill="1" applyBorder="1" applyAlignment="1">
      <alignment horizontal="center" vertical="center"/>
    </xf>
    <xf numFmtId="0" fontId="13" fillId="8" borderId="35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justify" vertical="center"/>
    </xf>
    <xf numFmtId="0" fontId="17" fillId="0" borderId="11" xfId="0" applyFont="1" applyBorder="1"/>
    <xf numFmtId="0" fontId="17" fillId="0" borderId="12" xfId="0" applyFont="1" applyBorder="1"/>
    <xf numFmtId="0" fontId="17" fillId="0" borderId="5" xfId="0" applyFont="1" applyBorder="1"/>
    <xf numFmtId="0" fontId="17" fillId="0" borderId="13" xfId="0" applyFont="1" applyBorder="1"/>
    <xf numFmtId="0" fontId="17" fillId="0" borderId="14" xfId="0" applyFont="1" applyBorder="1"/>
    <xf numFmtId="0" fontId="17" fillId="0" borderId="15" xfId="0" applyFont="1" applyBorder="1"/>
    <xf numFmtId="0" fontId="14" fillId="9" borderId="44" xfId="0" applyFont="1" applyFill="1" applyBorder="1" applyAlignment="1">
      <alignment horizontal="center" vertical="center"/>
    </xf>
    <xf numFmtId="0" fontId="15" fillId="10" borderId="45" xfId="0" applyFont="1" applyFill="1" applyBorder="1" applyAlignment="1">
      <alignment horizontal="center"/>
    </xf>
    <xf numFmtId="0" fontId="15" fillId="0" borderId="46" xfId="0" applyFont="1" applyFill="1" applyBorder="1" applyAlignment="1">
      <alignment horizontal="center"/>
    </xf>
    <xf numFmtId="0" fontId="4" fillId="0" borderId="46" xfId="0" applyFont="1" applyFill="1" applyBorder="1" applyAlignment="1">
      <alignment horizontal="center"/>
    </xf>
    <xf numFmtId="0" fontId="14" fillId="9" borderId="36" xfId="0" applyFont="1" applyFill="1" applyBorder="1" applyAlignment="1">
      <alignment horizontal="center" vertical="center"/>
    </xf>
    <xf numFmtId="0" fontId="15" fillId="10" borderId="47" xfId="0" applyFont="1" applyFill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 degree="90">
          <stop position="0">
            <color theme="2" tint="-0.25098422193060094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4" tint="0.80001220740379042"/>
          </stop>
        </gradientFill>
      </fill>
    </dxf>
    <dxf>
      <fill>
        <gradientFill degree="270">
          <stop position="0">
            <color theme="0"/>
          </stop>
          <stop position="1">
            <color theme="7" tint="0.59999389629810485"/>
          </stop>
        </gradientFill>
      </fill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714375</xdr:colOff>
      <xdr:row>3</xdr:row>
      <xdr:rowOff>142875</xdr:rowOff>
    </xdr:from>
    <xdr:to>
      <xdr:col>13</xdr:col>
      <xdr:colOff>19050</xdr:colOff>
      <xdr:row>6</xdr:row>
      <xdr:rowOff>57150</xdr:rowOff>
    </xdr:to>
    <xdr:sp macro="[1]!cadres" textlink="">
      <xdr:nvSpPr>
        <xdr:cNvPr id="2" name="Rectangle à coins arrondis 1"/>
        <xdr:cNvSpPr/>
      </xdr:nvSpPr>
      <xdr:spPr>
        <a:xfrm>
          <a:off x="11515725" y="708025"/>
          <a:ext cx="1590675" cy="473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seoy%20-planning%20cadres%2020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JANVIER"/>
      <sheetName val="test"/>
      <sheetName val="tseoy -planning cadres 2020TEST"/>
    </sheetNames>
    <definedNames>
      <definedName name="cadres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F2" totalsRowShown="0">
  <autoFilter ref="A1:F2"/>
  <sortState ref="A2:C3">
    <sortCondition ref="A2:A3"/>
    <sortCondition ref="B2:B3"/>
  </sortState>
  <tableColumns count="6">
    <tableColumn id="1" name="Date" dataDxfId="10"/>
    <tableColumn id="2" name="Nom"/>
    <tableColumn id="6" name="ID" dataDxfId="9">
      <calculatedColumnFormula>Tableau1[[#This Row],[Nom]]&amp;"|"&amp;Tableau1[[#This Row],[Date]]</calculatedColumnFormula>
    </tableColumn>
    <tableColumn id="3" name="OFX"/>
    <tableColumn id="4" name="Ligne" dataDxfId="8">
      <calculatedColumnFormula>IFERROR(MATCH(Tableau1[[#This Row],[Nom]],Calendrier!$C$10:$C$19,0)+ROW(Calendrier!$A$9),0)</calculatedColumnFormula>
    </tableColumn>
    <tableColumn id="5" name="Colonne" dataDxfId="7">
      <calculatedColumnFormula>IFERROR(MATCH(Tableau1[[#This Row],[Date]],Calendrier!$8:$8,0),0)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I36"/>
  <sheetViews>
    <sheetView tabSelected="1" zoomScaleNormal="100" workbookViewId="0">
      <selection activeCell="C3" sqref="C3"/>
    </sheetView>
  </sheetViews>
  <sheetFormatPr baseColWidth="10" defaultRowHeight="14.5" x14ac:dyDescent="0.35"/>
  <cols>
    <col min="1" max="1" width="0.26953125" customWidth="1"/>
    <col min="2" max="2" width="9.453125" customWidth="1"/>
    <col min="3" max="3" width="10.81640625" customWidth="1"/>
    <col min="4" max="34" width="4" customWidth="1"/>
    <col min="35" max="35" width="4.54296875" customWidth="1"/>
  </cols>
  <sheetData>
    <row r="2" spans="2:35" ht="18.5" x14ac:dyDescent="0.35">
      <c r="B2" s="12" t="s">
        <v>0</v>
      </c>
      <c r="C2" s="14">
        <v>2020</v>
      </c>
      <c r="F2" s="65" t="s">
        <v>38</v>
      </c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2"/>
      <c r="AG2" s="2"/>
      <c r="AH2" s="2"/>
    </row>
    <row r="3" spans="2:35" ht="18.5" x14ac:dyDescent="0.35">
      <c r="B3" s="13" t="s">
        <v>1</v>
      </c>
      <c r="C3" s="15" t="s">
        <v>3</v>
      </c>
      <c r="E3" s="2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2"/>
      <c r="AG3" s="2"/>
      <c r="AH3" s="2"/>
    </row>
    <row r="4" spans="2:35" ht="18.5" x14ac:dyDescent="0.35">
      <c r="B4" s="6"/>
      <c r="C4" s="7"/>
      <c r="E4" s="2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2"/>
      <c r="AG4" s="2"/>
      <c r="AH4" s="2"/>
    </row>
    <row r="5" spans="2:35" ht="18.5" x14ac:dyDescent="0.35">
      <c r="B5" s="8"/>
      <c r="C5" s="9"/>
      <c r="E5" s="2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2"/>
      <c r="AG5" s="2"/>
      <c r="AH5" s="2"/>
    </row>
    <row r="6" spans="2:35" ht="15" thickBot="1" x14ac:dyDescent="0.4"/>
    <row r="7" spans="2:35" ht="15" hidden="1" thickBot="1" x14ac:dyDescent="0.4">
      <c r="B7" s="24"/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89.5" hidden="1" thickBot="1" x14ac:dyDescent="0.4">
      <c r="B8" s="24"/>
      <c r="C8" s="10"/>
      <c r="D8" s="11">
        <f>DATE($C$2,VLOOKUP($C$3,Données!$C$3:$D$14,2,FALSE),D7)</f>
        <v>43831</v>
      </c>
      <c r="E8" s="11">
        <f>DATE($C$2,VLOOKUP($C$3,Données!$C$3:$D$14,2,FALSE),E7)</f>
        <v>43832</v>
      </c>
      <c r="F8" s="11">
        <f>DATE($C$2,VLOOKUP($C$3,Données!$C$3:$D$14,2,FALSE),F7)</f>
        <v>43833</v>
      </c>
      <c r="G8" s="11">
        <f>DATE($C$2,VLOOKUP($C$3,Données!$C$3:$D$14,2,FALSE),G7)</f>
        <v>43834</v>
      </c>
      <c r="H8" s="11">
        <f>DATE($C$2,VLOOKUP($C$3,Données!$C$3:$D$14,2,FALSE),H7)</f>
        <v>43835</v>
      </c>
      <c r="I8" s="11">
        <f>DATE($C$2,VLOOKUP($C$3,Données!$C$3:$D$14,2,FALSE),I7)</f>
        <v>43836</v>
      </c>
      <c r="J8" s="11">
        <f>DATE($C$2,VLOOKUP($C$3,Données!$C$3:$D$14,2,FALSE),J7)</f>
        <v>43837</v>
      </c>
      <c r="K8" s="11">
        <f>DATE($C$2,VLOOKUP($C$3,Données!$C$3:$D$14,2,FALSE),K7)</f>
        <v>43838</v>
      </c>
      <c r="L8" s="11">
        <f>DATE($C$2,VLOOKUP($C$3,Données!$C$3:$D$14,2,FALSE),L7)</f>
        <v>43839</v>
      </c>
      <c r="M8" s="11">
        <f>DATE($C$2,VLOOKUP($C$3,Données!$C$3:$D$14,2,FALSE),M7)</f>
        <v>43840</v>
      </c>
      <c r="N8" s="11">
        <f>DATE($C$2,VLOOKUP($C$3,Données!$C$3:$D$14,2,FALSE),N7)</f>
        <v>43841</v>
      </c>
      <c r="O8" s="11">
        <f>DATE($C$2,VLOOKUP($C$3,Données!$C$3:$D$14,2,FALSE),O7)</f>
        <v>43842</v>
      </c>
      <c r="P8" s="11">
        <f>DATE($C$2,VLOOKUP($C$3,Données!$C$3:$D$14,2,FALSE),P7)</f>
        <v>43843</v>
      </c>
      <c r="Q8" s="11">
        <f>DATE($C$2,VLOOKUP($C$3,Données!$C$3:$D$14,2,FALSE),Q7)</f>
        <v>43844</v>
      </c>
      <c r="R8" s="11">
        <f>DATE($C$2,VLOOKUP($C$3,Données!$C$3:$D$14,2,FALSE),R7)</f>
        <v>43845</v>
      </c>
      <c r="S8" s="11">
        <f>DATE($C$2,VLOOKUP($C$3,Données!$C$3:$D$14,2,FALSE),S7)</f>
        <v>43846</v>
      </c>
      <c r="T8" s="11">
        <f>DATE($C$2,VLOOKUP($C$3,Données!$C$3:$D$14,2,FALSE),T7)</f>
        <v>43847</v>
      </c>
      <c r="U8" s="11">
        <f>DATE($C$2,VLOOKUP($C$3,Données!$C$3:$D$14,2,FALSE),U7)</f>
        <v>43848</v>
      </c>
      <c r="V8" s="11">
        <f>DATE($C$2,VLOOKUP($C$3,Données!$C$3:$D$14,2,FALSE),V7)</f>
        <v>43849</v>
      </c>
      <c r="W8" s="11">
        <f>DATE($C$2,VLOOKUP($C$3,Données!$C$3:$D$14,2,FALSE),W7)</f>
        <v>43850</v>
      </c>
      <c r="X8" s="11">
        <f>DATE($C$2,VLOOKUP($C$3,Données!$C$3:$D$14,2,FALSE),X7)</f>
        <v>43851</v>
      </c>
      <c r="Y8" s="11">
        <f>DATE($C$2,VLOOKUP($C$3,Données!$C$3:$D$14,2,FALSE),Y7)</f>
        <v>43852</v>
      </c>
      <c r="Z8" s="11">
        <f>DATE($C$2,VLOOKUP($C$3,Données!$C$3:$D$14,2,FALSE),Z7)</f>
        <v>43853</v>
      </c>
      <c r="AA8" s="11">
        <f>DATE($C$2,VLOOKUP($C$3,Données!$C$3:$D$14,2,FALSE),AA7)</f>
        <v>43854</v>
      </c>
      <c r="AB8" s="11">
        <f>DATE($C$2,VLOOKUP($C$3,Données!$C$3:$D$14,2,FALSE),AB7)</f>
        <v>43855</v>
      </c>
      <c r="AC8" s="11">
        <f>DATE($C$2,VLOOKUP($C$3,Données!$C$3:$D$14,2,FALSE),AC7)</f>
        <v>43856</v>
      </c>
      <c r="AD8" s="11">
        <f>DATE($C$2,VLOOKUP($C$3,Données!$C$3:$D$14,2,FALSE),AD7)</f>
        <v>43857</v>
      </c>
      <c r="AE8" s="11">
        <f>DATE($C$2,VLOOKUP($C$3,Données!$C$3:$D$14,2,FALSE),AE7)</f>
        <v>43858</v>
      </c>
      <c r="AF8" s="11">
        <f>DATE($C$2,VLOOKUP($C$3,Données!$C$3:$D$14,2,FALSE),AF7)</f>
        <v>43859</v>
      </c>
      <c r="AG8" s="11">
        <f>DATE($C$2,VLOOKUP($C$3,Données!$C$3:$D$14,2,FALSE),AG7)</f>
        <v>43860</v>
      </c>
      <c r="AH8" s="11">
        <f>DATE($C$2,VLOOKUP($C$3,Données!$C$3:$D$14,2,FALSE),AH7)</f>
        <v>43861</v>
      </c>
    </row>
    <row r="9" spans="2:35" ht="61" thickBot="1" x14ac:dyDescent="0.4">
      <c r="B9" s="24"/>
      <c r="C9" s="52"/>
      <c r="D9" s="16" t="str">
        <f>IF(AND($C$2&lt;&gt;"",$C$3&lt;&gt;""),TEXT(D8,"jjjj")&amp;""&amp;TEXT(D8,"jj"),"")</f>
        <v>mercredi01</v>
      </c>
      <c r="E9" s="17" t="str">
        <f>IF(AND($C$2&lt;&gt;"",$C$3&lt;&gt;""),IF(MONTH(E8)=MONTH($D$8),TEXT(E8,"jjjj")&amp;""&amp;TEXT(E8,"jj"),""),"")</f>
        <v>jeudi02</v>
      </c>
      <c r="F9" s="17" t="str">
        <f t="shared" ref="F9:AH9" si="0">IF(AND($C$2&lt;&gt;"",$C$3&lt;&gt;""),IF(MONTH(F8)=MONTH($D$8),TEXT(F8,"jjjj")&amp;""&amp;TEXT(F8,"jj"),""),"")</f>
        <v>vendredi03</v>
      </c>
      <c r="G9" s="17" t="str">
        <f t="shared" si="0"/>
        <v>samedi04</v>
      </c>
      <c r="H9" s="17" t="str">
        <f t="shared" si="0"/>
        <v>dimanche05</v>
      </c>
      <c r="I9" s="17" t="str">
        <f t="shared" si="0"/>
        <v>lundi06</v>
      </c>
      <c r="J9" s="17" t="str">
        <f t="shared" si="0"/>
        <v>mardi07</v>
      </c>
      <c r="K9" s="17" t="str">
        <f t="shared" si="0"/>
        <v>mercredi08</v>
      </c>
      <c r="L9" s="17" t="str">
        <f t="shared" si="0"/>
        <v>jeudi09</v>
      </c>
      <c r="M9" s="17" t="str">
        <f t="shared" si="0"/>
        <v>vendredi10</v>
      </c>
      <c r="N9" s="17" t="str">
        <f t="shared" si="0"/>
        <v>samedi11</v>
      </c>
      <c r="O9" s="17" t="str">
        <f t="shared" si="0"/>
        <v>dimanche12</v>
      </c>
      <c r="P9" s="17" t="str">
        <f t="shared" si="0"/>
        <v>lundi13</v>
      </c>
      <c r="Q9" s="17" t="str">
        <f t="shared" si="0"/>
        <v>mardi14</v>
      </c>
      <c r="R9" s="17" t="str">
        <f t="shared" si="0"/>
        <v>mercredi15</v>
      </c>
      <c r="S9" s="17" t="str">
        <f t="shared" si="0"/>
        <v>jeudi16</v>
      </c>
      <c r="T9" s="17" t="str">
        <f t="shared" si="0"/>
        <v>vendredi17</v>
      </c>
      <c r="U9" s="17" t="str">
        <f t="shared" si="0"/>
        <v>samedi18</v>
      </c>
      <c r="V9" s="17" t="str">
        <f t="shared" si="0"/>
        <v>dimanche19</v>
      </c>
      <c r="W9" s="17" t="str">
        <f t="shared" si="0"/>
        <v>lundi20</v>
      </c>
      <c r="X9" s="17" t="str">
        <f t="shared" si="0"/>
        <v>mardi21</v>
      </c>
      <c r="Y9" s="17" t="str">
        <f t="shared" si="0"/>
        <v>mercredi22</v>
      </c>
      <c r="Z9" s="17" t="str">
        <f t="shared" si="0"/>
        <v>jeudi23</v>
      </c>
      <c r="AA9" s="17" t="str">
        <f t="shared" si="0"/>
        <v>vendredi24</v>
      </c>
      <c r="AB9" s="17" t="str">
        <f t="shared" si="0"/>
        <v>samedi25</v>
      </c>
      <c r="AC9" s="17" t="str">
        <f t="shared" si="0"/>
        <v>dimanche26</v>
      </c>
      <c r="AD9" s="17" t="str">
        <f t="shared" si="0"/>
        <v>lundi27</v>
      </c>
      <c r="AE9" s="17" t="str">
        <f t="shared" si="0"/>
        <v>mardi28</v>
      </c>
      <c r="AF9" s="17" t="str">
        <f t="shared" si="0"/>
        <v>mercredi29</v>
      </c>
      <c r="AG9" s="17" t="str">
        <f t="shared" si="0"/>
        <v>jeudi30</v>
      </c>
      <c r="AH9" s="18" t="str">
        <f t="shared" si="0"/>
        <v>vendredi31</v>
      </c>
      <c r="AI9" s="1"/>
    </row>
    <row r="10" spans="2:35" x14ac:dyDescent="0.35">
      <c r="B10" s="24"/>
      <c r="C10" s="47" t="str">
        <f>Données!H3</f>
        <v>A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80"/>
    </row>
    <row r="11" spans="2:35" x14ac:dyDescent="0.35">
      <c r="B11" s="24"/>
      <c r="C11" s="48" t="str">
        <f>Données!H4</f>
        <v>B</v>
      </c>
      <c r="D11" s="78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2"/>
    </row>
    <row r="12" spans="2:35" x14ac:dyDescent="0.35">
      <c r="B12" s="24"/>
      <c r="C12" s="48" t="str">
        <f>Données!H5</f>
        <v>C</v>
      </c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2"/>
    </row>
    <row r="13" spans="2:35" x14ac:dyDescent="0.35">
      <c r="B13" s="24"/>
      <c r="C13" s="48" t="str">
        <f>Données!H6</f>
        <v>D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2"/>
    </row>
    <row r="14" spans="2:35" x14ac:dyDescent="0.35">
      <c r="B14" s="24"/>
      <c r="C14" s="49" t="str">
        <f>Données!H7</f>
        <v>E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2"/>
    </row>
    <row r="15" spans="2:35" x14ac:dyDescent="0.35">
      <c r="B15" s="24"/>
      <c r="C15" s="48" t="str">
        <f>Données!H8</f>
        <v>F</v>
      </c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2"/>
    </row>
    <row r="16" spans="2:35" x14ac:dyDescent="0.35">
      <c r="B16" s="24"/>
      <c r="C16" s="48" t="str">
        <f>Données!H9</f>
        <v>G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2"/>
    </row>
    <row r="17" spans="2:34" x14ac:dyDescent="0.35">
      <c r="B17" s="24"/>
      <c r="C17" s="48" t="str">
        <f>Données!H10</f>
        <v>H</v>
      </c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2"/>
    </row>
    <row r="18" spans="2:34" x14ac:dyDescent="0.35">
      <c r="B18" s="24"/>
      <c r="C18" s="48" t="str">
        <f>Données!H11</f>
        <v>I</v>
      </c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2"/>
    </row>
    <row r="19" spans="2:34" ht="15" thickBot="1" x14ac:dyDescent="0.4">
      <c r="B19" s="24"/>
      <c r="C19" s="48" t="str">
        <f>Données!H12</f>
        <v>J</v>
      </c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4"/>
    </row>
    <row r="20" spans="2:34" ht="15" thickTop="1" x14ac:dyDescent="0.35">
      <c r="B20" s="24"/>
      <c r="C20" s="50" t="s">
        <v>33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40"/>
    </row>
    <row r="21" spans="2:34" ht="15" thickBot="1" x14ac:dyDescent="0.4">
      <c r="B21" s="24"/>
      <c r="C21" s="50" t="s">
        <v>34</v>
      </c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2"/>
    </row>
    <row r="22" spans="2:34" ht="15" thickTop="1" x14ac:dyDescent="0.35">
      <c r="B22" s="24"/>
      <c r="C22" s="48"/>
      <c r="D22" s="4"/>
      <c r="E22" s="20"/>
      <c r="F22" s="4"/>
      <c r="G22" s="4"/>
      <c r="H22" s="4"/>
      <c r="I22" s="4"/>
      <c r="J22" s="4"/>
      <c r="K22" s="4"/>
      <c r="L22" s="4"/>
      <c r="M22" s="20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19"/>
    </row>
    <row r="23" spans="2:34" x14ac:dyDescent="0.35">
      <c r="B23" s="24"/>
      <c r="C23" s="48"/>
      <c r="D23" s="4"/>
      <c r="E23" s="20"/>
      <c r="F23" s="4"/>
      <c r="G23" s="4"/>
      <c r="H23" s="4"/>
      <c r="I23" s="4"/>
      <c r="J23" s="4"/>
      <c r="K23" s="4"/>
      <c r="L23" s="4"/>
      <c r="M23" s="20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19"/>
    </row>
    <row r="24" spans="2:34" s="24" customFormat="1" x14ac:dyDescent="0.35">
      <c r="C24" s="48"/>
      <c r="D24" s="44"/>
      <c r="E24" s="45"/>
      <c r="F24" s="44"/>
      <c r="G24" s="44"/>
      <c r="H24" s="44"/>
      <c r="I24" s="44"/>
      <c r="J24" s="44"/>
      <c r="K24" s="44"/>
      <c r="L24" s="44"/>
      <c r="M24" s="45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6"/>
    </row>
    <row r="25" spans="2:34" s="24" customFormat="1" x14ac:dyDescent="0.35">
      <c r="C25" s="48"/>
      <c r="D25" s="44"/>
      <c r="E25" s="45"/>
      <c r="F25" s="44"/>
      <c r="G25" s="44"/>
      <c r="H25" s="44"/>
      <c r="I25" s="44"/>
      <c r="J25" s="44"/>
      <c r="K25" s="44"/>
      <c r="L25" s="44"/>
      <c r="M25" s="45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6"/>
    </row>
    <row r="26" spans="2:34" s="24" customFormat="1" x14ac:dyDescent="0.35">
      <c r="C26" s="48"/>
      <c r="D26" s="44"/>
      <c r="E26" s="45"/>
      <c r="F26" s="44"/>
      <c r="G26" s="44"/>
      <c r="H26" s="44"/>
      <c r="I26" s="44"/>
      <c r="J26" s="44"/>
      <c r="K26" s="44"/>
      <c r="L26" s="44"/>
      <c r="M26" s="45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6"/>
    </row>
    <row r="27" spans="2:34" s="24" customFormat="1" x14ac:dyDescent="0.35">
      <c r="C27" s="48"/>
      <c r="D27" s="44"/>
      <c r="E27" s="45"/>
      <c r="F27" s="44"/>
      <c r="G27" s="44"/>
      <c r="H27" s="44"/>
      <c r="I27" s="44"/>
      <c r="J27" s="44"/>
      <c r="K27" s="44"/>
      <c r="L27" s="44"/>
      <c r="M27" s="45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6"/>
    </row>
    <row r="28" spans="2:34" s="24" customFormat="1" x14ac:dyDescent="0.35">
      <c r="C28" s="48"/>
      <c r="D28" s="44"/>
      <c r="E28" s="45"/>
      <c r="F28" s="44"/>
      <c r="G28" s="44"/>
      <c r="H28" s="44"/>
      <c r="I28" s="44"/>
      <c r="J28" s="44"/>
      <c r="K28" s="44"/>
      <c r="L28" s="44"/>
      <c r="M28" s="45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6"/>
    </row>
    <row r="29" spans="2:34" s="24" customFormat="1" x14ac:dyDescent="0.35">
      <c r="C29" s="48"/>
      <c r="D29" s="44"/>
      <c r="E29" s="45"/>
      <c r="F29" s="44"/>
      <c r="G29" s="44"/>
      <c r="H29" s="44"/>
      <c r="I29" s="44"/>
      <c r="J29" s="44"/>
      <c r="K29" s="44"/>
      <c r="L29" s="44"/>
      <c r="M29" s="45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6"/>
    </row>
    <row r="30" spans="2:34" s="24" customFormat="1" x14ac:dyDescent="0.35">
      <c r="C30" s="48"/>
      <c r="D30" s="44"/>
      <c r="E30" s="45"/>
      <c r="F30" s="44"/>
      <c r="G30" s="44"/>
      <c r="H30" s="44"/>
      <c r="I30" s="44"/>
      <c r="J30" s="44"/>
      <c r="K30" s="44"/>
      <c r="L30" s="44"/>
      <c r="M30" s="45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6"/>
    </row>
    <row r="31" spans="2:34" ht="15" thickBot="1" x14ac:dyDescent="0.4">
      <c r="B31" s="24"/>
      <c r="C31" s="5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2"/>
    </row>
    <row r="32" spans="2:34" x14ac:dyDescent="0.35">
      <c r="B32" s="24"/>
      <c r="C32" s="24"/>
      <c r="D32" s="24"/>
    </row>
    <row r="33" spans="2:2" x14ac:dyDescent="0.35">
      <c r="B33" s="24"/>
    </row>
    <row r="34" spans="2:2" x14ac:dyDescent="0.35">
      <c r="B34" s="24"/>
    </row>
    <row r="35" spans="2:2" x14ac:dyDescent="0.35">
      <c r="B35" s="24"/>
    </row>
    <row r="36" spans="2:2" x14ac:dyDescent="0.35">
      <c r="B36" s="24"/>
    </row>
  </sheetData>
  <mergeCells count="1">
    <mergeCell ref="F2:AE5"/>
  </mergeCells>
  <conditionalFormatting sqref="D9:AH9">
    <cfRule type="expression" dxfId="6" priority="6">
      <formula>$D$9:$AH$9&lt;&gt;""</formula>
    </cfRule>
  </conditionalFormatting>
  <conditionalFormatting sqref="D10:AH31">
    <cfRule type="expression" dxfId="5" priority="1">
      <formula>AND(D$9&lt;&gt;"", OR(WEEKDAY(D$8,2)=6, WEEKDAY(D$8,2)=7))</formula>
    </cfRule>
  </conditionalFormatting>
  <pageMargins left="0.11811023622047245" right="0.11811023622047245" top="0.74803149606299213" bottom="0.74803149606299213" header="0.31496062992125984" footer="0.31496062992125984"/>
  <pageSetup paperSize="9" fitToWidth="0" fitToHeight="0" orientation="landscape" verticalDpi="300" r:id="rId1"/>
  <headerFooter>
    <oddFooter>&amp;C&amp;D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6696B64-1052-4FCD-9AF4-758EB0BD40F4}">
            <xm:f>D$8=VLOOKUP(D$8,Données!$N$7:$N$17, 1, FALSE)</xm:f>
            <x14:dxf>
              <fill>
                <gradientFill degree="90">
                  <stop position="0">
                    <color theme="2" tint="-0.25098422193060094"/>
                  </stop>
                  <stop position="1">
                    <color theme="4" tint="0.59999389629810485"/>
                  </stop>
                </gradientFill>
              </fill>
            </x14:dxf>
          </x14:cfRule>
          <xm:sqref>D10:AH31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Données!$F$3:$F$14</xm:f>
          </x14:formula1>
          <xm:sqref>C2</xm:sqref>
        </x14:dataValidation>
        <x14:dataValidation type="list" allowBlank="1" showInputMessage="1" showErrorMessage="1">
          <x14:formula1>
            <xm:f>Données!$C$3:$C$14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35"/>
  <sheetViews>
    <sheetView workbookViewId="0">
      <selection activeCell="A2" sqref="A2"/>
    </sheetView>
  </sheetViews>
  <sheetFormatPr baseColWidth="10" defaultRowHeight="14.5" x14ac:dyDescent="0.35"/>
  <cols>
    <col min="1" max="1" width="10.90625" style="24"/>
    <col min="2" max="4" width="35.7265625" style="24" customWidth="1"/>
    <col min="5" max="5" width="19.453125" style="24" customWidth="1"/>
    <col min="6" max="16384" width="10.90625" style="24"/>
  </cols>
  <sheetData>
    <row r="1" spans="1:37" ht="15.5" x14ac:dyDescent="0.35">
      <c r="A1" s="14">
        <v>2020</v>
      </c>
      <c r="B1" s="66"/>
      <c r="C1" s="67"/>
      <c r="D1" s="68"/>
      <c r="E1" s="54" t="s">
        <v>55</v>
      </c>
      <c r="P1" s="55" t="s">
        <v>56</v>
      </c>
      <c r="AG1" s="24" t="s">
        <v>57</v>
      </c>
      <c r="AH1" s="24">
        <v>1</v>
      </c>
      <c r="AI1" s="24">
        <v>2015</v>
      </c>
      <c r="AJ1" s="24" t="s">
        <v>58</v>
      </c>
      <c r="AK1" s="24" t="s">
        <v>59</v>
      </c>
    </row>
    <row r="2" spans="1:37" ht="16" thickBot="1" x14ac:dyDescent="0.4">
      <c r="A2" s="15" t="s">
        <v>3</v>
      </c>
      <c r="B2" s="69" t="s">
        <v>60</v>
      </c>
      <c r="C2" s="70"/>
      <c r="D2" s="71"/>
      <c r="E2" s="56" t="s">
        <v>61</v>
      </c>
      <c r="AG2" s="24" t="s">
        <v>62</v>
      </c>
      <c r="AH2" s="24">
        <v>2</v>
      </c>
      <c r="AI2" s="24">
        <v>2016</v>
      </c>
    </row>
    <row r="3" spans="1:37" ht="15" thickBot="1" x14ac:dyDescent="0.4">
      <c r="B3" s="72"/>
      <c r="C3" s="73"/>
      <c r="D3" s="74"/>
      <c r="E3" s="57"/>
      <c r="AG3" s="24" t="s">
        <v>63</v>
      </c>
      <c r="AH3" s="24">
        <v>3</v>
      </c>
      <c r="AI3" s="24">
        <v>2017</v>
      </c>
      <c r="AJ3" s="58"/>
    </row>
    <row r="4" spans="1:37" ht="15" thickBot="1" x14ac:dyDescent="0.4">
      <c r="A4" s="53"/>
      <c r="B4" s="85" t="s">
        <v>39</v>
      </c>
      <c r="C4" s="89" t="s">
        <v>88</v>
      </c>
      <c r="D4" s="89" t="s">
        <v>40</v>
      </c>
      <c r="E4" s="59" t="s">
        <v>64</v>
      </c>
      <c r="AG4" s="24" t="s">
        <v>65</v>
      </c>
      <c r="AH4" s="24">
        <v>4</v>
      </c>
      <c r="AI4" s="24">
        <v>2018</v>
      </c>
      <c r="AJ4" s="58"/>
    </row>
    <row r="5" spans="1:37" x14ac:dyDescent="0.35">
      <c r="A5" s="60">
        <f>DATE(A1,VLOOKUP(A2,Données!$C$3:$D$14,2,FALSE),1)</f>
        <v>43831</v>
      </c>
      <c r="B5" s="90"/>
      <c r="C5" s="90"/>
      <c r="D5" s="90"/>
      <c r="E5" s="86"/>
      <c r="P5" s="61">
        <f>A5</f>
        <v>43831</v>
      </c>
      <c r="AG5" s="24" t="s">
        <v>66</v>
      </c>
      <c r="AH5" s="24">
        <v>5</v>
      </c>
      <c r="AI5" s="24">
        <v>2019</v>
      </c>
      <c r="AJ5" s="58">
        <v>43466</v>
      </c>
      <c r="AK5" s="24" t="s">
        <v>67</v>
      </c>
    </row>
    <row r="6" spans="1:37" x14ac:dyDescent="0.35">
      <c r="A6" s="62">
        <f>A5+1</f>
        <v>43832</v>
      </c>
      <c r="B6" s="63"/>
      <c r="C6" s="63"/>
      <c r="D6" s="63"/>
      <c r="E6" s="87"/>
      <c r="P6" s="61">
        <f t="shared" ref="P6:P35" si="0">A6</f>
        <v>43832</v>
      </c>
      <c r="AG6" s="24" t="s">
        <v>68</v>
      </c>
      <c r="AH6" s="24">
        <v>6</v>
      </c>
      <c r="AI6" s="24">
        <v>2020</v>
      </c>
      <c r="AJ6" s="58">
        <v>43576</v>
      </c>
      <c r="AK6" s="24" t="s">
        <v>69</v>
      </c>
    </row>
    <row r="7" spans="1:37" x14ac:dyDescent="0.35">
      <c r="A7" s="62">
        <f t="shared" ref="A7:A35" si="1">A6+1</f>
        <v>43833</v>
      </c>
      <c r="B7" s="63"/>
      <c r="C7" s="63"/>
      <c r="D7" s="63"/>
      <c r="E7" s="88"/>
      <c r="P7" s="61">
        <f t="shared" si="0"/>
        <v>43833</v>
      </c>
      <c r="AG7" s="24" t="s">
        <v>70</v>
      </c>
      <c r="AH7" s="24">
        <v>7</v>
      </c>
      <c r="AI7" s="24">
        <v>2021</v>
      </c>
      <c r="AJ7" s="58">
        <v>43577</v>
      </c>
      <c r="AK7" s="24" t="s">
        <v>22</v>
      </c>
    </row>
    <row r="8" spans="1:37" x14ac:dyDescent="0.35">
      <c r="A8" s="62">
        <f t="shared" si="1"/>
        <v>43834</v>
      </c>
      <c r="B8" s="63"/>
      <c r="C8" s="63"/>
      <c r="D8" s="63"/>
      <c r="E8" s="88"/>
      <c r="P8" s="61">
        <f t="shared" si="0"/>
        <v>43834</v>
      </c>
      <c r="AG8" s="24" t="s">
        <v>71</v>
      </c>
      <c r="AH8" s="24">
        <v>8</v>
      </c>
      <c r="AI8" s="24">
        <v>2022</v>
      </c>
      <c r="AJ8" s="58">
        <v>43586</v>
      </c>
      <c r="AK8" s="24" t="s">
        <v>72</v>
      </c>
    </row>
    <row r="9" spans="1:37" x14ac:dyDescent="0.35">
      <c r="A9" s="62">
        <f t="shared" si="1"/>
        <v>43835</v>
      </c>
      <c r="B9" s="63"/>
      <c r="C9" s="63"/>
      <c r="D9" s="63"/>
      <c r="E9" s="88"/>
      <c r="P9" s="61">
        <f t="shared" si="0"/>
        <v>43835</v>
      </c>
      <c r="AG9" s="24" t="s">
        <v>73</v>
      </c>
      <c r="AH9" s="24">
        <v>9</v>
      </c>
      <c r="AI9" s="24">
        <v>2023</v>
      </c>
      <c r="AJ9" s="58">
        <v>43593</v>
      </c>
      <c r="AK9" s="24" t="s">
        <v>74</v>
      </c>
    </row>
    <row r="10" spans="1:37" x14ac:dyDescent="0.35">
      <c r="A10" s="62">
        <f t="shared" si="1"/>
        <v>43836</v>
      </c>
      <c r="B10" s="63"/>
      <c r="C10" s="63"/>
      <c r="D10" s="63"/>
      <c r="E10" s="88"/>
      <c r="P10" s="61">
        <f t="shared" si="0"/>
        <v>43836</v>
      </c>
      <c r="AG10" s="24" t="s">
        <v>75</v>
      </c>
      <c r="AH10" s="24">
        <v>10</v>
      </c>
      <c r="AJ10" s="58">
        <v>43615</v>
      </c>
      <c r="AK10" s="24" t="s">
        <v>76</v>
      </c>
    </row>
    <row r="11" spans="1:37" x14ac:dyDescent="0.35">
      <c r="A11" s="62">
        <f t="shared" si="1"/>
        <v>43837</v>
      </c>
      <c r="B11" s="63"/>
      <c r="C11" s="63"/>
      <c r="D11" s="63"/>
      <c r="E11" s="88"/>
      <c r="P11" s="61">
        <f t="shared" si="0"/>
        <v>43837</v>
      </c>
      <c r="AG11" s="24" t="s">
        <v>77</v>
      </c>
      <c r="AH11" s="24">
        <v>11</v>
      </c>
      <c r="AI11" s="24">
        <v>2024</v>
      </c>
      <c r="AJ11" s="58">
        <v>43626</v>
      </c>
      <c r="AK11" s="24" t="s">
        <v>78</v>
      </c>
    </row>
    <row r="12" spans="1:37" x14ac:dyDescent="0.35">
      <c r="A12" s="62">
        <f t="shared" si="1"/>
        <v>43838</v>
      </c>
      <c r="B12" s="63"/>
      <c r="C12" s="63"/>
      <c r="D12" s="63"/>
      <c r="E12" s="88"/>
      <c r="P12" s="61">
        <f t="shared" si="0"/>
        <v>43838</v>
      </c>
      <c r="AG12" s="24" t="s">
        <v>79</v>
      </c>
      <c r="AH12" s="24">
        <v>12</v>
      </c>
      <c r="AI12" s="24">
        <v>2025</v>
      </c>
      <c r="AJ12" s="58">
        <v>43660</v>
      </c>
      <c r="AK12" s="24" t="s">
        <v>80</v>
      </c>
    </row>
    <row r="13" spans="1:37" x14ac:dyDescent="0.35">
      <c r="A13" s="62">
        <f t="shared" si="1"/>
        <v>43839</v>
      </c>
      <c r="B13" s="63"/>
      <c r="C13" s="63"/>
      <c r="D13" s="63"/>
      <c r="E13" s="88"/>
      <c r="P13" s="61">
        <f t="shared" si="0"/>
        <v>43839</v>
      </c>
      <c r="AH13" s="24">
        <v>13</v>
      </c>
      <c r="AI13" s="24">
        <v>2026</v>
      </c>
      <c r="AJ13" s="58">
        <v>43692</v>
      </c>
      <c r="AK13" s="24" t="s">
        <v>28</v>
      </c>
    </row>
    <row r="14" spans="1:37" x14ac:dyDescent="0.35">
      <c r="A14" s="62">
        <f t="shared" si="1"/>
        <v>43840</v>
      </c>
      <c r="B14" s="63"/>
      <c r="C14" s="63"/>
      <c r="D14" s="63"/>
      <c r="E14" s="88"/>
      <c r="P14" s="61">
        <f t="shared" si="0"/>
        <v>43840</v>
      </c>
      <c r="AH14" s="24">
        <v>14</v>
      </c>
      <c r="AJ14" s="58">
        <v>43770</v>
      </c>
      <c r="AK14" s="24" t="s">
        <v>81</v>
      </c>
    </row>
    <row r="15" spans="1:37" x14ac:dyDescent="0.35">
      <c r="A15" s="62">
        <f t="shared" si="1"/>
        <v>43841</v>
      </c>
      <c r="B15" s="63"/>
      <c r="C15" s="63"/>
      <c r="D15" s="63"/>
      <c r="E15" s="88"/>
      <c r="P15" s="61">
        <f t="shared" si="0"/>
        <v>43841</v>
      </c>
      <c r="AH15" s="24">
        <v>15</v>
      </c>
      <c r="AI15" s="24">
        <v>2027</v>
      </c>
      <c r="AJ15" s="58">
        <v>43780</v>
      </c>
      <c r="AK15" s="24" t="s">
        <v>30</v>
      </c>
    </row>
    <row r="16" spans="1:37" x14ac:dyDescent="0.35">
      <c r="A16" s="62">
        <f t="shared" si="1"/>
        <v>43842</v>
      </c>
      <c r="B16" s="63"/>
      <c r="C16" s="63"/>
      <c r="D16" s="63"/>
      <c r="E16" s="88"/>
      <c r="P16" s="61">
        <f t="shared" si="0"/>
        <v>43842</v>
      </c>
    </row>
    <row r="17" spans="1:16" x14ac:dyDescent="0.35">
      <c r="A17" s="62">
        <f t="shared" si="1"/>
        <v>43843</v>
      </c>
      <c r="B17" s="63"/>
      <c r="C17" s="63"/>
      <c r="D17" s="63"/>
      <c r="E17" s="88"/>
      <c r="P17" s="61">
        <f t="shared" si="0"/>
        <v>43843</v>
      </c>
    </row>
    <row r="18" spans="1:16" x14ac:dyDescent="0.35">
      <c r="A18" s="62">
        <f t="shared" si="1"/>
        <v>43844</v>
      </c>
      <c r="B18" s="63"/>
      <c r="C18" s="63"/>
      <c r="D18" s="63"/>
      <c r="E18" s="88"/>
      <c r="P18" s="61">
        <f t="shared" si="0"/>
        <v>43844</v>
      </c>
    </row>
    <row r="19" spans="1:16" x14ac:dyDescent="0.35">
      <c r="A19" s="62">
        <f t="shared" si="1"/>
        <v>43845</v>
      </c>
      <c r="B19" s="63"/>
      <c r="C19" s="63"/>
      <c r="D19" s="63"/>
      <c r="E19" s="88"/>
      <c r="P19" s="61">
        <f t="shared" si="0"/>
        <v>43845</v>
      </c>
    </row>
    <row r="20" spans="1:16" x14ac:dyDescent="0.35">
      <c r="A20" s="62">
        <f t="shared" si="1"/>
        <v>43846</v>
      </c>
      <c r="B20" s="63"/>
      <c r="C20" s="63"/>
      <c r="D20" s="63"/>
      <c r="E20" s="88"/>
      <c r="P20" s="61">
        <f t="shared" si="0"/>
        <v>43846</v>
      </c>
    </row>
    <row r="21" spans="1:16" x14ac:dyDescent="0.35">
      <c r="A21" s="62">
        <f t="shared" si="1"/>
        <v>43847</v>
      </c>
      <c r="B21" s="63"/>
      <c r="C21" s="63"/>
      <c r="D21" s="63"/>
      <c r="E21" s="88"/>
      <c r="P21" s="61">
        <f t="shared" si="0"/>
        <v>43847</v>
      </c>
    </row>
    <row r="22" spans="1:16" x14ac:dyDescent="0.35">
      <c r="A22" s="62">
        <f t="shared" si="1"/>
        <v>43848</v>
      </c>
      <c r="B22" s="63"/>
      <c r="C22" s="63"/>
      <c r="D22" s="63"/>
      <c r="E22" s="88"/>
      <c r="P22" s="61">
        <f t="shared" si="0"/>
        <v>43848</v>
      </c>
    </row>
    <row r="23" spans="1:16" x14ac:dyDescent="0.35">
      <c r="A23" s="62">
        <f t="shared" si="1"/>
        <v>43849</v>
      </c>
      <c r="B23" s="63"/>
      <c r="C23" s="63"/>
      <c r="D23" s="63"/>
      <c r="E23" s="88"/>
      <c r="P23" s="61">
        <f t="shared" si="0"/>
        <v>43849</v>
      </c>
    </row>
    <row r="24" spans="1:16" x14ac:dyDescent="0.35">
      <c r="A24" s="62">
        <f t="shared" si="1"/>
        <v>43850</v>
      </c>
      <c r="B24" s="63"/>
      <c r="C24" s="63"/>
      <c r="D24" s="63"/>
      <c r="E24" s="88"/>
      <c r="P24" s="61">
        <f t="shared" si="0"/>
        <v>43850</v>
      </c>
    </row>
    <row r="25" spans="1:16" x14ac:dyDescent="0.35">
      <c r="A25" s="62">
        <f t="shared" si="1"/>
        <v>43851</v>
      </c>
      <c r="B25" s="63"/>
      <c r="C25" s="63"/>
      <c r="D25" s="63"/>
      <c r="E25" s="88"/>
      <c r="P25" s="61">
        <f t="shared" si="0"/>
        <v>43851</v>
      </c>
    </row>
    <row r="26" spans="1:16" x14ac:dyDescent="0.35">
      <c r="A26" s="62">
        <f t="shared" si="1"/>
        <v>43852</v>
      </c>
      <c r="B26" s="63"/>
      <c r="C26" s="63"/>
      <c r="D26" s="63"/>
      <c r="E26" s="88"/>
      <c r="P26" s="61">
        <f t="shared" si="0"/>
        <v>43852</v>
      </c>
    </row>
    <row r="27" spans="1:16" x14ac:dyDescent="0.35">
      <c r="A27" s="62">
        <f t="shared" si="1"/>
        <v>43853</v>
      </c>
      <c r="B27" s="63"/>
      <c r="C27" s="63"/>
      <c r="D27" s="63"/>
      <c r="E27" s="88"/>
      <c r="P27" s="61">
        <f t="shared" si="0"/>
        <v>43853</v>
      </c>
    </row>
    <row r="28" spans="1:16" x14ac:dyDescent="0.35">
      <c r="A28" s="62">
        <f t="shared" si="1"/>
        <v>43854</v>
      </c>
      <c r="B28" s="63"/>
      <c r="C28" s="63"/>
      <c r="D28" s="63"/>
      <c r="E28" s="88"/>
      <c r="P28" s="61">
        <f t="shared" si="0"/>
        <v>43854</v>
      </c>
    </row>
    <row r="29" spans="1:16" x14ac:dyDescent="0.35">
      <c r="A29" s="62">
        <f t="shared" si="1"/>
        <v>43855</v>
      </c>
      <c r="B29" s="63"/>
      <c r="C29" s="63"/>
      <c r="D29" s="63"/>
      <c r="E29" s="88"/>
      <c r="P29" s="61">
        <f t="shared" si="0"/>
        <v>43855</v>
      </c>
    </row>
    <row r="30" spans="1:16" x14ac:dyDescent="0.35">
      <c r="A30" s="62">
        <f t="shared" si="1"/>
        <v>43856</v>
      </c>
      <c r="B30" s="63"/>
      <c r="C30" s="63"/>
      <c r="D30" s="63"/>
      <c r="E30" s="88"/>
      <c r="P30" s="61">
        <f t="shared" si="0"/>
        <v>43856</v>
      </c>
    </row>
    <row r="31" spans="1:16" x14ac:dyDescent="0.35">
      <c r="A31" s="62">
        <f t="shared" si="1"/>
        <v>43857</v>
      </c>
      <c r="B31" s="63"/>
      <c r="C31" s="63"/>
      <c r="D31" s="63"/>
      <c r="E31" s="88"/>
      <c r="P31" s="61">
        <f t="shared" si="0"/>
        <v>43857</v>
      </c>
    </row>
    <row r="32" spans="1:16" x14ac:dyDescent="0.35">
      <c r="A32" s="62">
        <f t="shared" si="1"/>
        <v>43858</v>
      </c>
      <c r="B32" s="63"/>
      <c r="C32" s="63"/>
      <c r="D32" s="63"/>
      <c r="E32" s="88"/>
      <c r="P32" s="61">
        <f t="shared" si="0"/>
        <v>43858</v>
      </c>
    </row>
    <row r="33" spans="1:16" x14ac:dyDescent="0.35">
      <c r="A33" s="62">
        <f>IF(MONTH(A32+1)=MONTH($A$5),A32+1,"")</f>
        <v>43859</v>
      </c>
      <c r="B33" s="63"/>
      <c r="C33" s="63"/>
      <c r="D33" s="63"/>
      <c r="E33" s="88"/>
      <c r="P33" s="61">
        <f t="shared" si="0"/>
        <v>43859</v>
      </c>
    </row>
    <row r="34" spans="1:16" x14ac:dyDescent="0.35">
      <c r="A34" s="62">
        <f>IF(MONTH(A32+2)=MONTH($A$5),A32+2,"")</f>
        <v>43860</v>
      </c>
      <c r="B34" s="63"/>
      <c r="C34" s="63"/>
      <c r="D34" s="63"/>
      <c r="E34" s="88"/>
      <c r="P34" s="61">
        <f t="shared" si="0"/>
        <v>43860</v>
      </c>
    </row>
    <row r="35" spans="1:16" ht="15" thickBot="1" x14ac:dyDescent="0.4">
      <c r="A35" s="62" t="str">
        <f>IF(MONTH(A33+3)=MONTH($A$5),A33+3,"")</f>
        <v/>
      </c>
      <c r="B35" s="64"/>
      <c r="C35" s="64"/>
      <c r="D35" s="64"/>
      <c r="E35" s="88"/>
      <c r="P35" s="61" t="str">
        <f t="shared" si="0"/>
        <v/>
      </c>
    </row>
  </sheetData>
  <mergeCells count="3">
    <mergeCell ref="B1:D1"/>
    <mergeCell ref="B2:D2"/>
    <mergeCell ref="B3:D3"/>
  </mergeCells>
  <conditionalFormatting sqref="B5:E35">
    <cfRule type="expression" dxfId="3" priority="3">
      <formula>OR(WEEKDAY($A5)=7,WEEKDAY($A5)=1)</formula>
    </cfRule>
  </conditionalFormatting>
  <conditionalFormatting sqref="B5:E35">
    <cfRule type="expression" dxfId="2" priority="4">
      <formula>COUNTIF($AN$5:$AN$17,B$5)</formula>
    </cfRule>
  </conditionalFormatting>
  <conditionalFormatting sqref="A5:A35">
    <cfRule type="expression" dxfId="1" priority="1">
      <formula>OR(WEEKDAY($A5)=7,WEEKDAY($A5)=1)</formula>
    </cfRule>
  </conditionalFormatting>
  <conditionalFormatting sqref="A5:A35">
    <cfRule type="expression" dxfId="0" priority="2">
      <formula>COUNTIF($AN$5:$AN$17,A$5)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Données!$C$3:$C$14</xm:f>
          </x14:formula1>
          <xm:sqref>A2</xm:sqref>
        </x14:dataValidation>
        <x14:dataValidation type="list" allowBlank="1" showInputMessage="1" showErrorMessage="1">
          <x14:formula1>
            <xm:f>Données!$F$3:$F$14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V27"/>
  <sheetViews>
    <sheetView workbookViewId="0">
      <selection activeCell="H19" sqref="H19"/>
    </sheetView>
  </sheetViews>
  <sheetFormatPr baseColWidth="10" defaultRowHeight="14.5" x14ac:dyDescent="0.35"/>
  <cols>
    <col min="8" max="8" width="14.81640625" customWidth="1"/>
    <col min="16" max="16" width="20.54296875" bestFit="1" customWidth="1"/>
  </cols>
  <sheetData>
    <row r="2" spans="3:22" ht="15" thickBot="1" x14ac:dyDescent="0.4">
      <c r="C2" s="3" t="s">
        <v>15</v>
      </c>
      <c r="D2" s="3" t="s">
        <v>17</v>
      </c>
      <c r="F2" s="3" t="s">
        <v>14</v>
      </c>
      <c r="H2" s="3" t="s">
        <v>35</v>
      </c>
      <c r="K2" s="3" t="s">
        <v>36</v>
      </c>
      <c r="M2">
        <f>Calendrier!C2</f>
        <v>2020</v>
      </c>
      <c r="N2">
        <f>HLOOKUP(M2,T5:V6,2,FALSE)</f>
        <v>4</v>
      </c>
      <c r="P2" s="24"/>
      <c r="Q2" s="24"/>
      <c r="R2" s="24"/>
      <c r="S2" s="24"/>
      <c r="T2" s="24"/>
      <c r="U2" s="24"/>
      <c r="V2" s="24"/>
    </row>
    <row r="3" spans="3:22" ht="24" thickBot="1" x14ac:dyDescent="0.4">
      <c r="C3" s="4" t="s">
        <v>3</v>
      </c>
      <c r="D3" s="4">
        <v>1</v>
      </c>
      <c r="F3" s="4">
        <v>2019</v>
      </c>
      <c r="H3" s="5" t="s">
        <v>42</v>
      </c>
      <c r="K3" s="4" t="s">
        <v>18</v>
      </c>
      <c r="L3" s="43" t="s">
        <v>39</v>
      </c>
      <c r="O3" s="23"/>
      <c r="P3" s="75" t="s">
        <v>20</v>
      </c>
      <c r="Q3" s="76"/>
      <c r="R3" s="76"/>
      <c r="S3" s="76"/>
      <c r="T3" s="76"/>
      <c r="U3" s="76"/>
      <c r="V3" s="77"/>
    </row>
    <row r="4" spans="3:22" ht="15" thickBot="1" x14ac:dyDescent="0.4">
      <c r="C4" s="4" t="s">
        <v>2</v>
      </c>
      <c r="D4" s="4">
        <v>2</v>
      </c>
      <c r="F4" s="4">
        <v>2020</v>
      </c>
      <c r="H4" s="4" t="s">
        <v>43</v>
      </c>
      <c r="K4" s="4" t="s">
        <v>19</v>
      </c>
      <c r="L4" s="43" t="s">
        <v>40</v>
      </c>
      <c r="P4" s="24"/>
      <c r="Q4" s="24"/>
      <c r="R4" s="24"/>
      <c r="S4" s="24"/>
      <c r="T4" s="24"/>
      <c r="U4" s="24"/>
      <c r="V4" s="24"/>
    </row>
    <row r="5" spans="3:22" ht="15.5" x14ac:dyDescent="0.35">
      <c r="C5" s="4" t="s">
        <v>4</v>
      </c>
      <c r="D5" s="4">
        <v>3</v>
      </c>
      <c r="F5" s="4">
        <v>2021</v>
      </c>
      <c r="H5" s="4" t="s">
        <v>44</v>
      </c>
      <c r="K5" s="4" t="s">
        <v>16</v>
      </c>
      <c r="L5" s="43"/>
      <c r="P5" s="25"/>
      <c r="Q5" s="27">
        <v>2017</v>
      </c>
      <c r="R5" s="28">
        <v>2018</v>
      </c>
      <c r="S5" s="28">
        <v>2019</v>
      </c>
      <c r="T5" s="28">
        <v>2020</v>
      </c>
      <c r="U5" s="28">
        <v>2021</v>
      </c>
      <c r="V5" s="29">
        <v>2022</v>
      </c>
    </row>
    <row r="6" spans="3:22" ht="15" thickBot="1" x14ac:dyDescent="0.4">
      <c r="C6" s="4" t="s">
        <v>5</v>
      </c>
      <c r="D6" s="4">
        <v>4</v>
      </c>
      <c r="F6" s="4">
        <v>2022</v>
      </c>
      <c r="H6" s="4" t="s">
        <v>41</v>
      </c>
      <c r="K6" s="4"/>
      <c r="P6" s="24"/>
      <c r="Q6" s="24">
        <v>1</v>
      </c>
      <c r="R6" s="24">
        <v>2</v>
      </c>
      <c r="S6" s="24">
        <v>3</v>
      </c>
      <c r="T6" s="24">
        <v>4</v>
      </c>
      <c r="U6" s="24">
        <v>5</v>
      </c>
      <c r="V6" s="24">
        <v>6</v>
      </c>
    </row>
    <row r="7" spans="3:22" ht="15.5" x14ac:dyDescent="0.35">
      <c r="C7" s="4" t="s">
        <v>6</v>
      </c>
      <c r="D7" s="4">
        <v>5</v>
      </c>
      <c r="F7" s="4">
        <v>2023</v>
      </c>
      <c r="H7" s="5" t="s">
        <v>45</v>
      </c>
      <c r="N7" s="37">
        <f>INDEX($Q$7:$V$17,O7,$N$2)</f>
        <v>43831</v>
      </c>
      <c r="O7" s="38">
        <v>1</v>
      </c>
      <c r="P7" s="30" t="s">
        <v>21</v>
      </c>
      <c r="Q7" s="26">
        <v>42736</v>
      </c>
      <c r="R7" s="26">
        <v>43101</v>
      </c>
      <c r="S7" s="26">
        <v>43466</v>
      </c>
      <c r="T7" s="26">
        <v>43831</v>
      </c>
      <c r="U7" s="26">
        <v>44197</v>
      </c>
      <c r="V7" s="34">
        <v>44562</v>
      </c>
    </row>
    <row r="8" spans="3:22" ht="15.5" x14ac:dyDescent="0.35">
      <c r="C8" s="4" t="s">
        <v>7</v>
      </c>
      <c r="D8" s="4">
        <v>6</v>
      </c>
      <c r="F8" s="4">
        <v>2024</v>
      </c>
      <c r="H8" s="5" t="s">
        <v>40</v>
      </c>
      <c r="N8" s="37">
        <f t="shared" ref="N8:N17" si="0">INDEX($Q$7:$V$17,O8,$N$2)</f>
        <v>43934</v>
      </c>
      <c r="O8" s="38">
        <v>2</v>
      </c>
      <c r="P8" s="31" t="s">
        <v>22</v>
      </c>
      <c r="Q8" s="26">
        <v>42842</v>
      </c>
      <c r="R8" s="26">
        <v>43192</v>
      </c>
      <c r="S8" s="26">
        <v>43577</v>
      </c>
      <c r="T8" s="26">
        <v>43934</v>
      </c>
      <c r="U8" s="26">
        <v>44291</v>
      </c>
      <c r="V8" s="34">
        <v>44669</v>
      </c>
    </row>
    <row r="9" spans="3:22" ht="15.5" x14ac:dyDescent="0.35">
      <c r="C9" s="4" t="s">
        <v>8</v>
      </c>
      <c r="D9" s="4">
        <v>7</v>
      </c>
      <c r="F9" s="4">
        <v>2025</v>
      </c>
      <c r="H9" s="5" t="s">
        <v>46</v>
      </c>
      <c r="N9" s="37">
        <f t="shared" si="0"/>
        <v>43952</v>
      </c>
      <c r="O9" s="38">
        <v>3</v>
      </c>
      <c r="P9" s="31" t="s">
        <v>23</v>
      </c>
      <c r="Q9" s="26">
        <v>42856</v>
      </c>
      <c r="R9" s="26">
        <v>43221</v>
      </c>
      <c r="S9" s="26">
        <v>43586</v>
      </c>
      <c r="T9" s="26">
        <v>43952</v>
      </c>
      <c r="U9" s="26">
        <v>44317</v>
      </c>
      <c r="V9" s="34">
        <v>44682</v>
      </c>
    </row>
    <row r="10" spans="3:22" ht="15.5" x14ac:dyDescent="0.35">
      <c r="C10" s="4" t="s">
        <v>9</v>
      </c>
      <c r="D10" s="4">
        <v>8</v>
      </c>
      <c r="F10" s="4">
        <v>2026</v>
      </c>
      <c r="H10" s="5" t="s">
        <v>47</v>
      </c>
      <c r="N10" s="37">
        <f t="shared" si="0"/>
        <v>43959</v>
      </c>
      <c r="O10" s="38">
        <v>4</v>
      </c>
      <c r="P10" s="32" t="s">
        <v>24</v>
      </c>
      <c r="Q10" s="26">
        <v>42863</v>
      </c>
      <c r="R10" s="26">
        <v>43228</v>
      </c>
      <c r="S10" s="26">
        <v>43593</v>
      </c>
      <c r="T10" s="26">
        <v>43959</v>
      </c>
      <c r="U10" s="26">
        <v>44324</v>
      </c>
      <c r="V10" s="34">
        <v>44689</v>
      </c>
    </row>
    <row r="11" spans="3:22" ht="15.5" x14ac:dyDescent="0.35">
      <c r="C11" s="4" t="s">
        <v>10</v>
      </c>
      <c r="D11" s="4">
        <v>9</v>
      </c>
      <c r="F11" s="4">
        <v>2027</v>
      </c>
      <c r="H11" s="5" t="s">
        <v>48</v>
      </c>
      <c r="N11" s="37">
        <f t="shared" si="0"/>
        <v>43972</v>
      </c>
      <c r="O11" s="38">
        <v>5</v>
      </c>
      <c r="P11" s="31" t="s">
        <v>25</v>
      </c>
      <c r="Q11" s="26">
        <v>42880</v>
      </c>
      <c r="R11" s="26">
        <v>43230</v>
      </c>
      <c r="S11" s="26">
        <v>43615</v>
      </c>
      <c r="T11" s="26">
        <v>43972</v>
      </c>
      <c r="U11" s="26">
        <v>44329</v>
      </c>
      <c r="V11" s="34">
        <v>44707</v>
      </c>
    </row>
    <row r="12" spans="3:22" ht="15.5" x14ac:dyDescent="0.35">
      <c r="C12" s="4" t="s">
        <v>11</v>
      </c>
      <c r="D12" s="4">
        <v>10</v>
      </c>
      <c r="F12" s="4">
        <v>2028</v>
      </c>
      <c r="H12" s="5" t="s">
        <v>49</v>
      </c>
      <c r="N12" s="37">
        <f t="shared" si="0"/>
        <v>43983</v>
      </c>
      <c r="O12" s="38">
        <v>6</v>
      </c>
      <c r="P12" s="31" t="s">
        <v>26</v>
      </c>
      <c r="Q12" s="26">
        <v>42891</v>
      </c>
      <c r="R12" s="26">
        <v>43241</v>
      </c>
      <c r="S12" s="26">
        <v>43626</v>
      </c>
      <c r="T12" s="26">
        <v>43983</v>
      </c>
      <c r="U12" s="26">
        <v>44340</v>
      </c>
      <c r="V12" s="34">
        <v>44718</v>
      </c>
    </row>
    <row r="13" spans="3:22" ht="15.5" x14ac:dyDescent="0.35">
      <c r="C13" s="4" t="s">
        <v>12</v>
      </c>
      <c r="D13" s="4">
        <v>11</v>
      </c>
      <c r="F13" s="4">
        <v>2029</v>
      </c>
      <c r="H13" s="5" t="s">
        <v>50</v>
      </c>
      <c r="N13" s="37">
        <f t="shared" si="0"/>
        <v>44026</v>
      </c>
      <c r="O13" s="38">
        <v>7</v>
      </c>
      <c r="P13" s="31" t="s">
        <v>27</v>
      </c>
      <c r="Q13" s="26">
        <v>42930</v>
      </c>
      <c r="R13" s="26">
        <v>43295</v>
      </c>
      <c r="S13" s="26">
        <v>43660</v>
      </c>
      <c r="T13" s="26">
        <v>44026</v>
      </c>
      <c r="U13" s="26">
        <v>44391</v>
      </c>
      <c r="V13" s="34">
        <v>44756</v>
      </c>
    </row>
    <row r="14" spans="3:22" ht="15.5" x14ac:dyDescent="0.35">
      <c r="C14" s="4" t="s">
        <v>13</v>
      </c>
      <c r="D14" s="4">
        <v>12</v>
      </c>
      <c r="F14" s="4">
        <v>2030</v>
      </c>
      <c r="H14" s="5" t="s">
        <v>51</v>
      </c>
      <c r="N14" s="37">
        <f t="shared" si="0"/>
        <v>44058</v>
      </c>
      <c r="O14" s="38">
        <v>8</v>
      </c>
      <c r="P14" s="31" t="s">
        <v>28</v>
      </c>
      <c r="Q14" s="26">
        <v>42962</v>
      </c>
      <c r="R14" s="26">
        <v>43327</v>
      </c>
      <c r="S14" s="26">
        <v>43692</v>
      </c>
      <c r="T14" s="26">
        <v>44058</v>
      </c>
      <c r="U14" s="26">
        <v>44423</v>
      </c>
      <c r="V14" s="34">
        <v>44788</v>
      </c>
    </row>
    <row r="15" spans="3:22" ht="15.5" x14ac:dyDescent="0.35">
      <c r="H15" s="5" t="s">
        <v>52</v>
      </c>
      <c r="N15" s="37">
        <f t="shared" si="0"/>
        <v>44136</v>
      </c>
      <c r="O15" s="38">
        <v>9</v>
      </c>
      <c r="P15" s="31" t="s">
        <v>29</v>
      </c>
      <c r="Q15" s="26">
        <v>43040</v>
      </c>
      <c r="R15" s="26">
        <v>43405</v>
      </c>
      <c r="S15" s="26">
        <v>43770</v>
      </c>
      <c r="T15" s="26">
        <v>44136</v>
      </c>
      <c r="U15" s="26">
        <v>44501</v>
      </c>
      <c r="V15" s="34">
        <v>44866</v>
      </c>
    </row>
    <row r="16" spans="3:22" ht="15.5" x14ac:dyDescent="0.35">
      <c r="H16" s="5" t="s">
        <v>53</v>
      </c>
      <c r="N16" s="37">
        <f t="shared" si="0"/>
        <v>44146</v>
      </c>
      <c r="O16" s="38">
        <v>10</v>
      </c>
      <c r="P16" s="31" t="s">
        <v>30</v>
      </c>
      <c r="Q16" s="26">
        <v>43050</v>
      </c>
      <c r="R16" s="26">
        <v>43415</v>
      </c>
      <c r="S16" s="26">
        <v>43780</v>
      </c>
      <c r="T16" s="26">
        <v>44146</v>
      </c>
      <c r="U16" s="26">
        <v>44511</v>
      </c>
      <c r="V16" s="34">
        <v>44876</v>
      </c>
    </row>
    <row r="17" spans="8:22" ht="16" thickBot="1" x14ac:dyDescent="0.4">
      <c r="H17" s="5" t="s">
        <v>39</v>
      </c>
      <c r="N17" s="37">
        <f t="shared" si="0"/>
        <v>44190</v>
      </c>
      <c r="O17" s="38">
        <v>11</v>
      </c>
      <c r="P17" s="33" t="s">
        <v>31</v>
      </c>
      <c r="Q17" s="35">
        <v>43094</v>
      </c>
      <c r="R17" s="35">
        <v>43459</v>
      </c>
      <c r="S17" s="35">
        <v>43824</v>
      </c>
      <c r="T17" s="35">
        <v>44190</v>
      </c>
      <c r="U17" s="35">
        <v>44555</v>
      </c>
      <c r="V17" s="36">
        <v>44920</v>
      </c>
    </row>
    <row r="18" spans="8:22" x14ac:dyDescent="0.35">
      <c r="H18" s="5" t="s">
        <v>54</v>
      </c>
    </row>
    <row r="19" spans="8:22" x14ac:dyDescent="0.35">
      <c r="H19" s="5" t="s">
        <v>32</v>
      </c>
    </row>
    <row r="20" spans="8:22" x14ac:dyDescent="0.35">
      <c r="H20" s="5" t="s">
        <v>32</v>
      </c>
    </row>
    <row r="21" spans="8:22" x14ac:dyDescent="0.35">
      <c r="H21" s="5" t="s">
        <v>37</v>
      </c>
    </row>
    <row r="22" spans="8:22" x14ac:dyDescent="0.35">
      <c r="H22" s="5" t="s">
        <v>37</v>
      </c>
    </row>
    <row r="23" spans="8:22" x14ac:dyDescent="0.35">
      <c r="H23" s="5" t="s">
        <v>32</v>
      </c>
    </row>
    <row r="24" spans="8:22" x14ac:dyDescent="0.35">
      <c r="H24" s="5"/>
    </row>
    <row r="25" spans="8:22" x14ac:dyDescent="0.35">
      <c r="H25" s="5"/>
    </row>
    <row r="26" spans="8:22" x14ac:dyDescent="0.35">
      <c r="H26" s="5"/>
    </row>
    <row r="27" spans="8:22" x14ac:dyDescent="0.35">
      <c r="H27" s="5"/>
    </row>
  </sheetData>
  <mergeCells count="1">
    <mergeCell ref="P3:V3"/>
  </mergeCells>
  <conditionalFormatting sqref="D10:AH32">
    <cfRule type="expression" priority="1">
      <formula>"RECHERCHEV(d8;Sources!$N$7:$N$17; 1; FAUX)"</formula>
    </cfRule>
    <cfRule type="expression" priority="2">
      <formula>"RECHERCHEV(C7;Sources!$N$7:$N$17; 1; FAUX)"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A3" sqref="A3:XFD37"/>
    </sheetView>
  </sheetViews>
  <sheetFormatPr baseColWidth="10" defaultRowHeight="14.5" x14ac:dyDescent="0.35"/>
  <cols>
    <col min="1" max="1" width="10.90625" style="58"/>
    <col min="2" max="2" width="26.54296875" customWidth="1"/>
    <col min="3" max="3" width="19.1796875" style="24" customWidth="1"/>
    <col min="4" max="4" width="6.453125" bestFit="1" customWidth="1"/>
    <col min="5" max="5" width="7.36328125" bestFit="1" customWidth="1"/>
    <col min="6" max="6" width="10" bestFit="1" customWidth="1"/>
  </cols>
  <sheetData>
    <row r="1" spans="1:6" x14ac:dyDescent="0.35">
      <c r="A1" s="58" t="s">
        <v>82</v>
      </c>
      <c r="B1" t="s">
        <v>83</v>
      </c>
      <c r="C1" s="24" t="s">
        <v>87</v>
      </c>
      <c r="D1" t="s">
        <v>86</v>
      </c>
      <c r="E1" t="s">
        <v>84</v>
      </c>
      <c r="F1" t="s">
        <v>85</v>
      </c>
    </row>
    <row r="2" spans="1:6" x14ac:dyDescent="0.35">
      <c r="A2" s="58">
        <v>43101</v>
      </c>
      <c r="B2" t="s">
        <v>89</v>
      </c>
      <c r="C2" s="24" t="str">
        <f>Tableau1[[#This Row],[Nom]]&amp;"|"&amp;Tableau1[[#This Row],[Date]]</f>
        <v>TEST|43101</v>
      </c>
      <c r="E2">
        <f>IFERROR(MATCH(Tableau1[[#This Row],[Nom]],Calendrier!$C$10:$C$19,0)+ROW(Calendrier!$A$9),0)</f>
        <v>0</v>
      </c>
      <c r="F2">
        <f>IFERROR(MATCH(Tableau1[[#This Row],[Date]],Calendrier!$8:$8,0),0)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Calendrier</vt:lpstr>
      <vt:lpstr>Recap</vt:lpstr>
      <vt:lpstr>Données</vt:lpstr>
      <vt:lpstr>BdD</vt:lpstr>
      <vt:lpstr>_perm</vt:lpstr>
      <vt:lpstr>_saisie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Michel</cp:lastModifiedBy>
  <cp:lastPrinted>2019-10-12T15:33:57Z</cp:lastPrinted>
  <dcterms:created xsi:type="dcterms:W3CDTF">2017-12-01T15:01:31Z</dcterms:created>
  <dcterms:modified xsi:type="dcterms:W3CDTF">2019-10-17T04:07:26Z</dcterms:modified>
</cp:coreProperties>
</file>