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500" firstSheet="4" activeTab="15"/>
  </bookViews>
  <sheets>
    <sheet name="0532" sheetId="23" r:id="rId1"/>
    <sheet name="0535" sheetId="14" r:id="rId2"/>
    <sheet name="0537" sheetId="19" r:id="rId3"/>
    <sheet name="0539" sheetId="10" r:id="rId4"/>
    <sheet name="0542" sheetId="11" r:id="rId5"/>
    <sheet name="0545" sheetId="12" r:id="rId6"/>
    <sheet name="0554" sheetId="5" r:id="rId7"/>
    <sheet name="0557" sheetId="16" r:id="rId8"/>
    <sheet name="0559" sheetId="9" r:id="rId9"/>
    <sheet name="0564" sheetId="13" r:id="rId10"/>
    <sheet name="0569" sheetId="17" r:id="rId11"/>
    <sheet name="0575" sheetId="15" r:id="rId12"/>
    <sheet name="0576" sheetId="18" r:id="rId13"/>
    <sheet name="0579" sheetId="4" r:id="rId14"/>
    <sheet name="secteur" sheetId="25" r:id="rId15"/>
    <sheet name="recap KPI" sheetId="24" r:id="rId16"/>
  </sheets>
  <definedNames>
    <definedName name="_xlnm.Print_Area" localSheetId="0">'0532'!$B$2:$V$48</definedName>
  </definedNames>
  <calcPr calcId="152511"/>
  <extLst>
    <ext xmlns:mx="http://schemas.microsoft.com/office/mac/excel/2008/main" uri="{7523E5D3-25F3-A5E0-1632-64F254C22452}">
      <mx:ArchID Flags="4"/>
    </ext>
  </extLst>
</workbook>
</file>

<file path=xl/calcChain.xml><?xml version="1.0" encoding="utf-8"?>
<calcChain xmlns="http://schemas.openxmlformats.org/spreadsheetml/2006/main">
  <c r="AK32" i="24" l="1" a="1"/>
  <c r="AK32" i="24" s="1"/>
  <c r="AK33" i="24" a="1"/>
  <c r="AK33" i="24"/>
  <c r="AK34" i="24" a="1"/>
  <c r="AK34" i="24" s="1"/>
  <c r="AK35" i="24" a="1"/>
  <c r="AK35" i="24"/>
  <c r="AK36" i="24" a="1"/>
  <c r="AK36" i="24" s="1"/>
  <c r="AK37" i="24" a="1"/>
  <c r="AK37" i="24"/>
  <c r="AK38" i="24" a="1"/>
  <c r="AK38" i="24" s="1"/>
  <c r="AK39" i="24" a="1"/>
  <c r="AK39" i="24"/>
  <c r="AK40" i="24" a="1"/>
  <c r="AK40" i="24" s="1"/>
  <c r="AK41" i="24" a="1"/>
  <c r="AK41" i="24"/>
  <c r="AK42" i="24" a="1"/>
  <c r="AK42" i="24" s="1"/>
  <c r="AK43" i="24" a="1"/>
  <c r="AK43" i="24"/>
  <c r="AK44" i="24" a="1"/>
  <c r="AK44" i="24" s="1"/>
  <c r="AI32" i="24" a="1"/>
  <c r="AI32" i="24" s="1"/>
  <c r="AI33" i="24" a="1"/>
  <c r="AI33" i="24"/>
  <c r="AI34" i="24" a="1"/>
  <c r="AI34" i="24" s="1"/>
  <c r="AI35" i="24" a="1"/>
  <c r="AI35" i="24"/>
  <c r="AI36" i="24" a="1"/>
  <c r="AI36" i="24" s="1"/>
  <c r="AI37" i="24" a="1"/>
  <c r="AI37" i="24"/>
  <c r="AI38" i="24" a="1"/>
  <c r="AI38" i="24" s="1"/>
  <c r="AI39" i="24" a="1"/>
  <c r="AI39" i="24"/>
  <c r="AI40" i="24" a="1"/>
  <c r="AI40" i="24" s="1"/>
  <c r="AI41" i="24" a="1"/>
  <c r="AI41" i="24"/>
  <c r="AI42" i="24" a="1"/>
  <c r="AI42" i="24" s="1"/>
  <c r="AI43" i="24" a="1"/>
  <c r="AI43" i="24"/>
  <c r="AI44" i="24" a="1"/>
  <c r="AI44" i="24" s="1"/>
  <c r="AG32" i="24" a="1"/>
  <c r="AG32" i="24" s="1"/>
  <c r="AG33" i="24" a="1"/>
  <c r="AG33" i="24"/>
  <c r="AG34" i="24" a="1"/>
  <c r="AG34" i="24" s="1"/>
  <c r="AG35" i="24" a="1"/>
  <c r="AG35" i="24"/>
  <c r="AG36" i="24" a="1"/>
  <c r="AG36" i="24" s="1"/>
  <c r="AG37" i="24" a="1"/>
  <c r="AG37" i="24"/>
  <c r="AG38" i="24" a="1"/>
  <c r="AG38" i="24" s="1"/>
  <c r="AG39" i="24" a="1"/>
  <c r="AG39" i="24" s="1"/>
  <c r="AG40" i="24" a="1"/>
  <c r="AG40" i="24" s="1"/>
  <c r="AG41" i="24" a="1"/>
  <c r="AG41" i="24"/>
  <c r="AG42" i="24" a="1"/>
  <c r="AG42" i="24" s="1"/>
  <c r="AG43" i="24" a="1"/>
  <c r="AG43" i="24"/>
  <c r="AG44" i="24" a="1"/>
  <c r="AG44" i="24" s="1"/>
  <c r="AK31" i="24" a="1"/>
  <c r="AK31" i="24" s="1"/>
  <c r="AG31" i="24" a="1"/>
  <c r="AG31" i="24" s="1"/>
  <c r="AI31" i="24" a="1"/>
  <c r="AI31" i="24" s="1"/>
  <c r="Q33" i="24" l="1"/>
  <c r="S38" i="24"/>
  <c r="P51" i="24"/>
  <c r="I69" i="24"/>
  <c r="H69" i="24"/>
  <c r="G48" i="25"/>
  <c r="G47" i="25"/>
  <c r="G46" i="25"/>
  <c r="G45" i="25"/>
  <c r="G44" i="25"/>
  <c r="G43" i="25"/>
  <c r="G42" i="25"/>
  <c r="G41" i="25"/>
  <c r="G40" i="25"/>
  <c r="G39" i="25"/>
  <c r="G38" i="25"/>
  <c r="G48" i="4"/>
  <c r="G47" i="4"/>
  <c r="G46" i="4"/>
  <c r="G45" i="4"/>
  <c r="G44" i="4"/>
  <c r="G43" i="4"/>
  <c r="G42" i="4"/>
  <c r="G41" i="4"/>
  <c r="G40" i="4"/>
  <c r="G39" i="4"/>
  <c r="G38" i="4"/>
  <c r="G48" i="18"/>
  <c r="G47" i="18"/>
  <c r="G46" i="18"/>
  <c r="G45" i="18"/>
  <c r="G44" i="18"/>
  <c r="G43" i="18"/>
  <c r="G42" i="18"/>
  <c r="G41" i="18"/>
  <c r="G40" i="18"/>
  <c r="G39" i="18"/>
  <c r="G38" i="18"/>
  <c r="G48" i="15"/>
  <c r="G47" i="15"/>
  <c r="G46" i="15"/>
  <c r="G45" i="15"/>
  <c r="G44" i="15"/>
  <c r="G43" i="15"/>
  <c r="G42" i="15"/>
  <c r="G41" i="15"/>
  <c r="G40" i="15"/>
  <c r="G39" i="15"/>
  <c r="G38" i="15"/>
  <c r="G48" i="17"/>
  <c r="G47" i="17"/>
  <c r="G46" i="17"/>
  <c r="G45" i="17"/>
  <c r="G44" i="17"/>
  <c r="G43" i="17"/>
  <c r="G42" i="17"/>
  <c r="G41" i="17"/>
  <c r="G40" i="17"/>
  <c r="G39" i="17"/>
  <c r="G38" i="17"/>
  <c r="G48" i="13"/>
  <c r="G47" i="13"/>
  <c r="G46" i="13"/>
  <c r="G45" i="13"/>
  <c r="G44" i="13"/>
  <c r="G43" i="13"/>
  <c r="G42" i="13"/>
  <c r="G41" i="13"/>
  <c r="G40" i="13"/>
  <c r="G39" i="13"/>
  <c r="G38" i="13"/>
  <c r="G48" i="9"/>
  <c r="G47" i="9"/>
  <c r="G46" i="9"/>
  <c r="G45" i="9"/>
  <c r="G44" i="9"/>
  <c r="G43" i="9"/>
  <c r="G42" i="9"/>
  <c r="G41" i="9"/>
  <c r="G40" i="9"/>
  <c r="G39" i="9"/>
  <c r="G38" i="9"/>
  <c r="G48" i="16"/>
  <c r="G47" i="16"/>
  <c r="G46" i="16"/>
  <c r="G45" i="16"/>
  <c r="G44" i="16"/>
  <c r="G43" i="16"/>
  <c r="G42" i="16"/>
  <c r="G41" i="16"/>
  <c r="G40" i="16"/>
  <c r="G39" i="16"/>
  <c r="G38" i="16"/>
  <c r="G48" i="5"/>
  <c r="G47" i="5"/>
  <c r="G46" i="5"/>
  <c r="G45" i="5"/>
  <c r="G44" i="5"/>
  <c r="G43" i="5"/>
  <c r="G42" i="5"/>
  <c r="G41" i="5"/>
  <c r="G40" i="5"/>
  <c r="G39" i="5"/>
  <c r="G38" i="5"/>
  <c r="G48" i="12"/>
  <c r="G47" i="12"/>
  <c r="G46" i="12"/>
  <c r="G45" i="12"/>
  <c r="G44" i="12"/>
  <c r="G43" i="12"/>
  <c r="G42" i="12"/>
  <c r="G41" i="12"/>
  <c r="G40" i="12"/>
  <c r="G39" i="12"/>
  <c r="G38" i="12"/>
  <c r="G48" i="11"/>
  <c r="G47" i="11"/>
  <c r="G46" i="11"/>
  <c r="G45" i="11"/>
  <c r="G44" i="11"/>
  <c r="G43" i="11"/>
  <c r="G42" i="11"/>
  <c r="G41" i="11"/>
  <c r="G40" i="11"/>
  <c r="G39" i="11"/>
  <c r="G38" i="11"/>
  <c r="G48" i="10"/>
  <c r="G47" i="10"/>
  <c r="G46" i="10"/>
  <c r="G45" i="10"/>
  <c r="G44" i="10"/>
  <c r="G43" i="10"/>
  <c r="G42" i="10"/>
  <c r="G41" i="10"/>
  <c r="G40" i="10"/>
  <c r="G39" i="10"/>
  <c r="G38" i="10"/>
  <c r="G48" i="19"/>
  <c r="G47" i="19"/>
  <c r="G46" i="19"/>
  <c r="G45" i="19"/>
  <c r="G44" i="19"/>
  <c r="G43" i="19"/>
  <c r="G42" i="19"/>
  <c r="G41" i="19"/>
  <c r="G40" i="19"/>
  <c r="G39" i="19"/>
  <c r="G38" i="19"/>
  <c r="G48" i="14"/>
  <c r="G47" i="14"/>
  <c r="G46" i="14"/>
  <c r="G45" i="14"/>
  <c r="G44" i="14"/>
  <c r="G43" i="14"/>
  <c r="G42" i="14"/>
  <c r="G41" i="14"/>
  <c r="G40" i="14"/>
  <c r="G39" i="14"/>
  <c r="G38" i="14"/>
  <c r="N35" i="4"/>
  <c r="N34" i="4"/>
  <c r="N33" i="4"/>
  <c r="N32" i="4"/>
  <c r="N31" i="4"/>
  <c r="N30" i="4"/>
  <c r="AK19" i="24" s="1"/>
  <c r="N29" i="4"/>
  <c r="N28" i="4"/>
  <c r="N27" i="4"/>
  <c r="N26" i="4"/>
  <c r="N25" i="4"/>
  <c r="N24" i="4"/>
  <c r="N23" i="4"/>
  <c r="N22" i="4"/>
  <c r="N21" i="4"/>
  <c r="N20" i="4"/>
  <c r="N19" i="4"/>
  <c r="N18" i="4"/>
  <c r="N17" i="4"/>
  <c r="N16" i="4"/>
  <c r="N15" i="4"/>
  <c r="N14" i="4"/>
  <c r="N13" i="4"/>
  <c r="N11" i="4"/>
  <c r="N10" i="4"/>
  <c r="N9" i="4"/>
  <c r="O9" i="4" s="1"/>
  <c r="N35" i="18"/>
  <c r="N34" i="18"/>
  <c r="N33" i="18"/>
  <c r="N32" i="18"/>
  <c r="AG21" i="24" s="1"/>
  <c r="N31" i="18"/>
  <c r="N30" i="18"/>
  <c r="N29" i="18"/>
  <c r="N28" i="18"/>
  <c r="N27" i="18"/>
  <c r="N26" i="18"/>
  <c r="N25" i="18"/>
  <c r="N24" i="18"/>
  <c r="N23" i="18"/>
  <c r="N22" i="18"/>
  <c r="N21" i="18"/>
  <c r="N20" i="18"/>
  <c r="N19" i="18"/>
  <c r="N18" i="18"/>
  <c r="N17" i="18"/>
  <c r="N16" i="18"/>
  <c r="AG13" i="24" s="1"/>
  <c r="N15" i="18"/>
  <c r="N14" i="18"/>
  <c r="N13" i="18"/>
  <c r="N11" i="18"/>
  <c r="N10" i="18"/>
  <c r="N9" i="18"/>
  <c r="N35" i="15"/>
  <c r="AC24" i="24" s="1"/>
  <c r="N34" i="15"/>
  <c r="N33" i="15"/>
  <c r="N32" i="15"/>
  <c r="N31" i="15"/>
  <c r="AC20" i="24" s="1"/>
  <c r="N30" i="15"/>
  <c r="N29" i="15"/>
  <c r="N28" i="15"/>
  <c r="N26" i="15"/>
  <c r="N25" i="15"/>
  <c r="N24" i="15"/>
  <c r="N23" i="15"/>
  <c r="AC16" i="24" s="1"/>
  <c r="N22" i="15"/>
  <c r="N21" i="15"/>
  <c r="N20" i="15"/>
  <c r="N19" i="15"/>
  <c r="N18" i="15"/>
  <c r="N17" i="15"/>
  <c r="N16" i="15"/>
  <c r="N15" i="15"/>
  <c r="N14" i="15"/>
  <c r="N13" i="15"/>
  <c r="N11" i="15"/>
  <c r="N10" i="15"/>
  <c r="N9" i="15"/>
  <c r="N35" i="17"/>
  <c r="N34" i="17"/>
  <c r="N33" i="17"/>
  <c r="N32" i="17"/>
  <c r="N31" i="17"/>
  <c r="N30" i="17"/>
  <c r="N29" i="17"/>
  <c r="N28" i="17"/>
  <c r="N27" i="17"/>
  <c r="N26" i="17"/>
  <c r="N25" i="17"/>
  <c r="N24" i="17"/>
  <c r="N23" i="17"/>
  <c r="N22" i="17"/>
  <c r="N21" i="17"/>
  <c r="N20" i="17"/>
  <c r="N19" i="17"/>
  <c r="N18" i="17"/>
  <c r="N17" i="17"/>
  <c r="N16" i="17"/>
  <c r="N15" i="17"/>
  <c r="N14" i="17"/>
  <c r="N13" i="17"/>
  <c r="N11" i="17"/>
  <c r="N10" i="17"/>
  <c r="N9" i="17"/>
  <c r="N35" i="13"/>
  <c r="Q44" i="24" s="1"/>
  <c r="N34" i="13"/>
  <c r="Q43" i="24" s="1"/>
  <c r="N33" i="13"/>
  <c r="Q42" i="24" s="1"/>
  <c r="N32" i="13"/>
  <c r="Q41" i="24" s="1"/>
  <c r="N31" i="13"/>
  <c r="Q40" i="24" s="1"/>
  <c r="N30" i="13"/>
  <c r="Q39" i="24" s="1"/>
  <c r="N29" i="13"/>
  <c r="Q38" i="24" s="1"/>
  <c r="N28" i="13"/>
  <c r="N26" i="13"/>
  <c r="N25" i="13"/>
  <c r="O25" i="13" s="1"/>
  <c r="T15" i="13" s="1"/>
  <c r="O37" i="24" s="1"/>
  <c r="N24" i="13"/>
  <c r="N23" i="13"/>
  <c r="Q36" i="24" s="1"/>
  <c r="N22" i="13"/>
  <c r="Q35" i="24" s="1"/>
  <c r="N21" i="13"/>
  <c r="N20" i="13"/>
  <c r="Q34" i="24" s="1"/>
  <c r="N19" i="13"/>
  <c r="N18" i="13"/>
  <c r="N17" i="13"/>
  <c r="N16" i="13"/>
  <c r="N15" i="13"/>
  <c r="N14" i="13"/>
  <c r="N13" i="13"/>
  <c r="N11" i="13"/>
  <c r="N10" i="13"/>
  <c r="Q32" i="24" s="1"/>
  <c r="N9" i="13"/>
  <c r="N35" i="9"/>
  <c r="N34" i="9"/>
  <c r="N33" i="9"/>
  <c r="N32" i="9"/>
  <c r="O32" i="9" s="1"/>
  <c r="T19" i="9" s="1"/>
  <c r="O61" i="24" s="1"/>
  <c r="N31" i="9"/>
  <c r="N30" i="9"/>
  <c r="N29" i="9"/>
  <c r="N28" i="9"/>
  <c r="N26" i="9"/>
  <c r="N25" i="9"/>
  <c r="N24" i="9"/>
  <c r="N23" i="9"/>
  <c r="N22" i="9"/>
  <c r="N21" i="9"/>
  <c r="N20" i="9"/>
  <c r="N19" i="9"/>
  <c r="N18" i="9"/>
  <c r="N17" i="9"/>
  <c r="N16" i="9"/>
  <c r="O16" i="9" s="1"/>
  <c r="T11" i="9" s="1"/>
  <c r="O53" i="24" s="1"/>
  <c r="N15" i="9"/>
  <c r="N14" i="9"/>
  <c r="N13" i="9"/>
  <c r="N11" i="9"/>
  <c r="N10" i="9"/>
  <c r="N9" i="9"/>
  <c r="N35" i="16"/>
  <c r="N34" i="16"/>
  <c r="N33" i="16"/>
  <c r="N32" i="16"/>
  <c r="N31" i="16"/>
  <c r="N30" i="16"/>
  <c r="N29" i="16"/>
  <c r="N28" i="16"/>
  <c r="N26" i="16"/>
  <c r="N25" i="16"/>
  <c r="N24" i="16"/>
  <c r="N23" i="16"/>
  <c r="N22" i="16"/>
  <c r="N21" i="16"/>
  <c r="N20" i="16"/>
  <c r="N19" i="16"/>
  <c r="N18" i="16"/>
  <c r="N17" i="16"/>
  <c r="N16" i="16"/>
  <c r="N15" i="16"/>
  <c r="N14" i="16"/>
  <c r="N13" i="16"/>
  <c r="N11" i="16"/>
  <c r="N10" i="16"/>
  <c r="N9" i="16"/>
  <c r="N35" i="5"/>
  <c r="N34" i="5"/>
  <c r="N33" i="5"/>
  <c r="N32" i="5"/>
  <c r="N31" i="5"/>
  <c r="N30" i="5"/>
  <c r="N29" i="5"/>
  <c r="N28" i="5"/>
  <c r="N27" i="5"/>
  <c r="N26" i="5"/>
  <c r="N25" i="5"/>
  <c r="N24" i="5"/>
  <c r="N23" i="5"/>
  <c r="N22" i="5"/>
  <c r="N21" i="5"/>
  <c r="N20" i="5"/>
  <c r="N19" i="5"/>
  <c r="N18" i="5"/>
  <c r="N17" i="5"/>
  <c r="N16" i="5"/>
  <c r="N15" i="5"/>
  <c r="N14" i="5"/>
  <c r="N13" i="5"/>
  <c r="N11" i="5"/>
  <c r="N10" i="5"/>
  <c r="M52" i="24" s="1"/>
  <c r="N9" i="5"/>
  <c r="N35" i="12"/>
  <c r="N34" i="12"/>
  <c r="N33" i="12"/>
  <c r="I62" i="24" s="1"/>
  <c r="N32" i="12"/>
  <c r="N31" i="12"/>
  <c r="N30" i="12"/>
  <c r="N29" i="12"/>
  <c r="I58" i="24" s="1"/>
  <c r="N28" i="12"/>
  <c r="N27" i="12"/>
  <c r="N26" i="12"/>
  <c r="N25" i="12"/>
  <c r="N24" i="12"/>
  <c r="N23" i="12"/>
  <c r="N22" i="12"/>
  <c r="N21" i="12"/>
  <c r="N20" i="12"/>
  <c r="N19" i="12"/>
  <c r="N18" i="12"/>
  <c r="N17" i="12"/>
  <c r="N16" i="12"/>
  <c r="N15" i="12"/>
  <c r="N14" i="12"/>
  <c r="N13" i="12"/>
  <c r="N11" i="12"/>
  <c r="N10" i="12"/>
  <c r="N9" i="12"/>
  <c r="I51" i="24" s="1"/>
  <c r="N35" i="11"/>
  <c r="N34" i="11"/>
  <c r="N33" i="11"/>
  <c r="N32" i="11"/>
  <c r="I41" i="24" s="1"/>
  <c r="N31" i="11"/>
  <c r="N30" i="11"/>
  <c r="N29" i="11"/>
  <c r="N28" i="11"/>
  <c r="N27" i="11"/>
  <c r="N26" i="11"/>
  <c r="N25" i="11"/>
  <c r="N24" i="11"/>
  <c r="N23" i="11"/>
  <c r="N22" i="11"/>
  <c r="N21" i="11"/>
  <c r="N20" i="11"/>
  <c r="I34" i="24" s="1"/>
  <c r="N19" i="11"/>
  <c r="N18" i="11"/>
  <c r="N17" i="11"/>
  <c r="N16" i="11"/>
  <c r="I33" i="24" s="1"/>
  <c r="N15" i="11"/>
  <c r="N14" i="11"/>
  <c r="N13" i="11"/>
  <c r="N12" i="11"/>
  <c r="N11" i="11"/>
  <c r="N10" i="11"/>
  <c r="N9" i="11"/>
  <c r="N35" i="10"/>
  <c r="U24" i="24" s="1"/>
  <c r="N34" i="10"/>
  <c r="N33" i="10"/>
  <c r="N32" i="10"/>
  <c r="N31" i="10"/>
  <c r="U20" i="24" s="1"/>
  <c r="N30" i="10"/>
  <c r="N29" i="10"/>
  <c r="N28" i="10"/>
  <c r="N27" i="10"/>
  <c r="U17" i="24" s="1"/>
  <c r="N26" i="10"/>
  <c r="N25" i="10"/>
  <c r="N24" i="10"/>
  <c r="N23" i="10"/>
  <c r="U16" i="24" s="1"/>
  <c r="N22" i="10"/>
  <c r="N21" i="10"/>
  <c r="N20" i="10"/>
  <c r="N19" i="10"/>
  <c r="N18" i="10"/>
  <c r="N17" i="10"/>
  <c r="N16" i="10"/>
  <c r="N15" i="10"/>
  <c r="N14" i="10"/>
  <c r="N13" i="10"/>
  <c r="N11" i="10"/>
  <c r="N10" i="10"/>
  <c r="N9" i="10"/>
  <c r="N35" i="19"/>
  <c r="N34" i="19"/>
  <c r="N33" i="19"/>
  <c r="N32" i="19"/>
  <c r="N31" i="19"/>
  <c r="N30" i="19"/>
  <c r="N29" i="19"/>
  <c r="N28" i="19"/>
  <c r="N26" i="19"/>
  <c r="N25" i="19"/>
  <c r="N24" i="19"/>
  <c r="N23" i="19"/>
  <c r="N22" i="19"/>
  <c r="N21" i="19"/>
  <c r="N20" i="19"/>
  <c r="N19" i="19"/>
  <c r="N18" i="19"/>
  <c r="N17" i="19"/>
  <c r="N16" i="19"/>
  <c r="N15" i="19"/>
  <c r="N14" i="19"/>
  <c r="N13" i="19"/>
  <c r="N11" i="19"/>
  <c r="N10" i="19"/>
  <c r="N9" i="19"/>
  <c r="N35" i="14"/>
  <c r="N34" i="14"/>
  <c r="N33" i="14"/>
  <c r="N32" i="14"/>
  <c r="N31" i="14"/>
  <c r="N30" i="14"/>
  <c r="N29" i="14"/>
  <c r="N28" i="14"/>
  <c r="N26" i="14"/>
  <c r="N25" i="14"/>
  <c r="N24" i="14"/>
  <c r="N23" i="14"/>
  <c r="N22" i="14"/>
  <c r="N21" i="14"/>
  <c r="N20" i="14"/>
  <c r="N19" i="14"/>
  <c r="N18" i="14"/>
  <c r="N17" i="14"/>
  <c r="N16" i="14"/>
  <c r="N15" i="14"/>
  <c r="N14" i="14"/>
  <c r="N13" i="14"/>
  <c r="N11" i="14"/>
  <c r="N10" i="14"/>
  <c r="N9" i="14"/>
  <c r="Q49" i="24"/>
  <c r="M49" i="24"/>
  <c r="I49" i="24"/>
  <c r="Q29" i="24"/>
  <c r="M29" i="24"/>
  <c r="I29" i="24"/>
  <c r="AK9" i="24"/>
  <c r="AG9" i="24"/>
  <c r="AC9" i="24"/>
  <c r="Y9" i="24"/>
  <c r="U9" i="24"/>
  <c r="Q9" i="24"/>
  <c r="M9" i="24"/>
  <c r="I9" i="24"/>
  <c r="O35" i="9"/>
  <c r="T22" i="9"/>
  <c r="O64" i="24" s="1"/>
  <c r="O34" i="9"/>
  <c r="T21" i="9"/>
  <c r="O63" i="24"/>
  <c r="O33" i="9"/>
  <c r="T20" i="9"/>
  <c r="O62" i="24"/>
  <c r="O31" i="9"/>
  <c r="T18" i="9"/>
  <c r="O60" i="24" s="1"/>
  <c r="O30" i="9"/>
  <c r="T17" i="9"/>
  <c r="O59" i="24"/>
  <c r="O25" i="9"/>
  <c r="T15" i="9" s="1"/>
  <c r="O57" i="24" s="1"/>
  <c r="O23" i="9"/>
  <c r="T14" i="9"/>
  <c r="O56" i="24" s="1"/>
  <c r="O22" i="9"/>
  <c r="T13" i="9" s="1"/>
  <c r="O55" i="24"/>
  <c r="O9" i="9"/>
  <c r="T9" i="9" s="1"/>
  <c r="O51" i="24"/>
  <c r="Q64" i="24"/>
  <c r="Q63" i="24"/>
  <c r="Q62" i="24"/>
  <c r="Q61" i="24"/>
  <c r="Q60" i="24"/>
  <c r="Q59" i="24"/>
  <c r="Q58" i="24"/>
  <c r="Q57" i="24"/>
  <c r="Q56" i="24"/>
  <c r="Q55" i="24"/>
  <c r="Q53" i="24"/>
  <c r="Q52" i="24"/>
  <c r="Q51" i="24"/>
  <c r="M64" i="24"/>
  <c r="M63" i="24"/>
  <c r="M62" i="24"/>
  <c r="M61" i="24"/>
  <c r="M60" i="24"/>
  <c r="M59" i="24"/>
  <c r="M58" i="24"/>
  <c r="M57" i="24"/>
  <c r="M56" i="24"/>
  <c r="M55" i="24"/>
  <c r="M54" i="24"/>
  <c r="M53" i="24"/>
  <c r="M51" i="24"/>
  <c r="I64" i="24"/>
  <c r="I63" i="24"/>
  <c r="I61" i="24"/>
  <c r="I60" i="24"/>
  <c r="I59" i="24"/>
  <c r="I57" i="24"/>
  <c r="I56" i="24"/>
  <c r="I55" i="24"/>
  <c r="I54" i="24"/>
  <c r="I53" i="24"/>
  <c r="I52" i="24"/>
  <c r="M44" i="24"/>
  <c r="M43" i="24"/>
  <c r="M42" i="24"/>
  <c r="M41" i="24"/>
  <c r="M40" i="24"/>
  <c r="M39" i="24"/>
  <c r="M38" i="24"/>
  <c r="M36" i="24"/>
  <c r="M35" i="24"/>
  <c r="M34" i="24"/>
  <c r="M33" i="24"/>
  <c r="M32" i="24"/>
  <c r="M31" i="24"/>
  <c r="O16" i="13"/>
  <c r="T11" i="13"/>
  <c r="O33" i="24" s="1"/>
  <c r="O20" i="13"/>
  <c r="T12" i="13" s="1"/>
  <c r="O34" i="24" s="1"/>
  <c r="O22" i="13"/>
  <c r="T13" i="13"/>
  <c r="O35" i="24" s="1"/>
  <c r="O23" i="13"/>
  <c r="T14" i="13" s="1"/>
  <c r="O36" i="24"/>
  <c r="O30" i="13"/>
  <c r="T17" i="13"/>
  <c r="O39" i="24" s="1"/>
  <c r="O31" i="13"/>
  <c r="T18" i="13" s="1"/>
  <c r="O40" i="24" s="1"/>
  <c r="O32" i="13"/>
  <c r="T19" i="13"/>
  <c r="O41" i="24" s="1"/>
  <c r="O33" i="13"/>
  <c r="T20" i="13" s="1"/>
  <c r="O42" i="24" s="1"/>
  <c r="O34" i="13"/>
  <c r="T21" i="13"/>
  <c r="O43" i="24" s="1"/>
  <c r="O35" i="13"/>
  <c r="T22" i="13" s="1"/>
  <c r="O44" i="24" s="1"/>
  <c r="I44" i="24"/>
  <c r="I43" i="24"/>
  <c r="I42" i="24"/>
  <c r="I40" i="24"/>
  <c r="I39" i="24"/>
  <c r="I38" i="24"/>
  <c r="I37" i="24"/>
  <c r="I36" i="24"/>
  <c r="I35" i="24"/>
  <c r="I32" i="24"/>
  <c r="I31" i="24"/>
  <c r="AK24" i="24"/>
  <c r="AK23" i="24"/>
  <c r="AK22" i="24"/>
  <c r="AK21" i="24"/>
  <c r="AK20" i="24"/>
  <c r="AK18" i="24"/>
  <c r="AK17" i="24"/>
  <c r="AK16" i="24"/>
  <c r="AK15" i="24"/>
  <c r="AK14" i="24"/>
  <c r="AK13" i="24"/>
  <c r="AK12" i="24"/>
  <c r="AG24" i="24"/>
  <c r="AG23" i="24"/>
  <c r="AG22" i="24"/>
  <c r="AG20" i="24"/>
  <c r="AG19" i="24"/>
  <c r="AG18" i="24"/>
  <c r="AG17" i="24"/>
  <c r="AG16" i="24"/>
  <c r="AG15" i="24"/>
  <c r="AG14" i="24"/>
  <c r="AG12" i="24"/>
  <c r="AG11" i="24"/>
  <c r="AC23" i="24"/>
  <c r="AC22" i="24"/>
  <c r="AC21" i="24"/>
  <c r="AC19" i="24"/>
  <c r="AC18" i="24"/>
  <c r="AC15" i="24"/>
  <c r="AC14" i="24"/>
  <c r="AC13" i="24"/>
  <c r="AC12" i="24"/>
  <c r="AC11" i="24"/>
  <c r="Y24" i="24"/>
  <c r="Y23" i="24"/>
  <c r="Y22" i="24"/>
  <c r="Y21" i="24"/>
  <c r="Y20" i="24"/>
  <c r="Y19" i="24"/>
  <c r="Y18" i="24"/>
  <c r="Y17" i="24"/>
  <c r="Y16" i="24"/>
  <c r="Y14" i="24"/>
  <c r="Y15" i="24"/>
  <c r="Y13" i="24"/>
  <c r="Y12" i="24"/>
  <c r="Y11" i="24"/>
  <c r="U23" i="24"/>
  <c r="U22" i="24"/>
  <c r="U21" i="24"/>
  <c r="U19" i="24"/>
  <c r="U18" i="24"/>
  <c r="U15" i="24"/>
  <c r="U14" i="24"/>
  <c r="U13" i="24"/>
  <c r="U12" i="24"/>
  <c r="U11" i="24"/>
  <c r="Q24" i="24"/>
  <c r="Q23" i="24"/>
  <c r="Q22" i="24"/>
  <c r="Q21" i="24"/>
  <c r="Q20" i="24"/>
  <c r="Q19" i="24"/>
  <c r="Q18" i="24"/>
  <c r="Q16" i="24"/>
  <c r="Q15" i="24"/>
  <c r="Q14" i="24"/>
  <c r="Q13" i="24"/>
  <c r="Q12" i="24"/>
  <c r="Q11" i="24"/>
  <c r="P11" i="24"/>
  <c r="M24" i="24"/>
  <c r="M23" i="24"/>
  <c r="M22" i="24"/>
  <c r="M21" i="24"/>
  <c r="M20" i="24"/>
  <c r="M19" i="24"/>
  <c r="M18" i="24"/>
  <c r="M17" i="24"/>
  <c r="M16" i="24"/>
  <c r="M15" i="24"/>
  <c r="M14" i="24"/>
  <c r="M13" i="24"/>
  <c r="M12" i="24"/>
  <c r="M11" i="24"/>
  <c r="L11" i="24"/>
  <c r="B9" i="24"/>
  <c r="C10" i="25"/>
  <c r="D10" i="25"/>
  <c r="E10" i="25"/>
  <c r="P10" i="25" s="1"/>
  <c r="C11" i="25"/>
  <c r="D11" i="25"/>
  <c r="E11" i="25"/>
  <c r="N11" i="25" s="1"/>
  <c r="C13" i="25"/>
  <c r="D13" i="25"/>
  <c r="H13" i="25" s="1"/>
  <c r="E13" i="25"/>
  <c r="C14" i="25"/>
  <c r="D14" i="25"/>
  <c r="E14" i="25"/>
  <c r="N14" i="25" s="1"/>
  <c r="O14" i="25" s="1"/>
  <c r="C15" i="25"/>
  <c r="D15" i="25"/>
  <c r="E15" i="25"/>
  <c r="N15" i="25" s="1"/>
  <c r="C16" i="25"/>
  <c r="P16" i="25" s="1"/>
  <c r="D16" i="25"/>
  <c r="E16" i="25"/>
  <c r="C17" i="25"/>
  <c r="D17" i="25"/>
  <c r="H17" i="25" s="1"/>
  <c r="E17" i="25"/>
  <c r="C18" i="25"/>
  <c r="D18" i="25"/>
  <c r="E18" i="25"/>
  <c r="P18" i="25" s="1"/>
  <c r="C19" i="25"/>
  <c r="D19" i="25"/>
  <c r="E19" i="25"/>
  <c r="N19" i="25" s="1"/>
  <c r="C20" i="25"/>
  <c r="J20" i="25" s="1"/>
  <c r="U12" i="25" s="1"/>
  <c r="D20" i="25"/>
  <c r="E20" i="25"/>
  <c r="C21" i="25"/>
  <c r="D21" i="25"/>
  <c r="H21" i="25" s="1"/>
  <c r="E21" i="25"/>
  <c r="C22" i="25"/>
  <c r="D22" i="25"/>
  <c r="E22" i="25"/>
  <c r="L22" i="25" s="1"/>
  <c r="V13" i="25" s="1"/>
  <c r="C23" i="25"/>
  <c r="D23" i="25"/>
  <c r="E23" i="25"/>
  <c r="N23" i="25" s="1"/>
  <c r="I76" i="24" s="1"/>
  <c r="C24" i="25"/>
  <c r="J24" i="25" s="1"/>
  <c r="D24" i="25"/>
  <c r="E24" i="25"/>
  <c r="C25" i="25"/>
  <c r="D25" i="25"/>
  <c r="H25" i="25" s="1"/>
  <c r="E25" i="25"/>
  <c r="C26" i="25"/>
  <c r="D26" i="25"/>
  <c r="E26" i="25"/>
  <c r="P26" i="25" s="1"/>
  <c r="C28" i="25"/>
  <c r="H28" i="25" s="1"/>
  <c r="D28" i="25"/>
  <c r="E28" i="25"/>
  <c r="C29" i="25"/>
  <c r="D29" i="25"/>
  <c r="H29" i="25" s="1"/>
  <c r="E29" i="25"/>
  <c r="C30" i="25"/>
  <c r="D30" i="25"/>
  <c r="H30" i="25" s="1"/>
  <c r="E30" i="25"/>
  <c r="N30" i="25" s="1"/>
  <c r="C31" i="25"/>
  <c r="D31" i="25"/>
  <c r="E31" i="25"/>
  <c r="N31" i="25" s="1"/>
  <c r="I80" i="24" s="1"/>
  <c r="C32" i="25"/>
  <c r="H32" i="25" s="1"/>
  <c r="D32" i="25"/>
  <c r="E32" i="25"/>
  <c r="C33" i="25"/>
  <c r="L33" i="25" s="1"/>
  <c r="D33" i="25"/>
  <c r="H33" i="25" s="1"/>
  <c r="E33" i="25"/>
  <c r="C34" i="25"/>
  <c r="D34" i="25"/>
  <c r="H34" i="25" s="1"/>
  <c r="E34" i="25"/>
  <c r="L34" i="25" s="1"/>
  <c r="V21" i="25" s="1"/>
  <c r="C35" i="25"/>
  <c r="D35" i="25"/>
  <c r="E35" i="25"/>
  <c r="N35" i="25" s="1"/>
  <c r="I84" i="24" s="1"/>
  <c r="E9" i="25"/>
  <c r="N9" i="25" s="1"/>
  <c r="I71" i="24" s="1"/>
  <c r="D9" i="25"/>
  <c r="C9" i="25"/>
  <c r="H35" i="25"/>
  <c r="H84" i="24" s="1"/>
  <c r="I35" i="25"/>
  <c r="S22" i="25" s="1"/>
  <c r="H31" i="25"/>
  <c r="H80" i="24" s="1"/>
  <c r="I31" i="25"/>
  <c r="D27" i="23"/>
  <c r="D27" i="25" s="1"/>
  <c r="H27" i="25" s="1"/>
  <c r="D27" i="14"/>
  <c r="D27" i="15"/>
  <c r="D27" i="16"/>
  <c r="D27" i="9"/>
  <c r="D27" i="13"/>
  <c r="C27" i="15"/>
  <c r="C27" i="25" s="1"/>
  <c r="H26" i="25"/>
  <c r="I26" i="25" s="1"/>
  <c r="H24" i="25"/>
  <c r="I24" i="25" s="1"/>
  <c r="H23" i="25"/>
  <c r="H76" i="24" s="1"/>
  <c r="I23" i="25"/>
  <c r="H22" i="25"/>
  <c r="H75" i="24" s="1"/>
  <c r="H20" i="25"/>
  <c r="H74" i="24" s="1"/>
  <c r="H19" i="25"/>
  <c r="I19" i="25"/>
  <c r="H18" i="25"/>
  <c r="I18" i="25" s="1"/>
  <c r="H16" i="25"/>
  <c r="H73" i="24" s="1"/>
  <c r="H15" i="25"/>
  <c r="I15" i="25"/>
  <c r="H14" i="25"/>
  <c r="I14" i="25" s="1"/>
  <c r="D12" i="23"/>
  <c r="D12" i="25" s="1"/>
  <c r="D12" i="14"/>
  <c r="D12" i="15"/>
  <c r="D12" i="10"/>
  <c r="D12" i="11"/>
  <c r="D12" i="12"/>
  <c r="D12" i="5"/>
  <c r="D12" i="16"/>
  <c r="D12" i="9"/>
  <c r="D12" i="13"/>
  <c r="D12" i="17"/>
  <c r="D12" i="18"/>
  <c r="D12" i="4"/>
  <c r="C12" i="23"/>
  <c r="C12" i="14"/>
  <c r="C12" i="15"/>
  <c r="C12" i="10"/>
  <c r="C12" i="25" s="1"/>
  <c r="C12" i="11"/>
  <c r="C12" i="12"/>
  <c r="C12" i="5"/>
  <c r="C12" i="16"/>
  <c r="C12" i="9"/>
  <c r="C12" i="13"/>
  <c r="C12" i="17"/>
  <c r="C12" i="18"/>
  <c r="N12" i="18" s="1"/>
  <c r="O12" i="18" s="1"/>
  <c r="T10" i="18" s="1"/>
  <c r="AE12" i="24" s="1"/>
  <c r="C12" i="4"/>
  <c r="H11" i="25"/>
  <c r="I11" i="25" s="1"/>
  <c r="H10" i="25"/>
  <c r="H72" i="24" s="1"/>
  <c r="I10" i="25"/>
  <c r="H9" i="25"/>
  <c r="H71" i="24" s="1"/>
  <c r="E27" i="23"/>
  <c r="E27" i="14"/>
  <c r="N27" i="14" s="1"/>
  <c r="E27" i="15"/>
  <c r="N27" i="15" s="1"/>
  <c r="E27" i="16"/>
  <c r="N27" i="16" s="1"/>
  <c r="M37" i="24" s="1"/>
  <c r="E27" i="9"/>
  <c r="N27" i="9" s="1"/>
  <c r="O27" i="9" s="1"/>
  <c r="T16" i="9" s="1"/>
  <c r="O58" i="24" s="1"/>
  <c r="E27" i="13"/>
  <c r="N27" i="13" s="1"/>
  <c r="Q37" i="24" s="1"/>
  <c r="O23" i="25"/>
  <c r="T14" i="25" s="1"/>
  <c r="O19" i="25"/>
  <c r="O15" i="25"/>
  <c r="E12" i="23"/>
  <c r="E12" i="25" s="1"/>
  <c r="E12" i="14"/>
  <c r="N12" i="14" s="1"/>
  <c r="E12" i="15"/>
  <c r="E12" i="10"/>
  <c r="E12" i="11"/>
  <c r="E12" i="12"/>
  <c r="N12" i="12" s="1"/>
  <c r="E12" i="5"/>
  <c r="E12" i="16"/>
  <c r="E12" i="9"/>
  <c r="N12" i="9" s="1"/>
  <c r="O12" i="9" s="1"/>
  <c r="T10" i="9" s="1"/>
  <c r="O52" i="24" s="1"/>
  <c r="E12" i="13"/>
  <c r="N12" i="13" s="1"/>
  <c r="O12" i="13" s="1"/>
  <c r="T10" i="13" s="1"/>
  <c r="O32" i="24" s="1"/>
  <c r="E12" i="17"/>
  <c r="E12" i="18"/>
  <c r="E12" i="4"/>
  <c r="N12" i="4" s="1"/>
  <c r="O11" i="25"/>
  <c r="K35" i="25"/>
  <c r="K31" i="25"/>
  <c r="K23" i="25"/>
  <c r="K19" i="25"/>
  <c r="K15" i="25"/>
  <c r="K11" i="25"/>
  <c r="K10" i="25"/>
  <c r="H10" i="23"/>
  <c r="Y32" i="24" s="1"/>
  <c r="I10" i="23"/>
  <c r="P11" i="25"/>
  <c r="P13" i="25"/>
  <c r="P15" i="25"/>
  <c r="P17" i="25"/>
  <c r="P19" i="25"/>
  <c r="P23" i="25"/>
  <c r="P25" i="25"/>
  <c r="P29" i="25"/>
  <c r="P31" i="25"/>
  <c r="R8" i="25"/>
  <c r="H48" i="25"/>
  <c r="F48" i="25"/>
  <c r="H47" i="25"/>
  <c r="F47" i="25"/>
  <c r="H46" i="25"/>
  <c r="F46" i="25"/>
  <c r="H45" i="25"/>
  <c r="F45" i="25"/>
  <c r="H44" i="25"/>
  <c r="F44" i="25"/>
  <c r="H43" i="25"/>
  <c r="F43" i="25"/>
  <c r="H42" i="25"/>
  <c r="F42" i="25"/>
  <c r="H41" i="25"/>
  <c r="F41" i="25"/>
  <c r="H40" i="25"/>
  <c r="F40" i="25"/>
  <c r="H39" i="25"/>
  <c r="F39" i="25"/>
  <c r="H38" i="25"/>
  <c r="F38" i="25"/>
  <c r="P34" i="25"/>
  <c r="G34" i="25"/>
  <c r="F34" i="25"/>
  <c r="G33" i="25"/>
  <c r="M33" i="25" s="1"/>
  <c r="J30" i="25"/>
  <c r="U17" i="25" s="1"/>
  <c r="G30" i="25"/>
  <c r="M30" i="25"/>
  <c r="F30" i="25"/>
  <c r="L28" i="25"/>
  <c r="F28" i="25"/>
  <c r="G26" i="25"/>
  <c r="F26" i="25"/>
  <c r="J25" i="25"/>
  <c r="G25" i="25"/>
  <c r="M25" i="25" s="1"/>
  <c r="L24" i="25"/>
  <c r="F24" i="25"/>
  <c r="J23" i="25"/>
  <c r="U14" i="25"/>
  <c r="G23" i="25"/>
  <c r="M23" i="25" s="1"/>
  <c r="R22" i="25"/>
  <c r="P22" i="25"/>
  <c r="J22" i="25"/>
  <c r="U13" i="25" s="1"/>
  <c r="G22" i="25"/>
  <c r="M22" i="25"/>
  <c r="F22" i="25"/>
  <c r="R21" i="25"/>
  <c r="P21" i="25"/>
  <c r="L21" i="25"/>
  <c r="G21" i="25"/>
  <c r="M21" i="25"/>
  <c r="V20" i="25"/>
  <c r="R20" i="25"/>
  <c r="L20" i="25"/>
  <c r="V12" i="25" s="1"/>
  <c r="G20" i="25"/>
  <c r="M20" i="25" s="1"/>
  <c r="R19" i="25"/>
  <c r="J19" i="25"/>
  <c r="G19" i="25"/>
  <c r="M19" i="25"/>
  <c r="R18" i="25"/>
  <c r="G18" i="25"/>
  <c r="F18" i="25"/>
  <c r="V17" i="25"/>
  <c r="R17" i="25"/>
  <c r="J17" i="25"/>
  <c r="G17" i="25"/>
  <c r="M17" i="25"/>
  <c r="R16" i="25"/>
  <c r="G16" i="25"/>
  <c r="M16" i="25" s="1"/>
  <c r="R15" i="25"/>
  <c r="J15" i="25"/>
  <c r="G15" i="25"/>
  <c r="M15" i="25" s="1"/>
  <c r="R14" i="25"/>
  <c r="P14" i="25"/>
  <c r="G14" i="25"/>
  <c r="M14" i="25"/>
  <c r="F14" i="25"/>
  <c r="R13" i="25"/>
  <c r="J13" i="25"/>
  <c r="G13" i="25"/>
  <c r="M13" i="25" s="1"/>
  <c r="R12" i="25"/>
  <c r="R11" i="25"/>
  <c r="J11" i="25"/>
  <c r="G11" i="25"/>
  <c r="M11" i="25"/>
  <c r="R10" i="25"/>
  <c r="G10" i="25"/>
  <c r="F10" i="25"/>
  <c r="R9" i="25"/>
  <c r="V7" i="25"/>
  <c r="U7" i="25"/>
  <c r="T7" i="25"/>
  <c r="S7" i="25"/>
  <c r="P9" i="25"/>
  <c r="F11" i="25"/>
  <c r="L11" i="25"/>
  <c r="F13" i="25"/>
  <c r="L13" i="25"/>
  <c r="F15" i="25"/>
  <c r="L15" i="25"/>
  <c r="F17" i="25"/>
  <c r="L17" i="25"/>
  <c r="F19" i="25"/>
  <c r="L19" i="25"/>
  <c r="F21" i="25"/>
  <c r="J21" i="25"/>
  <c r="F23" i="25"/>
  <c r="S14" i="25"/>
  <c r="L23" i="25"/>
  <c r="V14" i="25" s="1"/>
  <c r="F25" i="25"/>
  <c r="L25" i="25"/>
  <c r="F29" i="25"/>
  <c r="L29" i="25"/>
  <c r="V16" i="25"/>
  <c r="G31" i="25"/>
  <c r="M31" i="25" s="1"/>
  <c r="J33" i="25"/>
  <c r="U20" i="25"/>
  <c r="P33" i="25"/>
  <c r="F35" i="25"/>
  <c r="J35" i="25"/>
  <c r="U22" i="25"/>
  <c r="P35" i="25"/>
  <c r="G29" i="25"/>
  <c r="M29" i="25"/>
  <c r="J29" i="25"/>
  <c r="U16" i="25" s="1"/>
  <c r="F31" i="25"/>
  <c r="S18" i="25"/>
  <c r="J31" i="25"/>
  <c r="U18" i="25" s="1"/>
  <c r="L31" i="25"/>
  <c r="V18" i="25"/>
  <c r="F33" i="25"/>
  <c r="G35" i="25"/>
  <c r="M35" i="25"/>
  <c r="F9" i="25"/>
  <c r="G9" i="25"/>
  <c r="F43" i="4"/>
  <c r="H43" i="4"/>
  <c r="H48" i="4"/>
  <c r="H40" i="4"/>
  <c r="H47" i="4"/>
  <c r="H42" i="4"/>
  <c r="H38" i="4"/>
  <c r="H48" i="13"/>
  <c r="H47" i="16"/>
  <c r="H45" i="16"/>
  <c r="H43" i="16"/>
  <c r="H41" i="16"/>
  <c r="H39" i="16"/>
  <c r="G39" i="23"/>
  <c r="G40" i="23"/>
  <c r="G41" i="23"/>
  <c r="G42" i="23"/>
  <c r="H42" i="23" s="1"/>
  <c r="G43" i="23"/>
  <c r="G44" i="23"/>
  <c r="G45" i="23"/>
  <c r="G46" i="23"/>
  <c r="H46" i="23" s="1"/>
  <c r="G47" i="23"/>
  <c r="G48" i="23"/>
  <c r="G38" i="23"/>
  <c r="H38" i="23" s="1"/>
  <c r="R16" i="23"/>
  <c r="B18" i="24" s="1"/>
  <c r="R12" i="23"/>
  <c r="S34" i="24" s="1"/>
  <c r="B14" i="24"/>
  <c r="E12" i="19"/>
  <c r="D12" i="19"/>
  <c r="C12" i="19"/>
  <c r="H28" i="14"/>
  <c r="I28" i="14" s="1"/>
  <c r="N28" i="23"/>
  <c r="O28" i="23"/>
  <c r="G28" i="23"/>
  <c r="M28" i="23" s="1"/>
  <c r="H29" i="23"/>
  <c r="Y38" i="24" s="1"/>
  <c r="I29" i="23"/>
  <c r="H28" i="23"/>
  <c r="I28" i="23" s="1"/>
  <c r="G28" i="9"/>
  <c r="M28" i="9" s="1"/>
  <c r="M29" i="5"/>
  <c r="L9" i="4"/>
  <c r="V9" i="4"/>
  <c r="J9" i="4"/>
  <c r="U9" i="4"/>
  <c r="T9" i="4"/>
  <c r="G71" i="24" s="1"/>
  <c r="H9" i="4"/>
  <c r="AF31" i="24" s="1"/>
  <c r="I9" i="4"/>
  <c r="S9" i="4" s="1"/>
  <c r="R9" i="4"/>
  <c r="L9" i="18"/>
  <c r="V9" i="18"/>
  <c r="J9" i="18"/>
  <c r="U9" i="18"/>
  <c r="O9" i="18"/>
  <c r="T9" i="18"/>
  <c r="H9" i="18"/>
  <c r="AE31" i="24" s="1"/>
  <c r="I9" i="18"/>
  <c r="S9" i="18" s="1"/>
  <c r="R9" i="18"/>
  <c r="L9" i="15"/>
  <c r="V9" i="15"/>
  <c r="J9" i="15"/>
  <c r="U9" i="15"/>
  <c r="O9" i="15"/>
  <c r="T9" i="15"/>
  <c r="H9" i="15"/>
  <c r="AD31" i="24" s="1"/>
  <c r="I9" i="15"/>
  <c r="S9" i="15" s="1"/>
  <c r="R9" i="15"/>
  <c r="L9" i="17"/>
  <c r="V9" i="17"/>
  <c r="J9" i="17"/>
  <c r="U9" i="17"/>
  <c r="O9" i="17"/>
  <c r="T9" i="17"/>
  <c r="H9" i="17"/>
  <c r="AC31" i="24" s="1"/>
  <c r="I9" i="17"/>
  <c r="S9" i="17" s="1"/>
  <c r="V11" i="24" s="1"/>
  <c r="R9" i="17"/>
  <c r="L9" i="13"/>
  <c r="V9" i="13"/>
  <c r="J9" i="13"/>
  <c r="U9" i="13"/>
  <c r="H9" i="13"/>
  <c r="P31" i="24" s="1"/>
  <c r="AA51" i="24" s="1"/>
  <c r="I9" i="13"/>
  <c r="S9" i="13" s="1"/>
  <c r="R9" i="13"/>
  <c r="L9" i="9"/>
  <c r="V9" i="9"/>
  <c r="J9" i="9"/>
  <c r="U9" i="9"/>
  <c r="H9" i="9"/>
  <c r="AA71" i="24" s="1"/>
  <c r="I9" i="9"/>
  <c r="S9" i="9" s="1"/>
  <c r="R9" i="9"/>
  <c r="L9" i="16"/>
  <c r="V9" i="16"/>
  <c r="J9" i="16"/>
  <c r="U9" i="16"/>
  <c r="O9" i="16"/>
  <c r="T9" i="16"/>
  <c r="H9" i="16"/>
  <c r="L31" i="24" s="1"/>
  <c r="Z51" i="24" s="1"/>
  <c r="I9" i="16"/>
  <c r="S9" i="16" s="1"/>
  <c r="R9" i="16"/>
  <c r="L9" i="5"/>
  <c r="V9" i="5"/>
  <c r="J9" i="5"/>
  <c r="U9" i="5"/>
  <c r="O9" i="5"/>
  <c r="T9" i="5"/>
  <c r="H9" i="5"/>
  <c r="I9" i="5"/>
  <c r="S9" i="5" s="1"/>
  <c r="J51" i="24" s="1"/>
  <c r="R9" i="5"/>
  <c r="L9" i="12"/>
  <c r="V9" i="12"/>
  <c r="J9" i="12"/>
  <c r="U9" i="12"/>
  <c r="H9" i="12"/>
  <c r="H51" i="24" s="1"/>
  <c r="I9" i="12"/>
  <c r="S9" i="12" s="1"/>
  <c r="F51" i="24" s="1"/>
  <c r="R9" i="12"/>
  <c r="L9" i="11"/>
  <c r="V9" i="11"/>
  <c r="J9" i="11"/>
  <c r="U9" i="11"/>
  <c r="O9" i="11"/>
  <c r="T9" i="11"/>
  <c r="H9" i="11"/>
  <c r="H31" i="24" s="1"/>
  <c r="Y51" i="24" s="1"/>
  <c r="I9" i="11"/>
  <c r="S9" i="11" s="1"/>
  <c r="R9" i="11"/>
  <c r="L9" i="10"/>
  <c r="V9" i="10"/>
  <c r="J9" i="10"/>
  <c r="U9" i="10"/>
  <c r="O9" i="10"/>
  <c r="T9" i="10"/>
  <c r="S11" i="24" s="1"/>
  <c r="H9" i="10"/>
  <c r="AB31" i="24" s="1"/>
  <c r="I9" i="10"/>
  <c r="S9" i="10" s="1"/>
  <c r="R9" i="10"/>
  <c r="L9" i="19"/>
  <c r="V9" i="19"/>
  <c r="J9" i="19"/>
  <c r="U9" i="19"/>
  <c r="O9" i="19"/>
  <c r="T9" i="19"/>
  <c r="H9" i="19"/>
  <c r="AA31" i="24" s="1"/>
  <c r="I9" i="19"/>
  <c r="S9" i="19" s="1"/>
  <c r="R9" i="19"/>
  <c r="L9" i="14"/>
  <c r="V9" i="14"/>
  <c r="J9" i="14"/>
  <c r="U9" i="14"/>
  <c r="O9" i="14"/>
  <c r="T9" i="14"/>
  <c r="H9" i="14"/>
  <c r="Z31" i="24" s="1"/>
  <c r="I9" i="14"/>
  <c r="S9" i="14" s="1"/>
  <c r="J11" i="24" s="1"/>
  <c r="R9" i="14"/>
  <c r="L9" i="23"/>
  <c r="V9" i="23"/>
  <c r="J9" i="23"/>
  <c r="U9" i="23"/>
  <c r="N9" i="23"/>
  <c r="I11" i="24" s="1"/>
  <c r="O9" i="23"/>
  <c r="T9" i="23" s="1"/>
  <c r="H9" i="23"/>
  <c r="R9" i="23"/>
  <c r="S31" i="24" s="1"/>
  <c r="H44" i="4"/>
  <c r="F44" i="4"/>
  <c r="F48" i="4"/>
  <c r="H41" i="4"/>
  <c r="F41" i="4"/>
  <c r="F40" i="4"/>
  <c r="H46" i="4"/>
  <c r="F46" i="4"/>
  <c r="F47" i="4"/>
  <c r="H45" i="4"/>
  <c r="F45" i="4"/>
  <c r="F42" i="4"/>
  <c r="H39" i="4"/>
  <c r="F39" i="4"/>
  <c r="F38" i="4"/>
  <c r="H48" i="18"/>
  <c r="F48" i="18"/>
  <c r="H47" i="18"/>
  <c r="F47" i="18"/>
  <c r="H46" i="18"/>
  <c r="F46" i="18"/>
  <c r="H45" i="18"/>
  <c r="F45" i="18"/>
  <c r="H44" i="18"/>
  <c r="F44" i="18"/>
  <c r="H43" i="18"/>
  <c r="F43" i="18"/>
  <c r="H42" i="18"/>
  <c r="F42" i="18"/>
  <c r="H41" i="18"/>
  <c r="F41" i="18"/>
  <c r="H40" i="18"/>
  <c r="F40" i="18"/>
  <c r="H39" i="18"/>
  <c r="F39" i="18"/>
  <c r="H38" i="18"/>
  <c r="F38" i="18"/>
  <c r="H48" i="15"/>
  <c r="F48" i="15"/>
  <c r="H47" i="15"/>
  <c r="F47" i="15"/>
  <c r="H46" i="15"/>
  <c r="F46" i="15"/>
  <c r="H45" i="15"/>
  <c r="F45" i="15"/>
  <c r="H44" i="15"/>
  <c r="F44" i="15"/>
  <c r="H43" i="15"/>
  <c r="F43" i="15"/>
  <c r="H42" i="15"/>
  <c r="F42" i="15"/>
  <c r="H41" i="15"/>
  <c r="F41" i="15"/>
  <c r="H40" i="15"/>
  <c r="F40" i="15"/>
  <c r="H39" i="15"/>
  <c r="F39" i="15"/>
  <c r="H38" i="15"/>
  <c r="F38" i="15"/>
  <c r="H48" i="17"/>
  <c r="F48" i="17"/>
  <c r="H47" i="17"/>
  <c r="F47" i="17"/>
  <c r="H46" i="17"/>
  <c r="F46" i="17"/>
  <c r="H45" i="17"/>
  <c r="F45" i="17"/>
  <c r="H44" i="17"/>
  <c r="F44" i="17"/>
  <c r="H43" i="17"/>
  <c r="F43" i="17"/>
  <c r="H42" i="17"/>
  <c r="F42" i="17"/>
  <c r="H41" i="17"/>
  <c r="F41" i="17"/>
  <c r="H40" i="17"/>
  <c r="F40" i="17"/>
  <c r="H39" i="17"/>
  <c r="F39" i="17"/>
  <c r="H38" i="17"/>
  <c r="F38" i="17"/>
  <c r="F48" i="13"/>
  <c r="H47" i="13"/>
  <c r="F47" i="13"/>
  <c r="H46" i="13"/>
  <c r="F46" i="13"/>
  <c r="H45" i="13"/>
  <c r="F45" i="13"/>
  <c r="H44" i="13"/>
  <c r="F44" i="13"/>
  <c r="H43" i="13"/>
  <c r="F43" i="13"/>
  <c r="H42" i="13"/>
  <c r="F42" i="13"/>
  <c r="H41" i="13"/>
  <c r="F41" i="13"/>
  <c r="H40" i="13"/>
  <c r="F40" i="13"/>
  <c r="H39" i="13"/>
  <c r="F39" i="13"/>
  <c r="H38" i="13"/>
  <c r="F38" i="13"/>
  <c r="H48" i="9"/>
  <c r="F48" i="9"/>
  <c r="H47" i="9"/>
  <c r="F47" i="9"/>
  <c r="H46" i="9"/>
  <c r="F46" i="9"/>
  <c r="H45" i="9"/>
  <c r="F45" i="9"/>
  <c r="H44" i="9"/>
  <c r="F44" i="9"/>
  <c r="H43" i="9"/>
  <c r="F43" i="9"/>
  <c r="H42" i="9"/>
  <c r="F42" i="9"/>
  <c r="H41" i="9"/>
  <c r="F41" i="9"/>
  <c r="H40" i="9"/>
  <c r="F40" i="9"/>
  <c r="H39" i="9"/>
  <c r="F39" i="9"/>
  <c r="H38" i="9"/>
  <c r="F38" i="9"/>
  <c r="H48" i="5"/>
  <c r="F48" i="5"/>
  <c r="H47" i="5"/>
  <c r="F47" i="5"/>
  <c r="H46" i="5"/>
  <c r="F46" i="5"/>
  <c r="H45" i="5"/>
  <c r="F45" i="5"/>
  <c r="H44" i="5"/>
  <c r="F44" i="5"/>
  <c r="H43" i="5"/>
  <c r="F43" i="5"/>
  <c r="H42" i="5"/>
  <c r="F42" i="5"/>
  <c r="H41" i="5"/>
  <c r="F41" i="5"/>
  <c r="H40" i="5"/>
  <c r="F40" i="5"/>
  <c r="H39" i="5"/>
  <c r="F39" i="5"/>
  <c r="H38" i="5"/>
  <c r="F38" i="5"/>
  <c r="H48" i="12"/>
  <c r="F48" i="12"/>
  <c r="H47" i="12"/>
  <c r="F47" i="12"/>
  <c r="H46" i="12"/>
  <c r="F46" i="12"/>
  <c r="H45" i="12"/>
  <c r="F45" i="12"/>
  <c r="H44" i="12"/>
  <c r="F44" i="12"/>
  <c r="H43" i="12"/>
  <c r="F43" i="12"/>
  <c r="H42" i="12"/>
  <c r="F42" i="12"/>
  <c r="H41" i="12"/>
  <c r="F41" i="12"/>
  <c r="H40" i="12"/>
  <c r="F40" i="12"/>
  <c r="H39" i="12"/>
  <c r="F39" i="12"/>
  <c r="H38" i="12"/>
  <c r="F38" i="12"/>
  <c r="H48" i="11"/>
  <c r="F48" i="11"/>
  <c r="H47" i="11"/>
  <c r="F47" i="11"/>
  <c r="H46" i="11"/>
  <c r="F46" i="11"/>
  <c r="H45" i="11"/>
  <c r="F45" i="11"/>
  <c r="H44" i="11"/>
  <c r="F44" i="11"/>
  <c r="H43" i="11"/>
  <c r="F43" i="11"/>
  <c r="H42" i="11"/>
  <c r="F42" i="11"/>
  <c r="H41" i="11"/>
  <c r="F41" i="11"/>
  <c r="H40" i="11"/>
  <c r="F40" i="11"/>
  <c r="H39" i="11"/>
  <c r="F39" i="11"/>
  <c r="H38" i="11"/>
  <c r="F38" i="11"/>
  <c r="H48" i="10"/>
  <c r="F48" i="10"/>
  <c r="H47" i="10"/>
  <c r="F47" i="10"/>
  <c r="H46" i="10"/>
  <c r="F46" i="10"/>
  <c r="H45" i="10"/>
  <c r="F45" i="10"/>
  <c r="H44" i="10"/>
  <c r="F44" i="10"/>
  <c r="H43" i="10"/>
  <c r="F43" i="10"/>
  <c r="H42" i="10"/>
  <c r="F42" i="10"/>
  <c r="H41" i="10"/>
  <c r="F41" i="10"/>
  <c r="H40" i="10"/>
  <c r="F40" i="10"/>
  <c r="H39" i="10"/>
  <c r="F39" i="10"/>
  <c r="H38" i="10"/>
  <c r="F38" i="10"/>
  <c r="H48" i="19"/>
  <c r="F48" i="19"/>
  <c r="H47" i="19"/>
  <c r="F47" i="19"/>
  <c r="H46" i="19"/>
  <c r="F46" i="19"/>
  <c r="H45" i="19"/>
  <c r="F45" i="19"/>
  <c r="H44" i="19"/>
  <c r="F44" i="19"/>
  <c r="H43" i="19"/>
  <c r="F43" i="19"/>
  <c r="H42" i="19"/>
  <c r="F42" i="19"/>
  <c r="H41" i="19"/>
  <c r="F41" i="19"/>
  <c r="H40" i="19"/>
  <c r="F40" i="19"/>
  <c r="H39" i="19"/>
  <c r="F39" i="19"/>
  <c r="H38" i="19"/>
  <c r="F38" i="19"/>
  <c r="H48" i="14"/>
  <c r="F48" i="14"/>
  <c r="H47" i="14"/>
  <c r="F47" i="14"/>
  <c r="H46" i="14"/>
  <c r="F46" i="14"/>
  <c r="H45" i="14"/>
  <c r="F45" i="14"/>
  <c r="H44" i="14"/>
  <c r="F44" i="14"/>
  <c r="H43" i="14"/>
  <c r="F43" i="14"/>
  <c r="H42" i="14"/>
  <c r="F42" i="14"/>
  <c r="H41" i="14"/>
  <c r="F41" i="14"/>
  <c r="H40" i="14"/>
  <c r="F40" i="14"/>
  <c r="H39" i="14"/>
  <c r="F39" i="14"/>
  <c r="H38" i="14"/>
  <c r="F38" i="14"/>
  <c r="H48" i="23"/>
  <c r="F48" i="23"/>
  <c r="H47" i="23"/>
  <c r="F47" i="23"/>
  <c r="F46" i="23"/>
  <c r="H45" i="23"/>
  <c r="F45" i="23"/>
  <c r="H44" i="23"/>
  <c r="F44" i="23"/>
  <c r="H43" i="23"/>
  <c r="F43" i="23"/>
  <c r="F42" i="23"/>
  <c r="H41" i="23"/>
  <c r="F41" i="23"/>
  <c r="H40" i="23"/>
  <c r="F40" i="23"/>
  <c r="H39" i="23"/>
  <c r="F39" i="23"/>
  <c r="F38" i="23"/>
  <c r="H48" i="16"/>
  <c r="F48" i="16"/>
  <c r="F47" i="16"/>
  <c r="H46" i="16"/>
  <c r="F46" i="16"/>
  <c r="F45" i="16"/>
  <c r="H44" i="16"/>
  <c r="F44" i="16"/>
  <c r="F43" i="16"/>
  <c r="H42" i="16"/>
  <c r="F42" i="16"/>
  <c r="F41" i="16"/>
  <c r="H40" i="16"/>
  <c r="F40" i="16"/>
  <c r="F39" i="16"/>
  <c r="H38" i="16"/>
  <c r="F38" i="16"/>
  <c r="E27" i="19"/>
  <c r="D27" i="19"/>
  <c r="N35" i="23"/>
  <c r="O35" i="14"/>
  <c r="G35" i="23"/>
  <c r="M35" i="23"/>
  <c r="G35" i="14"/>
  <c r="M35" i="14"/>
  <c r="F28" i="23"/>
  <c r="K28" i="23"/>
  <c r="F28" i="14"/>
  <c r="K28" i="14"/>
  <c r="N13" i="23"/>
  <c r="O12" i="23"/>
  <c r="O13" i="14"/>
  <c r="G12" i="23"/>
  <c r="M12" i="23" s="1"/>
  <c r="G12" i="14"/>
  <c r="O35" i="4"/>
  <c r="T22" i="4" s="1"/>
  <c r="O35" i="18"/>
  <c r="O35" i="15"/>
  <c r="O35" i="17"/>
  <c r="O35" i="16"/>
  <c r="O35" i="5"/>
  <c r="O35" i="12"/>
  <c r="O35" i="11"/>
  <c r="O35" i="10"/>
  <c r="O35" i="19"/>
  <c r="O34" i="4"/>
  <c r="T21" i="4" s="1"/>
  <c r="O34" i="18"/>
  <c r="O34" i="15"/>
  <c r="O34" i="17"/>
  <c r="O34" i="16"/>
  <c r="O34" i="5"/>
  <c r="O34" i="12"/>
  <c r="O34" i="11"/>
  <c r="O34" i="10"/>
  <c r="O34" i="19"/>
  <c r="O34" i="14"/>
  <c r="N34" i="23"/>
  <c r="I23" i="24" s="1"/>
  <c r="O34" i="23"/>
  <c r="O33" i="4"/>
  <c r="O33" i="18"/>
  <c r="O33" i="15"/>
  <c r="O33" i="17"/>
  <c r="O33" i="16"/>
  <c r="O33" i="5"/>
  <c r="O33" i="12"/>
  <c r="O33" i="11"/>
  <c r="O33" i="10"/>
  <c r="O33" i="19"/>
  <c r="O33" i="14"/>
  <c r="N33" i="23"/>
  <c r="O32" i="4"/>
  <c r="T19" i="4" s="1"/>
  <c r="O32" i="18"/>
  <c r="O32" i="15"/>
  <c r="T19" i="15" s="1"/>
  <c r="O32" i="17"/>
  <c r="O32" i="16"/>
  <c r="O32" i="5"/>
  <c r="O32" i="12"/>
  <c r="O32" i="11"/>
  <c r="O32" i="10"/>
  <c r="O32" i="19"/>
  <c r="O32" i="14"/>
  <c r="N32" i="23"/>
  <c r="I21" i="24" s="1"/>
  <c r="O32" i="23"/>
  <c r="O31" i="4"/>
  <c r="O31" i="18"/>
  <c r="O31" i="15"/>
  <c r="O31" i="17"/>
  <c r="O31" i="16"/>
  <c r="O31" i="5"/>
  <c r="T18" i="5" s="1"/>
  <c r="O31" i="12"/>
  <c r="O31" i="11"/>
  <c r="O31" i="10"/>
  <c r="O31" i="19"/>
  <c r="T18" i="19" s="1"/>
  <c r="O31" i="14"/>
  <c r="N31" i="23"/>
  <c r="O30" i="4"/>
  <c r="T17" i="4" s="1"/>
  <c r="O30" i="18"/>
  <c r="O30" i="15"/>
  <c r="O30" i="17"/>
  <c r="O30" i="16"/>
  <c r="O30" i="5"/>
  <c r="O30" i="12"/>
  <c r="O30" i="11"/>
  <c r="O30" i="10"/>
  <c r="O30" i="19"/>
  <c r="O30" i="14"/>
  <c r="N30" i="23"/>
  <c r="I19" i="24" s="1"/>
  <c r="O30" i="23"/>
  <c r="O28" i="4"/>
  <c r="O28" i="18"/>
  <c r="O28" i="15"/>
  <c r="O28" i="17"/>
  <c r="O28" i="13"/>
  <c r="O28" i="9"/>
  <c r="O28" i="16"/>
  <c r="O28" i="5"/>
  <c r="O28" i="12"/>
  <c r="O28" i="11"/>
  <c r="O28" i="10"/>
  <c r="O28" i="19"/>
  <c r="O28" i="14"/>
  <c r="N29" i="23"/>
  <c r="O27" i="4"/>
  <c r="T16" i="4" s="1"/>
  <c r="O27" i="18"/>
  <c r="O27" i="17"/>
  <c r="O27" i="16"/>
  <c r="O27" i="5"/>
  <c r="O27" i="12"/>
  <c r="T16" i="12" s="1"/>
  <c r="O27" i="11"/>
  <c r="O27" i="10"/>
  <c r="O27" i="14"/>
  <c r="N27" i="23"/>
  <c r="I17" i="24" s="1"/>
  <c r="O27" i="23"/>
  <c r="O23" i="4"/>
  <c r="O23" i="18"/>
  <c r="O23" i="15"/>
  <c r="O23" i="17"/>
  <c r="O23" i="16"/>
  <c r="O23" i="5"/>
  <c r="O23" i="12"/>
  <c r="O23" i="11"/>
  <c r="O23" i="10"/>
  <c r="O23" i="19"/>
  <c r="O23" i="14"/>
  <c r="N23" i="23"/>
  <c r="O22" i="4"/>
  <c r="O22" i="18"/>
  <c r="O22" i="15"/>
  <c r="O22" i="17"/>
  <c r="O22" i="16"/>
  <c r="O22" i="5"/>
  <c r="O22" i="12"/>
  <c r="T13" i="12" s="1"/>
  <c r="G55" i="24" s="1"/>
  <c r="O22" i="11"/>
  <c r="O22" i="10"/>
  <c r="O22" i="19"/>
  <c r="O22" i="14"/>
  <c r="T13" i="14" s="1"/>
  <c r="K15" i="24" s="1"/>
  <c r="N22" i="23"/>
  <c r="I15" i="24" s="1"/>
  <c r="O22" i="23"/>
  <c r="O20" i="4"/>
  <c r="O20" i="18"/>
  <c r="T12" i="18" s="1"/>
  <c r="O20" i="15"/>
  <c r="O20" i="17"/>
  <c r="O20" i="16"/>
  <c r="O20" i="5"/>
  <c r="O20" i="12"/>
  <c r="O20" i="11"/>
  <c r="O20" i="10"/>
  <c r="O20" i="19"/>
  <c r="O20" i="14"/>
  <c r="N20" i="23"/>
  <c r="O16" i="15"/>
  <c r="O16" i="4"/>
  <c r="O16" i="18"/>
  <c r="O16" i="17"/>
  <c r="O16" i="16"/>
  <c r="O16" i="5"/>
  <c r="O16" i="12"/>
  <c r="O16" i="11"/>
  <c r="O16" i="10"/>
  <c r="O16" i="19"/>
  <c r="O16" i="14"/>
  <c r="N16" i="23"/>
  <c r="I13" i="24" s="1"/>
  <c r="O16" i="23"/>
  <c r="O12" i="4"/>
  <c r="O12" i="12"/>
  <c r="O12" i="11"/>
  <c r="O12" i="14"/>
  <c r="N12" i="23"/>
  <c r="R22" i="23"/>
  <c r="S44" i="24" s="1"/>
  <c r="B24" i="24"/>
  <c r="R21" i="23"/>
  <c r="S43" i="24" s="1"/>
  <c r="B23" i="24"/>
  <c r="R17" i="23"/>
  <c r="S39" i="24" s="1"/>
  <c r="B19" i="24"/>
  <c r="L12" i="15"/>
  <c r="V10" i="15"/>
  <c r="L12" i="23"/>
  <c r="V10" i="23"/>
  <c r="L12" i="4"/>
  <c r="V10" i="4"/>
  <c r="L12" i="18"/>
  <c r="V10" i="18"/>
  <c r="L12" i="17"/>
  <c r="V10" i="17"/>
  <c r="L12" i="13"/>
  <c r="V10" i="13"/>
  <c r="L12" i="9"/>
  <c r="V10" i="9"/>
  <c r="L12" i="16"/>
  <c r="V10" i="16"/>
  <c r="L12" i="5"/>
  <c r="V10" i="5"/>
  <c r="L12" i="12"/>
  <c r="V10" i="12"/>
  <c r="L12" i="11"/>
  <c r="V10" i="11"/>
  <c r="L12" i="10"/>
  <c r="V10" i="10"/>
  <c r="L12" i="19"/>
  <c r="V10" i="19"/>
  <c r="L12" i="14"/>
  <c r="V10" i="14"/>
  <c r="L16" i="15"/>
  <c r="V11" i="15"/>
  <c r="L16" i="23"/>
  <c r="V11" i="23"/>
  <c r="L16" i="4"/>
  <c r="V11" i="4"/>
  <c r="L16" i="18"/>
  <c r="V11" i="18"/>
  <c r="L16" i="17"/>
  <c r="V11" i="17"/>
  <c r="L16" i="13"/>
  <c r="V11" i="13"/>
  <c r="L16" i="9"/>
  <c r="V11" i="9"/>
  <c r="L16" i="16"/>
  <c r="V11" i="16"/>
  <c r="L16" i="5"/>
  <c r="V11" i="5"/>
  <c r="L16" i="12"/>
  <c r="V11" i="12"/>
  <c r="L16" i="11"/>
  <c r="V11" i="11"/>
  <c r="L16" i="10"/>
  <c r="V11" i="10"/>
  <c r="L16" i="19"/>
  <c r="V11" i="19"/>
  <c r="L16" i="14"/>
  <c r="V11" i="14"/>
  <c r="L20" i="15"/>
  <c r="V12" i="15"/>
  <c r="L20" i="23"/>
  <c r="V12" i="23"/>
  <c r="L20" i="4"/>
  <c r="V12" i="4"/>
  <c r="L20" i="18"/>
  <c r="V12" i="18"/>
  <c r="L20" i="17"/>
  <c r="V12" i="17"/>
  <c r="L20" i="13"/>
  <c r="V12" i="13"/>
  <c r="L20" i="9"/>
  <c r="V12" i="9"/>
  <c r="L20" i="16"/>
  <c r="V12" i="16"/>
  <c r="L20" i="5"/>
  <c r="V12" i="5"/>
  <c r="L20" i="12"/>
  <c r="V12" i="12"/>
  <c r="L20" i="11"/>
  <c r="V12" i="11"/>
  <c r="L20" i="10"/>
  <c r="V12" i="10"/>
  <c r="L20" i="19"/>
  <c r="V12" i="19"/>
  <c r="L20" i="14"/>
  <c r="V12" i="14"/>
  <c r="L22" i="15"/>
  <c r="V13" i="15"/>
  <c r="L22" i="23"/>
  <c r="V13" i="23"/>
  <c r="L22" i="4"/>
  <c r="V13" i="4"/>
  <c r="L22" i="18"/>
  <c r="V13" i="18"/>
  <c r="L22" i="17"/>
  <c r="V13" i="17"/>
  <c r="L22" i="13"/>
  <c r="V13" i="13"/>
  <c r="L22" i="9"/>
  <c r="V13" i="9"/>
  <c r="L22" i="16"/>
  <c r="V13" i="16"/>
  <c r="L22" i="5"/>
  <c r="V13" i="5"/>
  <c r="L22" i="12"/>
  <c r="V13" i="12"/>
  <c r="L22" i="11"/>
  <c r="V13" i="11"/>
  <c r="L22" i="10"/>
  <c r="V13" i="10"/>
  <c r="L22" i="19"/>
  <c r="V13" i="19"/>
  <c r="L22" i="14"/>
  <c r="V13" i="14"/>
  <c r="L23" i="15"/>
  <c r="V14" i="15"/>
  <c r="L23" i="23"/>
  <c r="V14" i="23"/>
  <c r="L23" i="4"/>
  <c r="V14" i="4"/>
  <c r="L23" i="18"/>
  <c r="V14" i="18"/>
  <c r="L23" i="17"/>
  <c r="V14" i="17"/>
  <c r="L23" i="13"/>
  <c r="V14" i="13"/>
  <c r="L23" i="9"/>
  <c r="V14" i="9"/>
  <c r="L23" i="16"/>
  <c r="V14" i="16"/>
  <c r="L23" i="5"/>
  <c r="V14" i="5"/>
  <c r="L23" i="12"/>
  <c r="V14" i="12"/>
  <c r="L23" i="11"/>
  <c r="V14" i="11"/>
  <c r="L23" i="10"/>
  <c r="V14" i="10"/>
  <c r="L23" i="19"/>
  <c r="V14" i="19"/>
  <c r="L23" i="14"/>
  <c r="V14" i="14"/>
  <c r="L27" i="15"/>
  <c r="V15" i="15"/>
  <c r="L27" i="23"/>
  <c r="V15" i="23"/>
  <c r="L27" i="4"/>
  <c r="V15" i="4"/>
  <c r="L27" i="18"/>
  <c r="V15" i="18"/>
  <c r="L27" i="17"/>
  <c r="V15" i="17"/>
  <c r="L27" i="13"/>
  <c r="V15" i="13"/>
  <c r="L27" i="9"/>
  <c r="V15" i="9"/>
  <c r="L27" i="16"/>
  <c r="V15" i="16"/>
  <c r="L27" i="5"/>
  <c r="V15" i="5"/>
  <c r="L27" i="12"/>
  <c r="V15" i="12"/>
  <c r="L27" i="11"/>
  <c r="V15" i="11"/>
  <c r="L27" i="10"/>
  <c r="V15" i="10"/>
  <c r="L27" i="14"/>
  <c r="V15" i="14"/>
  <c r="L29" i="15"/>
  <c r="V16" i="15"/>
  <c r="L29" i="23"/>
  <c r="V16" i="23"/>
  <c r="L29" i="4"/>
  <c r="V16" i="4"/>
  <c r="L29" i="18"/>
  <c r="V16" i="18"/>
  <c r="L29" i="17"/>
  <c r="V16" i="17"/>
  <c r="L29" i="13"/>
  <c r="V16" i="13"/>
  <c r="L29" i="9"/>
  <c r="V16" i="9"/>
  <c r="L29" i="16"/>
  <c r="V16" i="16"/>
  <c r="L29" i="5"/>
  <c r="V16" i="5"/>
  <c r="L29" i="12"/>
  <c r="V16" i="12"/>
  <c r="L29" i="11"/>
  <c r="V16" i="11"/>
  <c r="L29" i="10"/>
  <c r="V16" i="10"/>
  <c r="L29" i="19"/>
  <c r="V16" i="19"/>
  <c r="L29" i="14"/>
  <c r="V16" i="14"/>
  <c r="V17" i="23"/>
  <c r="V17" i="14"/>
  <c r="V17" i="19"/>
  <c r="V17" i="10"/>
  <c r="V17" i="11"/>
  <c r="V17" i="12"/>
  <c r="V17" i="5"/>
  <c r="V17" i="16"/>
  <c r="V17" i="9"/>
  <c r="V17" i="13"/>
  <c r="V17" i="17"/>
  <c r="V17" i="15"/>
  <c r="V17" i="18"/>
  <c r="V17" i="4"/>
  <c r="L31" i="15"/>
  <c r="V18" i="15"/>
  <c r="L31" i="23"/>
  <c r="V18" i="23"/>
  <c r="L31" i="4"/>
  <c r="V18" i="4"/>
  <c r="L31" i="18"/>
  <c r="V18" i="18"/>
  <c r="L31" i="17"/>
  <c r="V18" i="17"/>
  <c r="L31" i="13"/>
  <c r="V18" i="13"/>
  <c r="L31" i="9"/>
  <c r="V18" i="9"/>
  <c r="L31" i="16"/>
  <c r="V18" i="16"/>
  <c r="L31" i="5"/>
  <c r="V18" i="5"/>
  <c r="L31" i="12"/>
  <c r="V18" i="12"/>
  <c r="L31" i="11"/>
  <c r="V18" i="11"/>
  <c r="L31" i="10"/>
  <c r="V18" i="10"/>
  <c r="L31" i="19"/>
  <c r="V18" i="19"/>
  <c r="L31" i="14"/>
  <c r="V18" i="14"/>
  <c r="L32" i="15"/>
  <c r="V19" i="15"/>
  <c r="L32" i="23"/>
  <c r="V19" i="23"/>
  <c r="L32" i="4"/>
  <c r="V19" i="4"/>
  <c r="L32" i="18"/>
  <c r="V19" i="18"/>
  <c r="L32" i="17"/>
  <c r="V19" i="17"/>
  <c r="L32" i="13"/>
  <c r="V19" i="13"/>
  <c r="L32" i="9"/>
  <c r="V19" i="9"/>
  <c r="L32" i="16"/>
  <c r="V19" i="16"/>
  <c r="L32" i="5"/>
  <c r="V19" i="5"/>
  <c r="L32" i="12"/>
  <c r="V19" i="12"/>
  <c r="L32" i="11"/>
  <c r="V19" i="11"/>
  <c r="L32" i="10"/>
  <c r="V19" i="10"/>
  <c r="L32" i="19"/>
  <c r="V19" i="19"/>
  <c r="L32" i="14"/>
  <c r="V19" i="14"/>
  <c r="V20" i="23"/>
  <c r="V20" i="14"/>
  <c r="V20" i="19"/>
  <c r="V20" i="10"/>
  <c r="V20" i="11"/>
  <c r="V20" i="12"/>
  <c r="V20" i="5"/>
  <c r="V20" i="16"/>
  <c r="V20" i="9"/>
  <c r="V20" i="13"/>
  <c r="V20" i="17"/>
  <c r="V20" i="15"/>
  <c r="V20" i="18"/>
  <c r="V20" i="4"/>
  <c r="L34" i="15"/>
  <c r="V21" i="15"/>
  <c r="L34" i="23"/>
  <c r="V21" i="23"/>
  <c r="L34" i="4"/>
  <c r="V21" i="4"/>
  <c r="L34" i="18"/>
  <c r="V21" i="18"/>
  <c r="L34" i="17"/>
  <c r="V21" i="17"/>
  <c r="L34" i="13"/>
  <c r="V21" i="13"/>
  <c r="L34" i="9"/>
  <c r="V21" i="9"/>
  <c r="L34" i="16"/>
  <c r="V21" i="16"/>
  <c r="L34" i="5"/>
  <c r="V21" i="5"/>
  <c r="L34" i="12"/>
  <c r="V21" i="12"/>
  <c r="L34" i="11"/>
  <c r="V21" i="11"/>
  <c r="L34" i="10"/>
  <c r="V21" i="10"/>
  <c r="L34" i="19"/>
  <c r="V21" i="19"/>
  <c r="L34" i="14"/>
  <c r="V21" i="14"/>
  <c r="L35" i="15"/>
  <c r="V22" i="15"/>
  <c r="L35" i="23"/>
  <c r="V22" i="23"/>
  <c r="L35" i="4"/>
  <c r="V22" i="4"/>
  <c r="L35" i="18"/>
  <c r="V22" i="18"/>
  <c r="L35" i="17"/>
  <c r="V22" i="17"/>
  <c r="L35" i="13"/>
  <c r="V22" i="13"/>
  <c r="L35" i="9"/>
  <c r="V22" i="9"/>
  <c r="L35" i="16"/>
  <c r="V22" i="16"/>
  <c r="L35" i="5"/>
  <c r="V22" i="5"/>
  <c r="L35" i="12"/>
  <c r="V22" i="12"/>
  <c r="L35" i="11"/>
  <c r="V22" i="11"/>
  <c r="L35" i="10"/>
  <c r="V22" i="10"/>
  <c r="L35" i="19"/>
  <c r="V22" i="19"/>
  <c r="L35" i="14"/>
  <c r="V22" i="14"/>
  <c r="L11" i="15"/>
  <c r="L11" i="23"/>
  <c r="L11" i="4"/>
  <c r="L11" i="18"/>
  <c r="L11" i="17"/>
  <c r="L11" i="13"/>
  <c r="L11" i="9"/>
  <c r="L11" i="16"/>
  <c r="L11" i="5"/>
  <c r="L11" i="12"/>
  <c r="L11" i="11"/>
  <c r="L11" i="10"/>
  <c r="L11" i="19"/>
  <c r="L11" i="14"/>
  <c r="J12" i="15"/>
  <c r="U10" i="15"/>
  <c r="J12" i="23"/>
  <c r="U10" i="23"/>
  <c r="J12" i="4"/>
  <c r="U10" i="4"/>
  <c r="J12" i="18"/>
  <c r="U10" i="18"/>
  <c r="J12" i="17"/>
  <c r="U10" i="17"/>
  <c r="J12" i="13"/>
  <c r="U10" i="13"/>
  <c r="J12" i="9"/>
  <c r="U10" i="9"/>
  <c r="J12" i="16"/>
  <c r="U10" i="16"/>
  <c r="J12" i="5"/>
  <c r="U10" i="5"/>
  <c r="J12" i="12"/>
  <c r="U10" i="12"/>
  <c r="J12" i="11"/>
  <c r="U10" i="11"/>
  <c r="J12" i="10"/>
  <c r="U10" i="10"/>
  <c r="J12" i="19"/>
  <c r="U10" i="19"/>
  <c r="J12" i="14"/>
  <c r="U10" i="14"/>
  <c r="J16" i="15"/>
  <c r="U11" i="15"/>
  <c r="J16" i="23"/>
  <c r="U11" i="23"/>
  <c r="J16" i="4"/>
  <c r="U11" i="4"/>
  <c r="J16" i="18"/>
  <c r="U11" i="18"/>
  <c r="J16" i="17"/>
  <c r="U11" i="17"/>
  <c r="J16" i="13"/>
  <c r="U11" i="13"/>
  <c r="J16" i="9"/>
  <c r="U11" i="9"/>
  <c r="J16" i="16"/>
  <c r="U11" i="16"/>
  <c r="J16" i="5"/>
  <c r="U11" i="5"/>
  <c r="J16" i="12"/>
  <c r="U11" i="12"/>
  <c r="J16" i="11"/>
  <c r="U11" i="11"/>
  <c r="J16" i="10"/>
  <c r="U11" i="10"/>
  <c r="J16" i="19"/>
  <c r="U11" i="19"/>
  <c r="J16" i="14"/>
  <c r="U11" i="14"/>
  <c r="J20" i="15"/>
  <c r="U12" i="15"/>
  <c r="J20" i="23"/>
  <c r="U12" i="23"/>
  <c r="J20" i="4"/>
  <c r="U12" i="4"/>
  <c r="J20" i="18"/>
  <c r="U12" i="18"/>
  <c r="J20" i="17"/>
  <c r="U12" i="17"/>
  <c r="J20" i="13"/>
  <c r="U12" i="13"/>
  <c r="J20" i="9"/>
  <c r="U12" i="9"/>
  <c r="J20" i="16"/>
  <c r="U12" i="16"/>
  <c r="J20" i="5"/>
  <c r="U12" i="5"/>
  <c r="J20" i="12"/>
  <c r="U12" i="12"/>
  <c r="J20" i="11"/>
  <c r="U12" i="11"/>
  <c r="J20" i="10"/>
  <c r="U12" i="10"/>
  <c r="J20" i="19"/>
  <c r="U12" i="19"/>
  <c r="J20" i="14"/>
  <c r="U12" i="14"/>
  <c r="J22" i="15"/>
  <c r="U13" i="15"/>
  <c r="J22" i="23"/>
  <c r="U13" i="23"/>
  <c r="J22" i="4"/>
  <c r="U13" i="4"/>
  <c r="J22" i="18"/>
  <c r="U13" i="18"/>
  <c r="J22" i="17"/>
  <c r="U13" i="17"/>
  <c r="J22" i="13"/>
  <c r="U13" i="13"/>
  <c r="J22" i="9"/>
  <c r="U13" i="9"/>
  <c r="J22" i="16"/>
  <c r="U13" i="16"/>
  <c r="J22" i="5"/>
  <c r="U13" i="5"/>
  <c r="J22" i="12"/>
  <c r="U13" i="12"/>
  <c r="J22" i="11"/>
  <c r="U13" i="11"/>
  <c r="J22" i="10"/>
  <c r="U13" i="10"/>
  <c r="J22" i="19"/>
  <c r="U13" i="19"/>
  <c r="J22" i="14"/>
  <c r="U13" i="14"/>
  <c r="J23" i="15"/>
  <c r="U14" i="15"/>
  <c r="J23" i="23"/>
  <c r="U14" i="23"/>
  <c r="J23" i="4"/>
  <c r="U14" i="4"/>
  <c r="J23" i="18"/>
  <c r="U14" i="18"/>
  <c r="J23" i="17"/>
  <c r="U14" i="17"/>
  <c r="J23" i="13"/>
  <c r="U14" i="13"/>
  <c r="J23" i="9"/>
  <c r="U14" i="9"/>
  <c r="J23" i="16"/>
  <c r="U14" i="16"/>
  <c r="J23" i="5"/>
  <c r="U14" i="5"/>
  <c r="J23" i="12"/>
  <c r="U14" i="12"/>
  <c r="J23" i="11"/>
  <c r="U14" i="11"/>
  <c r="J23" i="10"/>
  <c r="U14" i="10"/>
  <c r="J23" i="19"/>
  <c r="U14" i="19"/>
  <c r="J23" i="14"/>
  <c r="U14" i="14"/>
  <c r="J27" i="15"/>
  <c r="U15" i="15"/>
  <c r="J27" i="23"/>
  <c r="U15" i="23"/>
  <c r="J27" i="4"/>
  <c r="U15" i="4"/>
  <c r="J27" i="18"/>
  <c r="U15" i="18"/>
  <c r="J27" i="17"/>
  <c r="U15" i="17"/>
  <c r="J27" i="13"/>
  <c r="U15" i="13"/>
  <c r="J27" i="9"/>
  <c r="U15" i="9"/>
  <c r="J27" i="16"/>
  <c r="U15" i="16"/>
  <c r="J27" i="5"/>
  <c r="U15" i="5"/>
  <c r="J27" i="12"/>
  <c r="U15" i="12"/>
  <c r="J27" i="11"/>
  <c r="U15" i="11"/>
  <c r="J27" i="10"/>
  <c r="U15" i="10"/>
  <c r="J27" i="14"/>
  <c r="U15" i="14"/>
  <c r="J29" i="15"/>
  <c r="U16" i="15"/>
  <c r="J29" i="23"/>
  <c r="U16" i="23"/>
  <c r="J29" i="4"/>
  <c r="U16" i="4"/>
  <c r="J29" i="18"/>
  <c r="U16" i="18"/>
  <c r="J29" i="17"/>
  <c r="U16" i="17"/>
  <c r="J29" i="13"/>
  <c r="U16" i="13"/>
  <c r="J29" i="9"/>
  <c r="U16" i="9"/>
  <c r="J29" i="16"/>
  <c r="U16" i="16"/>
  <c r="J29" i="5"/>
  <c r="U16" i="5"/>
  <c r="J29" i="12"/>
  <c r="U16" i="12"/>
  <c r="J29" i="11"/>
  <c r="U16" i="11"/>
  <c r="J29" i="10"/>
  <c r="U16" i="10"/>
  <c r="J29" i="19"/>
  <c r="U16" i="19"/>
  <c r="J29" i="14"/>
  <c r="U16" i="14"/>
  <c r="J30" i="15"/>
  <c r="U17" i="15"/>
  <c r="J30" i="23"/>
  <c r="U17" i="23"/>
  <c r="J30" i="4"/>
  <c r="U17" i="4"/>
  <c r="J30" i="18"/>
  <c r="U17" i="18"/>
  <c r="J30" i="17"/>
  <c r="U17" i="17"/>
  <c r="J30" i="13"/>
  <c r="U17" i="13"/>
  <c r="J30" i="9"/>
  <c r="U17" i="9"/>
  <c r="J30" i="16"/>
  <c r="U17" i="16"/>
  <c r="J30" i="5"/>
  <c r="U17" i="5"/>
  <c r="J30" i="12"/>
  <c r="U17" i="12"/>
  <c r="J30" i="11"/>
  <c r="U17" i="11"/>
  <c r="J30" i="10"/>
  <c r="U17" i="10"/>
  <c r="J30" i="19"/>
  <c r="U17" i="19"/>
  <c r="J30" i="14"/>
  <c r="U17" i="14"/>
  <c r="J31" i="15"/>
  <c r="U18" i="15"/>
  <c r="J31" i="23"/>
  <c r="U18" i="23"/>
  <c r="J31" i="4"/>
  <c r="U18" i="4"/>
  <c r="J31" i="18"/>
  <c r="U18" i="18"/>
  <c r="J31" i="17"/>
  <c r="U18" i="17"/>
  <c r="J31" i="13"/>
  <c r="U18" i="13"/>
  <c r="J31" i="9"/>
  <c r="U18" i="9"/>
  <c r="J31" i="16"/>
  <c r="U18" i="16"/>
  <c r="J31" i="5"/>
  <c r="U18" i="5"/>
  <c r="J31" i="12"/>
  <c r="U18" i="12"/>
  <c r="J31" i="11"/>
  <c r="U18" i="11"/>
  <c r="J31" i="10"/>
  <c r="U18" i="10"/>
  <c r="J31" i="19"/>
  <c r="U18" i="19"/>
  <c r="J31" i="14"/>
  <c r="U18" i="14"/>
  <c r="J32" i="15"/>
  <c r="U19" i="15"/>
  <c r="J32" i="23"/>
  <c r="U19" i="23"/>
  <c r="J32" i="4"/>
  <c r="U19" i="4"/>
  <c r="J32" i="18"/>
  <c r="U19" i="18"/>
  <c r="J32" i="17"/>
  <c r="U19" i="17"/>
  <c r="J32" i="13"/>
  <c r="U19" i="13"/>
  <c r="J32" i="9"/>
  <c r="U19" i="9"/>
  <c r="J32" i="16"/>
  <c r="U19" i="16"/>
  <c r="J32" i="5"/>
  <c r="U19" i="5"/>
  <c r="J32" i="12"/>
  <c r="U19" i="12"/>
  <c r="J32" i="11"/>
  <c r="U19" i="11"/>
  <c r="J32" i="10"/>
  <c r="U19" i="10"/>
  <c r="J32" i="19"/>
  <c r="U19" i="19"/>
  <c r="J32" i="14"/>
  <c r="U19" i="14"/>
  <c r="J33" i="15"/>
  <c r="U20" i="15"/>
  <c r="J33" i="23"/>
  <c r="U20" i="23"/>
  <c r="J33" i="4"/>
  <c r="U20" i="4"/>
  <c r="J33" i="18"/>
  <c r="U20" i="18"/>
  <c r="J33" i="17"/>
  <c r="U20" i="17"/>
  <c r="J33" i="13"/>
  <c r="U20" i="13"/>
  <c r="J33" i="9"/>
  <c r="U20" i="9"/>
  <c r="J33" i="16"/>
  <c r="U20" i="16"/>
  <c r="J33" i="5"/>
  <c r="U20" i="5"/>
  <c r="J33" i="12"/>
  <c r="U20" i="12"/>
  <c r="J33" i="11"/>
  <c r="U20" i="11"/>
  <c r="J33" i="10"/>
  <c r="U20" i="10"/>
  <c r="J33" i="19"/>
  <c r="U20" i="19"/>
  <c r="J33" i="14"/>
  <c r="U20" i="14"/>
  <c r="J34" i="15"/>
  <c r="U21" i="15"/>
  <c r="J34" i="23"/>
  <c r="U21" i="23"/>
  <c r="J34" i="4"/>
  <c r="U21" i="4"/>
  <c r="J34" i="18"/>
  <c r="U21" i="18"/>
  <c r="J34" i="17"/>
  <c r="U21" i="17"/>
  <c r="J34" i="13"/>
  <c r="U21" i="13"/>
  <c r="J34" i="9"/>
  <c r="U21" i="9"/>
  <c r="J34" i="16"/>
  <c r="U21" i="16"/>
  <c r="J34" i="5"/>
  <c r="U21" i="5"/>
  <c r="J34" i="12"/>
  <c r="U21" i="12"/>
  <c r="J34" i="11"/>
  <c r="U21" i="11"/>
  <c r="J34" i="10"/>
  <c r="U21" i="10"/>
  <c r="J34" i="19"/>
  <c r="U21" i="19"/>
  <c r="J34" i="14"/>
  <c r="U21" i="14"/>
  <c r="J35" i="15"/>
  <c r="U22" i="15"/>
  <c r="J35" i="23"/>
  <c r="U22" i="23"/>
  <c r="J35" i="4"/>
  <c r="U22" i="4"/>
  <c r="J35" i="18"/>
  <c r="U22" i="18"/>
  <c r="J35" i="17"/>
  <c r="U22" i="17"/>
  <c r="J35" i="13"/>
  <c r="U22" i="13"/>
  <c r="J35" i="9"/>
  <c r="U22" i="9"/>
  <c r="J35" i="16"/>
  <c r="U22" i="16"/>
  <c r="J35" i="5"/>
  <c r="U22" i="5"/>
  <c r="J35" i="12"/>
  <c r="U22" i="12"/>
  <c r="J35" i="11"/>
  <c r="U22" i="11"/>
  <c r="J35" i="10"/>
  <c r="U22" i="10"/>
  <c r="J35" i="19"/>
  <c r="U22" i="19"/>
  <c r="J35" i="14"/>
  <c r="U22" i="14"/>
  <c r="J11" i="15"/>
  <c r="J11" i="23"/>
  <c r="J11" i="4"/>
  <c r="J11" i="18"/>
  <c r="J11" i="17"/>
  <c r="J11" i="13"/>
  <c r="J11" i="9"/>
  <c r="J11" i="16"/>
  <c r="J11" i="5"/>
  <c r="J11" i="12"/>
  <c r="J11" i="11"/>
  <c r="J11" i="10"/>
  <c r="J11" i="19"/>
  <c r="J11" i="14"/>
  <c r="G84" i="24"/>
  <c r="H35" i="4"/>
  <c r="AF44" i="24" s="1"/>
  <c r="I35" i="4"/>
  <c r="S22" i="4" s="1"/>
  <c r="F84" i="24"/>
  <c r="G83" i="24"/>
  <c r="H34" i="4"/>
  <c r="AF43" i="24" s="1"/>
  <c r="I34" i="4"/>
  <c r="S21" i="4" s="1"/>
  <c r="F83" i="24"/>
  <c r="T20" i="4"/>
  <c r="G82" i="24"/>
  <c r="H33" i="4"/>
  <c r="I33" i="4"/>
  <c r="S20" i="4" s="1"/>
  <c r="F82" i="24" s="1"/>
  <c r="G81" i="24"/>
  <c r="H32" i="4"/>
  <c r="AF41" i="24" s="1"/>
  <c r="I32" i="4"/>
  <c r="S19" i="4" s="1"/>
  <c r="T18" i="4"/>
  <c r="G80" i="24"/>
  <c r="H31" i="4"/>
  <c r="AF40" i="24" s="1"/>
  <c r="I31" i="4"/>
  <c r="S18" i="4" s="1"/>
  <c r="F80" i="24"/>
  <c r="G79" i="24"/>
  <c r="H30" i="4"/>
  <c r="AF39" i="24" s="1"/>
  <c r="I30" i="4"/>
  <c r="S17" i="4" s="1"/>
  <c r="F79" i="24"/>
  <c r="G78" i="24"/>
  <c r="H29" i="4"/>
  <c r="I29" i="4"/>
  <c r="S16" i="4" s="1"/>
  <c r="F78" i="24"/>
  <c r="O25" i="4"/>
  <c r="T15" i="4"/>
  <c r="G77" i="24" s="1"/>
  <c r="H27" i="4"/>
  <c r="T14" i="4"/>
  <c r="G76" i="24" s="1"/>
  <c r="H23" i="4"/>
  <c r="T13" i="4"/>
  <c r="G75" i="24" s="1"/>
  <c r="H22" i="4"/>
  <c r="T12" i="4"/>
  <c r="G74" i="24" s="1"/>
  <c r="H20" i="4"/>
  <c r="T11" i="4"/>
  <c r="H16" i="4"/>
  <c r="T10" i="4"/>
  <c r="G72" i="24" s="1"/>
  <c r="H12" i="4"/>
  <c r="I12" i="4" s="1"/>
  <c r="S10" i="4" s="1"/>
  <c r="O11" i="4"/>
  <c r="H11" i="4"/>
  <c r="I11" i="4" s="1"/>
  <c r="F71" i="24"/>
  <c r="G70" i="24"/>
  <c r="F70" i="24"/>
  <c r="V7" i="4"/>
  <c r="U7" i="4"/>
  <c r="T7" i="4"/>
  <c r="G69" i="24"/>
  <c r="S7" i="4"/>
  <c r="F69" i="24"/>
  <c r="F10" i="24"/>
  <c r="G10" i="24"/>
  <c r="J10" i="24"/>
  <c r="K10" i="24"/>
  <c r="N10" i="24"/>
  <c r="O10" i="24"/>
  <c r="R10" i="24"/>
  <c r="S10" i="24"/>
  <c r="F30" i="24"/>
  <c r="G30" i="24"/>
  <c r="F50" i="24"/>
  <c r="G50" i="24"/>
  <c r="J50" i="24"/>
  <c r="K50" i="24"/>
  <c r="J30" i="24"/>
  <c r="K30" i="24"/>
  <c r="N50" i="24"/>
  <c r="O50" i="24"/>
  <c r="N30" i="24"/>
  <c r="O30" i="24"/>
  <c r="V10" i="24"/>
  <c r="W10" i="24"/>
  <c r="Z10" i="24"/>
  <c r="AA10" i="24"/>
  <c r="AD10" i="24"/>
  <c r="AE10" i="24"/>
  <c r="AH10" i="24"/>
  <c r="AI10" i="24"/>
  <c r="H11" i="23"/>
  <c r="I11" i="23"/>
  <c r="N11" i="23"/>
  <c r="O11" i="23" s="1"/>
  <c r="G11" i="24"/>
  <c r="H11" i="14"/>
  <c r="I11" i="14" s="1"/>
  <c r="O11" i="14"/>
  <c r="K11" i="24"/>
  <c r="H11" i="19"/>
  <c r="I11" i="19" s="1"/>
  <c r="N11" i="24"/>
  <c r="O11" i="19"/>
  <c r="O11" i="24"/>
  <c r="H11" i="10"/>
  <c r="I11" i="10"/>
  <c r="R11" i="24"/>
  <c r="O11" i="10"/>
  <c r="H11" i="11"/>
  <c r="I11" i="11" s="1"/>
  <c r="F31" i="24"/>
  <c r="O11" i="11"/>
  <c r="G31" i="24"/>
  <c r="H11" i="12"/>
  <c r="I11" i="12"/>
  <c r="O11" i="12"/>
  <c r="H11" i="5"/>
  <c r="I11" i="5" s="1"/>
  <c r="O11" i="5"/>
  <c r="K51" i="24"/>
  <c r="H11" i="16"/>
  <c r="I11" i="16"/>
  <c r="J31" i="24"/>
  <c r="O11" i="16"/>
  <c r="K31" i="24"/>
  <c r="H11" i="9"/>
  <c r="I11" i="9" s="1"/>
  <c r="N51" i="24"/>
  <c r="O11" i="9"/>
  <c r="H11" i="13"/>
  <c r="I11" i="13" s="1"/>
  <c r="N31" i="24"/>
  <c r="O11" i="13"/>
  <c r="H11" i="17"/>
  <c r="I11" i="17" s="1"/>
  <c r="W11" i="24"/>
  <c r="H11" i="15"/>
  <c r="I11" i="15" s="1"/>
  <c r="Z11" i="24"/>
  <c r="O11" i="15"/>
  <c r="AA11" i="24"/>
  <c r="H11" i="18"/>
  <c r="I11" i="18"/>
  <c r="AD11" i="24"/>
  <c r="O11" i="18"/>
  <c r="AE11" i="24"/>
  <c r="AH11" i="24"/>
  <c r="AI11" i="24"/>
  <c r="H12" i="23"/>
  <c r="I12" i="23" s="1"/>
  <c r="S10" i="23"/>
  <c r="F12" i="24" s="1"/>
  <c r="T10" i="23"/>
  <c r="G12" i="24" s="1"/>
  <c r="H12" i="14"/>
  <c r="I12" i="14" s="1"/>
  <c r="S10" i="14" s="1"/>
  <c r="J12" i="24" s="1"/>
  <c r="T10" i="14"/>
  <c r="K12" i="24" s="1"/>
  <c r="H12" i="19"/>
  <c r="I12" i="19" s="1"/>
  <c r="S10" i="19"/>
  <c r="N12" i="24" s="1"/>
  <c r="H12" i="10"/>
  <c r="I12" i="10" s="1"/>
  <c r="S10" i="10" s="1"/>
  <c r="R12" i="24" s="1"/>
  <c r="H12" i="11"/>
  <c r="I12" i="11" s="1"/>
  <c r="S10" i="11"/>
  <c r="F32" i="24" s="1"/>
  <c r="T10" i="11"/>
  <c r="G32" i="24" s="1"/>
  <c r="H12" i="12"/>
  <c r="I12" i="12" s="1"/>
  <c r="S10" i="12" s="1"/>
  <c r="F52" i="24" s="1"/>
  <c r="T10" i="12"/>
  <c r="G52" i="24" s="1"/>
  <c r="H12" i="5"/>
  <c r="I12" i="5" s="1"/>
  <c r="S10" i="5" s="1"/>
  <c r="J52" i="24" s="1"/>
  <c r="H12" i="16"/>
  <c r="I12" i="16" s="1"/>
  <c r="S10" i="16" s="1"/>
  <c r="J32" i="24" s="1"/>
  <c r="H12" i="9"/>
  <c r="I12" i="9" s="1"/>
  <c r="S10" i="9" s="1"/>
  <c r="N52" i="24" s="1"/>
  <c r="H12" i="13"/>
  <c r="I12" i="13" s="1"/>
  <c r="S10" i="13"/>
  <c r="N32" i="24" s="1"/>
  <c r="H12" i="17"/>
  <c r="I12" i="17" s="1"/>
  <c r="S10" i="17" s="1"/>
  <c r="V12" i="24" s="1"/>
  <c r="W12" i="24"/>
  <c r="H12" i="15"/>
  <c r="I12" i="15"/>
  <c r="S10" i="15" s="1"/>
  <c r="Z12" i="24" s="1"/>
  <c r="H12" i="18"/>
  <c r="I12" i="18"/>
  <c r="S10" i="18" s="1"/>
  <c r="AD12" i="24"/>
  <c r="AI12" i="24"/>
  <c r="H16" i="23"/>
  <c r="I16" i="23"/>
  <c r="S11" i="23" s="1"/>
  <c r="F13" i="24"/>
  <c r="T11" i="23"/>
  <c r="G13" i="24"/>
  <c r="H16" i="14"/>
  <c r="I16" i="14"/>
  <c r="S11" i="14" s="1"/>
  <c r="J13" i="24" s="1"/>
  <c r="T11" i="14"/>
  <c r="K13" i="24"/>
  <c r="H16" i="19"/>
  <c r="I16" i="19"/>
  <c r="S11" i="19" s="1"/>
  <c r="N13" i="24" s="1"/>
  <c r="T11" i="19"/>
  <c r="O13" i="24"/>
  <c r="H16" i="10"/>
  <c r="I16" i="10"/>
  <c r="S11" i="10" s="1"/>
  <c r="R13" i="24" s="1"/>
  <c r="T11" i="10"/>
  <c r="S13" i="24"/>
  <c r="H16" i="11"/>
  <c r="H33" i="24" s="1"/>
  <c r="Y53" i="24" s="1"/>
  <c r="I16" i="11"/>
  <c r="S11" i="11" s="1"/>
  <c r="F33" i="24" s="1"/>
  <c r="T11" i="11"/>
  <c r="G33" i="24"/>
  <c r="H16" i="12"/>
  <c r="I16" i="12"/>
  <c r="S11" i="12" s="1"/>
  <c r="F53" i="24" s="1"/>
  <c r="T11" i="12"/>
  <c r="G53" i="24"/>
  <c r="H16" i="5"/>
  <c r="I16" i="5"/>
  <c r="S11" i="5" s="1"/>
  <c r="J53" i="24"/>
  <c r="T11" i="5"/>
  <c r="K53" i="24"/>
  <c r="H16" i="16"/>
  <c r="L33" i="24" s="1"/>
  <c r="Z53" i="24" s="1"/>
  <c r="I16" i="16"/>
  <c r="S11" i="16" s="1"/>
  <c r="J33" i="24" s="1"/>
  <c r="T11" i="16"/>
  <c r="K33" i="24"/>
  <c r="H16" i="9"/>
  <c r="I16" i="9"/>
  <c r="S11" i="9" s="1"/>
  <c r="N53" i="24"/>
  <c r="H16" i="13"/>
  <c r="P33" i="24" s="1"/>
  <c r="AA53" i="24" s="1"/>
  <c r="I16" i="13"/>
  <c r="S11" i="13" s="1"/>
  <c r="N33" i="24"/>
  <c r="H16" i="17"/>
  <c r="I16" i="17"/>
  <c r="S11" i="17" s="1"/>
  <c r="V13" i="24" s="1"/>
  <c r="W13" i="24"/>
  <c r="H16" i="15"/>
  <c r="I16" i="15" s="1"/>
  <c r="S11" i="15" s="1"/>
  <c r="Z13" i="24" s="1"/>
  <c r="T11" i="15"/>
  <c r="AA13" i="24" s="1"/>
  <c r="H16" i="18"/>
  <c r="T11" i="18"/>
  <c r="AE13" i="24" s="1"/>
  <c r="H20" i="23"/>
  <c r="H20" i="14"/>
  <c r="I20" i="14" s="1"/>
  <c r="S12" i="14"/>
  <c r="J14" i="24" s="1"/>
  <c r="T12" i="14"/>
  <c r="K14" i="24" s="1"/>
  <c r="H20" i="19"/>
  <c r="T12" i="19"/>
  <c r="O14" i="24" s="1"/>
  <c r="H20" i="10"/>
  <c r="I20" i="10" s="1"/>
  <c r="S12" i="10" s="1"/>
  <c r="R14" i="24" s="1"/>
  <c r="T12" i="10"/>
  <c r="S14" i="24" s="1"/>
  <c r="H20" i="11"/>
  <c r="T12" i="11"/>
  <c r="G34" i="24" s="1"/>
  <c r="H20" i="12"/>
  <c r="I20" i="12" s="1"/>
  <c r="S12" i="12" s="1"/>
  <c r="F54" i="24" s="1"/>
  <c r="T12" i="12"/>
  <c r="G54" i="24" s="1"/>
  <c r="H20" i="5"/>
  <c r="T12" i="5"/>
  <c r="K54" i="24" s="1"/>
  <c r="H20" i="16"/>
  <c r="L34" i="24" s="1"/>
  <c r="Z54" i="24" s="1"/>
  <c r="T12" i="16"/>
  <c r="K34" i="24" s="1"/>
  <c r="H20" i="9"/>
  <c r="H20" i="13"/>
  <c r="H20" i="17"/>
  <c r="H20" i="15"/>
  <c r="I20" i="15"/>
  <c r="S12" i="15" s="1"/>
  <c r="Z14" i="24"/>
  <c r="T12" i="15"/>
  <c r="AA14" i="24"/>
  <c r="H20" i="18"/>
  <c r="I20" i="18"/>
  <c r="S12" i="18" s="1"/>
  <c r="AD14" i="24" s="1"/>
  <c r="AE14" i="24"/>
  <c r="AI14" i="24"/>
  <c r="H22" i="23"/>
  <c r="I22" i="23"/>
  <c r="S13" i="23" s="1"/>
  <c r="F15" i="24" s="1"/>
  <c r="T13" i="23"/>
  <c r="G15" i="24"/>
  <c r="H22" i="14"/>
  <c r="I22" i="14"/>
  <c r="S13" i="14" s="1"/>
  <c r="J15" i="24"/>
  <c r="H22" i="19"/>
  <c r="I22" i="19"/>
  <c r="S13" i="19" s="1"/>
  <c r="N15" i="24" s="1"/>
  <c r="T13" i="19"/>
  <c r="O15" i="24"/>
  <c r="H22" i="10"/>
  <c r="I22" i="10"/>
  <c r="S13" i="10" s="1"/>
  <c r="R15" i="24"/>
  <c r="T13" i="10"/>
  <c r="S15" i="24"/>
  <c r="H22" i="11"/>
  <c r="H35" i="24" s="1"/>
  <c r="Y55" i="24" s="1"/>
  <c r="I22" i="11"/>
  <c r="S13" i="11" s="1"/>
  <c r="F35" i="24" s="1"/>
  <c r="T13" i="11"/>
  <c r="G35" i="24"/>
  <c r="H22" i="12"/>
  <c r="I22" i="12"/>
  <c r="S13" i="12" s="1"/>
  <c r="F55" i="24"/>
  <c r="H22" i="5"/>
  <c r="I22" i="5"/>
  <c r="S13" i="5" s="1"/>
  <c r="J55" i="24" s="1"/>
  <c r="T13" i="5"/>
  <c r="K55" i="24"/>
  <c r="H22" i="16"/>
  <c r="L35" i="24" s="1"/>
  <c r="Z55" i="24" s="1"/>
  <c r="I22" i="16"/>
  <c r="S13" i="16" s="1"/>
  <c r="J35" i="24"/>
  <c r="T13" i="16"/>
  <c r="K35" i="24"/>
  <c r="H22" i="9"/>
  <c r="I22" i="9"/>
  <c r="S13" i="9" s="1"/>
  <c r="N55" i="24" s="1"/>
  <c r="H22" i="13"/>
  <c r="P35" i="24" s="1"/>
  <c r="AA55" i="24" s="1"/>
  <c r="I22" i="13"/>
  <c r="S13" i="13" s="1"/>
  <c r="N35" i="24" s="1"/>
  <c r="H22" i="17"/>
  <c r="I22" i="17"/>
  <c r="S13" i="17" s="1"/>
  <c r="V15" i="24" s="1"/>
  <c r="W15" i="24"/>
  <c r="H22" i="15"/>
  <c r="T13" i="15"/>
  <c r="AA15" i="24" s="1"/>
  <c r="H22" i="18"/>
  <c r="I22" i="18" s="1"/>
  <c r="S13" i="18"/>
  <c r="AD15" i="24" s="1"/>
  <c r="T13" i="18"/>
  <c r="AE15" i="24" s="1"/>
  <c r="AI15" i="24"/>
  <c r="H23" i="23"/>
  <c r="I23" i="23" s="1"/>
  <c r="S14" i="23" s="1"/>
  <c r="F16" i="24" s="1"/>
  <c r="H23" i="14"/>
  <c r="T14" i="14"/>
  <c r="K16" i="24" s="1"/>
  <c r="H23" i="19"/>
  <c r="I23" i="19" s="1"/>
  <c r="S14" i="19" s="1"/>
  <c r="N16" i="24" s="1"/>
  <c r="T14" i="19"/>
  <c r="O16" i="24" s="1"/>
  <c r="H23" i="10"/>
  <c r="T14" i="10"/>
  <c r="S16" i="24" s="1"/>
  <c r="H23" i="11"/>
  <c r="H36" i="24" s="1"/>
  <c r="Y56" i="24" s="1"/>
  <c r="T14" i="11"/>
  <c r="G36" i="24" s="1"/>
  <c r="H23" i="12"/>
  <c r="T14" i="12"/>
  <c r="G56" i="24" s="1"/>
  <c r="H23" i="5"/>
  <c r="I23" i="5" s="1"/>
  <c r="S14" i="5"/>
  <c r="J56" i="24" s="1"/>
  <c r="T14" i="5"/>
  <c r="K56" i="24" s="1"/>
  <c r="H23" i="16"/>
  <c r="T14" i="16"/>
  <c r="K36" i="24" s="1"/>
  <c r="H23" i="9"/>
  <c r="I23" i="9" s="1"/>
  <c r="S14" i="9"/>
  <c r="N56" i="24" s="1"/>
  <c r="H23" i="13"/>
  <c r="P36" i="24" s="1"/>
  <c r="AA56" i="24" s="1"/>
  <c r="H23" i="17"/>
  <c r="I23" i="17" s="1"/>
  <c r="S14" i="17"/>
  <c r="V16" i="24" s="1"/>
  <c r="W16" i="24"/>
  <c r="H23" i="15"/>
  <c r="I23" i="15"/>
  <c r="S14" i="15" s="1"/>
  <c r="Z16" i="24" s="1"/>
  <c r="T14" i="15"/>
  <c r="AA16" i="24"/>
  <c r="H23" i="18"/>
  <c r="I23" i="18"/>
  <c r="S14" i="18" s="1"/>
  <c r="AD16" i="24"/>
  <c r="T14" i="18"/>
  <c r="AE16" i="24"/>
  <c r="AI16" i="24"/>
  <c r="H27" i="23"/>
  <c r="I27" i="23"/>
  <c r="S15" i="23" s="1"/>
  <c r="F17" i="24" s="1"/>
  <c r="N25" i="23"/>
  <c r="O25" i="23"/>
  <c r="T15" i="23" s="1"/>
  <c r="G17" i="24" s="1"/>
  <c r="H27" i="14"/>
  <c r="I27" i="14"/>
  <c r="S15" i="14" s="1"/>
  <c r="J17" i="24"/>
  <c r="O25" i="14"/>
  <c r="T15" i="14"/>
  <c r="K17" i="24" s="1"/>
  <c r="H27" i="19"/>
  <c r="O25" i="19"/>
  <c r="T15" i="19" s="1"/>
  <c r="O17" i="24" s="1"/>
  <c r="H27" i="10"/>
  <c r="I27" i="10"/>
  <c r="S15" i="10" s="1"/>
  <c r="R17" i="24" s="1"/>
  <c r="O25" i="10"/>
  <c r="T15" i="10"/>
  <c r="S17" i="24" s="1"/>
  <c r="H27" i="11"/>
  <c r="H37" i="24" s="1"/>
  <c r="Y57" i="24" s="1"/>
  <c r="O25" i="11"/>
  <c r="T15" i="11" s="1"/>
  <c r="G37" i="24"/>
  <c r="H27" i="12"/>
  <c r="I27" i="12"/>
  <c r="S15" i="12" s="1"/>
  <c r="F57" i="24"/>
  <c r="O25" i="12"/>
  <c r="T15" i="12"/>
  <c r="G57" i="24" s="1"/>
  <c r="H27" i="5"/>
  <c r="O25" i="5"/>
  <c r="T15" i="5" s="1"/>
  <c r="K57" i="24" s="1"/>
  <c r="H27" i="16"/>
  <c r="L37" i="24" s="1"/>
  <c r="Z57" i="24" s="1"/>
  <c r="I27" i="16"/>
  <c r="S15" i="16" s="1"/>
  <c r="J37" i="24" s="1"/>
  <c r="O25" i="16"/>
  <c r="T15" i="16"/>
  <c r="K37" i="24" s="1"/>
  <c r="H27" i="9"/>
  <c r="I27" i="9" s="1"/>
  <c r="S15" i="9" s="1"/>
  <c r="N57" i="24" s="1"/>
  <c r="H27" i="13"/>
  <c r="P37" i="24" s="1"/>
  <c r="AA57" i="24" s="1"/>
  <c r="H27" i="17"/>
  <c r="W17" i="24"/>
  <c r="H27" i="15"/>
  <c r="I27" i="15"/>
  <c r="S15" i="15" s="1"/>
  <c r="Z17" i="24" s="1"/>
  <c r="O25" i="15"/>
  <c r="T15" i="15"/>
  <c r="AA17" i="24" s="1"/>
  <c r="H27" i="18"/>
  <c r="O25" i="18"/>
  <c r="T15" i="18" s="1"/>
  <c r="AE17" i="24"/>
  <c r="AI17" i="24"/>
  <c r="S16" i="23"/>
  <c r="F18" i="24"/>
  <c r="T16" i="23"/>
  <c r="G18" i="24"/>
  <c r="H29" i="14"/>
  <c r="I29" i="14"/>
  <c r="S16" i="14" s="1"/>
  <c r="J18" i="24"/>
  <c r="T16" i="14"/>
  <c r="K18" i="24"/>
  <c r="H29" i="19"/>
  <c r="I29" i="19"/>
  <c r="S16" i="19" s="1"/>
  <c r="N18" i="24"/>
  <c r="H29" i="10"/>
  <c r="I29" i="10"/>
  <c r="S16" i="10" s="1"/>
  <c r="R18" i="24"/>
  <c r="T16" i="10"/>
  <c r="S18" i="24"/>
  <c r="H29" i="11"/>
  <c r="H38" i="24" s="1"/>
  <c r="Y58" i="24" s="1"/>
  <c r="I29" i="11"/>
  <c r="S16" i="11" s="1"/>
  <c r="F38" i="24" s="1"/>
  <c r="T16" i="11"/>
  <c r="G38" i="24"/>
  <c r="H29" i="12"/>
  <c r="I29" i="12"/>
  <c r="S16" i="12" s="1"/>
  <c r="F58" i="24" s="1"/>
  <c r="G58" i="24"/>
  <c r="H29" i="5"/>
  <c r="I29" i="5"/>
  <c r="S16" i="5" s="1"/>
  <c r="J58" i="24" s="1"/>
  <c r="T16" i="5"/>
  <c r="K58" i="24"/>
  <c r="H29" i="16"/>
  <c r="L38" i="24" s="1"/>
  <c r="Z58" i="24" s="1"/>
  <c r="I29" i="16"/>
  <c r="S16" i="16" s="1"/>
  <c r="J38" i="24"/>
  <c r="T16" i="16"/>
  <c r="K38" i="24"/>
  <c r="H29" i="9"/>
  <c r="I29" i="9"/>
  <c r="S16" i="9" s="1"/>
  <c r="N58" i="24"/>
  <c r="H29" i="13"/>
  <c r="P38" i="24" s="1"/>
  <c r="AA58" i="24" s="1"/>
  <c r="I29" i="13"/>
  <c r="S16" i="13" s="1"/>
  <c r="N38" i="24"/>
  <c r="H29" i="17"/>
  <c r="I29" i="17"/>
  <c r="S16" i="17" s="1"/>
  <c r="V18" i="24" s="1"/>
  <c r="W18" i="24"/>
  <c r="H29" i="15"/>
  <c r="H29" i="18"/>
  <c r="T16" i="18"/>
  <c r="AE18" i="24" s="1"/>
  <c r="AH18" i="24"/>
  <c r="AI18" i="24"/>
  <c r="H30" i="23"/>
  <c r="T17" i="23"/>
  <c r="G19" i="24" s="1"/>
  <c r="H30" i="14"/>
  <c r="T17" i="14"/>
  <c r="K19" i="24" s="1"/>
  <c r="H30" i="19"/>
  <c r="T17" i="19"/>
  <c r="O19" i="24" s="1"/>
  <c r="H30" i="10"/>
  <c r="T17" i="10"/>
  <c r="S19" i="24" s="1"/>
  <c r="H30" i="11"/>
  <c r="T17" i="11"/>
  <c r="G39" i="24" s="1"/>
  <c r="H30" i="12"/>
  <c r="T17" i="12"/>
  <c r="G59" i="24" s="1"/>
  <c r="H30" i="5"/>
  <c r="T17" i="5"/>
  <c r="K59" i="24" s="1"/>
  <c r="H30" i="16"/>
  <c r="T17" i="16"/>
  <c r="K39" i="24" s="1"/>
  <c r="H30" i="9"/>
  <c r="H30" i="13"/>
  <c r="H30" i="17"/>
  <c r="W19" i="24"/>
  <c r="H30" i="15"/>
  <c r="I30" i="15"/>
  <c r="S17" i="15" s="1"/>
  <c r="Z19" i="24" s="1"/>
  <c r="T17" i="15"/>
  <c r="AA19" i="24"/>
  <c r="H30" i="18"/>
  <c r="I30" i="18"/>
  <c r="S17" i="18" s="1"/>
  <c r="AD19" i="24" s="1"/>
  <c r="T17" i="18"/>
  <c r="AE19" i="24"/>
  <c r="AH19" i="24"/>
  <c r="AI19" i="24"/>
  <c r="H31" i="23"/>
  <c r="I31" i="23"/>
  <c r="S18" i="23" s="1"/>
  <c r="F20" i="24" s="1"/>
  <c r="H31" i="14"/>
  <c r="I31" i="14"/>
  <c r="S18" i="14" s="1"/>
  <c r="J20" i="24" s="1"/>
  <c r="T18" i="14"/>
  <c r="K20" i="24"/>
  <c r="H31" i="19"/>
  <c r="I31" i="19"/>
  <c r="S18" i="19" s="1"/>
  <c r="N20" i="24" s="1"/>
  <c r="O20" i="24"/>
  <c r="H31" i="10"/>
  <c r="I31" i="10"/>
  <c r="S18" i="10" s="1"/>
  <c r="R20" i="24" s="1"/>
  <c r="T18" i="10"/>
  <c r="S20" i="24"/>
  <c r="H31" i="11"/>
  <c r="H40" i="24" s="1"/>
  <c r="Y60" i="24" s="1"/>
  <c r="I31" i="11"/>
  <c r="S18" i="11" s="1"/>
  <c r="F40" i="24"/>
  <c r="T18" i="11"/>
  <c r="G40" i="24"/>
  <c r="H31" i="12"/>
  <c r="I31" i="12"/>
  <c r="S18" i="12" s="1"/>
  <c r="F60" i="24"/>
  <c r="T18" i="12"/>
  <c r="G60" i="24"/>
  <c r="H31" i="5"/>
  <c r="I31" i="5"/>
  <c r="S18" i="5" s="1"/>
  <c r="J60" i="24" s="1"/>
  <c r="K60" i="24"/>
  <c r="H31" i="16"/>
  <c r="L40" i="24" s="1"/>
  <c r="Z60" i="24" s="1"/>
  <c r="I31" i="16"/>
  <c r="S18" i="16" s="1"/>
  <c r="J40" i="24" s="1"/>
  <c r="T18" i="16"/>
  <c r="K40" i="24"/>
  <c r="H31" i="9"/>
  <c r="I31" i="9"/>
  <c r="S18" i="9" s="1"/>
  <c r="N60" i="24" s="1"/>
  <c r="H31" i="13"/>
  <c r="P40" i="24" s="1"/>
  <c r="AA60" i="24" s="1"/>
  <c r="I31" i="13"/>
  <c r="S18" i="13" s="1"/>
  <c r="N40" i="24" s="1"/>
  <c r="H31" i="17"/>
  <c r="I31" i="17"/>
  <c r="S18" i="17" s="1"/>
  <c r="V20" i="24"/>
  <c r="W20" i="24"/>
  <c r="H31" i="15"/>
  <c r="T18" i="15"/>
  <c r="AA20" i="24" s="1"/>
  <c r="H31" i="18"/>
  <c r="T18" i="18"/>
  <c r="AE20" i="24" s="1"/>
  <c r="AH20" i="24"/>
  <c r="AI20" i="24"/>
  <c r="H32" i="23"/>
  <c r="T19" i="23"/>
  <c r="G21" i="24" s="1"/>
  <c r="H32" i="14"/>
  <c r="T19" i="14"/>
  <c r="K21" i="24" s="1"/>
  <c r="H32" i="19"/>
  <c r="T19" i="19"/>
  <c r="O21" i="24" s="1"/>
  <c r="H32" i="10"/>
  <c r="T19" i="10"/>
  <c r="S21" i="24" s="1"/>
  <c r="H32" i="11"/>
  <c r="T19" i="11"/>
  <c r="G41" i="24" s="1"/>
  <c r="H32" i="12"/>
  <c r="T19" i="12"/>
  <c r="G61" i="24" s="1"/>
  <c r="H32" i="5"/>
  <c r="T19" i="5"/>
  <c r="K61" i="24" s="1"/>
  <c r="H32" i="16"/>
  <c r="T19" i="16"/>
  <c r="K41" i="24" s="1"/>
  <c r="H32" i="9"/>
  <c r="H32" i="13"/>
  <c r="H32" i="17"/>
  <c r="H32" i="15"/>
  <c r="I32" i="15"/>
  <c r="S19" i="15" s="1"/>
  <c r="Z21" i="24"/>
  <c r="AA21" i="24"/>
  <c r="H32" i="18"/>
  <c r="I32" i="18"/>
  <c r="S19" i="18" s="1"/>
  <c r="AD21" i="24"/>
  <c r="T19" i="18"/>
  <c r="AE21" i="24"/>
  <c r="AI21" i="24"/>
  <c r="H33" i="23"/>
  <c r="I33" i="23"/>
  <c r="S20" i="23" s="1"/>
  <c r="F22" i="24" s="1"/>
  <c r="H33" i="14"/>
  <c r="I33" i="14"/>
  <c r="S20" i="14" s="1"/>
  <c r="J22" i="24" s="1"/>
  <c r="T20" i="14"/>
  <c r="K22" i="24"/>
  <c r="H33" i="19"/>
  <c r="I33" i="19"/>
  <c r="S20" i="19" s="1"/>
  <c r="N22" i="24" s="1"/>
  <c r="T20" i="19"/>
  <c r="O22" i="24"/>
  <c r="H33" i="10"/>
  <c r="I33" i="10"/>
  <c r="S20" i="10" s="1"/>
  <c r="R22" i="24"/>
  <c r="T20" i="10"/>
  <c r="S22" i="24"/>
  <c r="H33" i="11"/>
  <c r="H42" i="24" s="1"/>
  <c r="Y62" i="24" s="1"/>
  <c r="I33" i="11"/>
  <c r="S20" i="11" s="1"/>
  <c r="F42" i="24"/>
  <c r="T20" i="11"/>
  <c r="G42" i="24"/>
  <c r="H33" i="12"/>
  <c r="I33" i="12"/>
  <c r="S20" i="12" s="1"/>
  <c r="F62" i="24" s="1"/>
  <c r="T20" i="12"/>
  <c r="G62" i="24"/>
  <c r="H33" i="5"/>
  <c r="I33" i="5"/>
  <c r="S20" i="5" s="1"/>
  <c r="J62" i="24" s="1"/>
  <c r="T20" i="5"/>
  <c r="K62" i="24"/>
  <c r="H33" i="16"/>
  <c r="L42" i="24" s="1"/>
  <c r="Z62" i="24" s="1"/>
  <c r="I33" i="16"/>
  <c r="S20" i="16" s="1"/>
  <c r="J42" i="24"/>
  <c r="T20" i="16"/>
  <c r="K42" i="24"/>
  <c r="H33" i="9"/>
  <c r="I33" i="9"/>
  <c r="S20" i="9" s="1"/>
  <c r="N62" i="24"/>
  <c r="H33" i="13"/>
  <c r="P42" i="24" s="1"/>
  <c r="AA62" i="24" s="1"/>
  <c r="I33" i="13"/>
  <c r="S20" i="13" s="1"/>
  <c r="N42" i="24"/>
  <c r="H33" i="17"/>
  <c r="I33" i="17"/>
  <c r="S20" i="17" s="1"/>
  <c r="V22" i="24" s="1"/>
  <c r="W22" i="24"/>
  <c r="H33" i="15"/>
  <c r="T20" i="15"/>
  <c r="AA22" i="24" s="1"/>
  <c r="H33" i="18"/>
  <c r="T20" i="18"/>
  <c r="AE22" i="24" s="1"/>
  <c r="AH22" i="24"/>
  <c r="AI22" i="24"/>
  <c r="H34" i="23"/>
  <c r="T21" i="23"/>
  <c r="G23" i="24" s="1"/>
  <c r="H34" i="14"/>
  <c r="I34" i="14"/>
  <c r="S21" i="14" s="1"/>
  <c r="J23" i="24" s="1"/>
  <c r="T21" i="14"/>
  <c r="K23" i="24"/>
  <c r="H34" i="19"/>
  <c r="T21" i="19"/>
  <c r="O23" i="24" s="1"/>
  <c r="H34" i="10"/>
  <c r="T21" i="10"/>
  <c r="S23" i="24"/>
  <c r="H34" i="11"/>
  <c r="T21" i="11"/>
  <c r="G43" i="24" s="1"/>
  <c r="H34" i="12"/>
  <c r="I34" i="12" s="1"/>
  <c r="S21" i="12" s="1"/>
  <c r="F63" i="24" s="1"/>
  <c r="T21" i="12"/>
  <c r="G63" i="24" s="1"/>
  <c r="H34" i="5"/>
  <c r="T21" i="5"/>
  <c r="K63" i="24" s="1"/>
  <c r="H34" i="16"/>
  <c r="L43" i="24" s="1"/>
  <c r="Z63" i="24" s="1"/>
  <c r="I34" i="16"/>
  <c r="S21" i="16"/>
  <c r="J43" i="24" s="1"/>
  <c r="T21" i="16"/>
  <c r="K43" i="24" s="1"/>
  <c r="H34" i="9"/>
  <c r="H34" i="13"/>
  <c r="H34" i="17"/>
  <c r="W23" i="24"/>
  <c r="H34" i="15"/>
  <c r="I34" i="15"/>
  <c r="S21" i="15"/>
  <c r="Z23" i="24"/>
  <c r="T21" i="15"/>
  <c r="AA23" i="24"/>
  <c r="H34" i="18"/>
  <c r="I34" i="18"/>
  <c r="S21" i="18" s="1"/>
  <c r="AD23" i="24" s="1"/>
  <c r="T21" i="18"/>
  <c r="AE23" i="24"/>
  <c r="AH23" i="24"/>
  <c r="AI23" i="24"/>
  <c r="H35" i="23"/>
  <c r="I35" i="23"/>
  <c r="S22" i="23" s="1"/>
  <c r="F24" i="24"/>
  <c r="H35" i="14"/>
  <c r="I35" i="14"/>
  <c r="S22" i="14" s="1"/>
  <c r="J24" i="24" s="1"/>
  <c r="T22" i="14"/>
  <c r="K24" i="24"/>
  <c r="H35" i="19"/>
  <c r="I35" i="19" s="1"/>
  <c r="S22" i="19" s="1"/>
  <c r="N24" i="24" s="1"/>
  <c r="T22" i="19"/>
  <c r="O24" i="24" s="1"/>
  <c r="H35" i="10"/>
  <c r="I35" i="10"/>
  <c r="S22" i="10"/>
  <c r="R24" i="24" s="1"/>
  <c r="T22" i="10"/>
  <c r="S24" i="24"/>
  <c r="H35" i="11"/>
  <c r="T22" i="11"/>
  <c r="G44" i="24"/>
  <c r="H35" i="12"/>
  <c r="I35" i="12" s="1"/>
  <c r="S22" i="12" s="1"/>
  <c r="F64" i="24" s="1"/>
  <c r="T22" i="12"/>
  <c r="G64" i="24" s="1"/>
  <c r="H35" i="5"/>
  <c r="I35" i="5"/>
  <c r="S22" i="5" s="1"/>
  <c r="J64" i="24" s="1"/>
  <c r="T22" i="5"/>
  <c r="K64" i="24"/>
  <c r="H35" i="16"/>
  <c r="L44" i="24" s="1"/>
  <c r="Z64" i="24" s="1"/>
  <c r="T22" i="16"/>
  <c r="K44" i="24" s="1"/>
  <c r="H35" i="9"/>
  <c r="I35" i="9"/>
  <c r="S22" i="9" s="1"/>
  <c r="N64" i="24" s="1"/>
  <c r="H35" i="13"/>
  <c r="P44" i="24" s="1"/>
  <c r="AA64" i="24" s="1"/>
  <c r="I35" i="13"/>
  <c r="S22" i="13" s="1"/>
  <c r="N44" i="24" s="1"/>
  <c r="H35" i="17"/>
  <c r="I35" i="17"/>
  <c r="S22" i="17" s="1"/>
  <c r="V24" i="24" s="1"/>
  <c r="W24" i="24"/>
  <c r="H35" i="15"/>
  <c r="T22" i="15"/>
  <c r="AA24" i="24" s="1"/>
  <c r="H35" i="18"/>
  <c r="I35" i="18"/>
  <c r="S22" i="18"/>
  <c r="AD24" i="24" s="1"/>
  <c r="T22" i="18"/>
  <c r="AE24" i="24"/>
  <c r="AH24" i="24"/>
  <c r="AI24" i="24"/>
  <c r="AJ9" i="24"/>
  <c r="AI9" i="24"/>
  <c r="AH9" i="24"/>
  <c r="V7" i="18"/>
  <c r="U7" i="18"/>
  <c r="AF9" i="24"/>
  <c r="T7" i="18"/>
  <c r="AE9" i="24" s="1"/>
  <c r="S7" i="18"/>
  <c r="AD9" i="24"/>
  <c r="V7" i="15"/>
  <c r="U7" i="15"/>
  <c r="AB9" i="24" s="1"/>
  <c r="T7" i="15"/>
  <c r="AA9" i="24"/>
  <c r="S7" i="15"/>
  <c r="Z9" i="24" s="1"/>
  <c r="V7" i="17"/>
  <c r="U7" i="17"/>
  <c r="X9" i="24" s="1"/>
  <c r="T7" i="9"/>
  <c r="W9" i="24"/>
  <c r="S7" i="17"/>
  <c r="V9" i="24" s="1"/>
  <c r="V7" i="13"/>
  <c r="U7" i="13"/>
  <c r="P29" i="24" s="1"/>
  <c r="T7" i="13"/>
  <c r="O29" i="24" s="1"/>
  <c r="S7" i="13"/>
  <c r="N29" i="24" s="1"/>
  <c r="V7" i="9"/>
  <c r="U7" i="9"/>
  <c r="P49" i="24"/>
  <c r="O49" i="24"/>
  <c r="S7" i="9"/>
  <c r="N49" i="24"/>
  <c r="V7" i="16"/>
  <c r="U7" i="16"/>
  <c r="L29" i="24" s="1"/>
  <c r="T7" i="16"/>
  <c r="K29" i="24" s="1"/>
  <c r="S7" i="16"/>
  <c r="J29" i="24" s="1"/>
  <c r="V7" i="5"/>
  <c r="U7" i="5"/>
  <c r="L49" i="24" s="1"/>
  <c r="T7" i="5"/>
  <c r="K49" i="24"/>
  <c r="S7" i="5"/>
  <c r="J49" i="24" s="1"/>
  <c r="V7" i="12"/>
  <c r="U7" i="12"/>
  <c r="H49" i="24" s="1"/>
  <c r="T7" i="12"/>
  <c r="G49" i="24"/>
  <c r="S7" i="12"/>
  <c r="F49" i="24" s="1"/>
  <c r="V7" i="11"/>
  <c r="U7" i="11"/>
  <c r="H29" i="24" s="1"/>
  <c r="T7" i="11"/>
  <c r="G29" i="24" s="1"/>
  <c r="S7" i="11"/>
  <c r="F29" i="24" s="1"/>
  <c r="V7" i="10"/>
  <c r="U7" i="10"/>
  <c r="T9" i="24"/>
  <c r="T7" i="10"/>
  <c r="S9" i="24" s="1"/>
  <c r="S7" i="10"/>
  <c r="R9" i="24"/>
  <c r="V7" i="19"/>
  <c r="U7" i="19"/>
  <c r="P9" i="24"/>
  <c r="T7" i="19"/>
  <c r="O9" i="24" s="1"/>
  <c r="S7" i="19"/>
  <c r="N9" i="24"/>
  <c r="V7" i="14"/>
  <c r="U7" i="14"/>
  <c r="L9" i="24" s="1"/>
  <c r="T7" i="14"/>
  <c r="K9" i="24"/>
  <c r="S7" i="14"/>
  <c r="J9" i="24" s="1"/>
  <c r="V7" i="23"/>
  <c r="U7" i="23"/>
  <c r="T7" i="23"/>
  <c r="S7" i="23"/>
  <c r="F9" i="24"/>
  <c r="H9" i="24"/>
  <c r="G9" i="24"/>
  <c r="B11" i="24"/>
  <c r="R10" i="23"/>
  <c r="S32" i="24" s="1"/>
  <c r="B12" i="24"/>
  <c r="R11" i="23"/>
  <c r="S33" i="24" s="1"/>
  <c r="R13" i="23"/>
  <c r="S35" i="24" s="1"/>
  <c r="B15" i="24"/>
  <c r="R14" i="23"/>
  <c r="S36" i="24" s="1"/>
  <c r="R15" i="23"/>
  <c r="S37" i="24" s="1"/>
  <c r="B17" i="24"/>
  <c r="R18" i="23"/>
  <c r="S40" i="24" s="1"/>
  <c r="R19" i="23"/>
  <c r="S41" i="24" s="1"/>
  <c r="B21" i="24"/>
  <c r="R20" i="23"/>
  <c r="S42" i="24" s="1"/>
  <c r="P35" i="23"/>
  <c r="F35" i="23"/>
  <c r="K35" i="23" s="1"/>
  <c r="P34" i="23"/>
  <c r="G34" i="23"/>
  <c r="M34" i="23"/>
  <c r="F34" i="23"/>
  <c r="K34" i="23" s="1"/>
  <c r="P33" i="23"/>
  <c r="G33" i="23"/>
  <c r="M33" i="23" s="1"/>
  <c r="L33" i="23"/>
  <c r="F33" i="23"/>
  <c r="K33" i="23"/>
  <c r="P32" i="23"/>
  <c r="G32" i="23"/>
  <c r="M32" i="23"/>
  <c r="F32" i="23"/>
  <c r="K32" i="23" s="1"/>
  <c r="P31" i="23"/>
  <c r="G31" i="23"/>
  <c r="M31" i="23"/>
  <c r="F31" i="23"/>
  <c r="K31" i="23" s="1"/>
  <c r="P30" i="23"/>
  <c r="G30" i="23"/>
  <c r="M30" i="23" s="1"/>
  <c r="L30" i="23"/>
  <c r="F30" i="23"/>
  <c r="K30" i="23"/>
  <c r="P29" i="23"/>
  <c r="G29" i="23"/>
  <c r="M29" i="23"/>
  <c r="F29" i="23"/>
  <c r="K29" i="23" s="1"/>
  <c r="P28" i="23"/>
  <c r="L28" i="23"/>
  <c r="J28" i="23"/>
  <c r="P27" i="23"/>
  <c r="G27" i="23"/>
  <c r="M27" i="23"/>
  <c r="F27" i="23"/>
  <c r="K27" i="23" s="1"/>
  <c r="P26" i="23"/>
  <c r="N26" i="23"/>
  <c r="O26" i="23"/>
  <c r="G26" i="23"/>
  <c r="M26" i="23" s="1"/>
  <c r="L26" i="23"/>
  <c r="F26" i="23"/>
  <c r="K26" i="23" s="1"/>
  <c r="J26" i="23"/>
  <c r="H26" i="23"/>
  <c r="I26" i="23"/>
  <c r="P25" i="23"/>
  <c r="G25" i="23"/>
  <c r="M25" i="23"/>
  <c r="L25" i="23"/>
  <c r="F25" i="23"/>
  <c r="K25" i="23" s="1"/>
  <c r="J25" i="23"/>
  <c r="H25" i="23"/>
  <c r="I25" i="23" s="1"/>
  <c r="P24" i="23"/>
  <c r="N24" i="23"/>
  <c r="O24" i="23"/>
  <c r="G24" i="23"/>
  <c r="M24" i="23" s="1"/>
  <c r="L24" i="23"/>
  <c r="F24" i="23"/>
  <c r="K24" i="23" s="1"/>
  <c r="J24" i="23"/>
  <c r="H24" i="23"/>
  <c r="I24" i="23"/>
  <c r="P23" i="23"/>
  <c r="G23" i="23"/>
  <c r="M23" i="23"/>
  <c r="F23" i="23"/>
  <c r="K23" i="23" s="1"/>
  <c r="P22" i="23"/>
  <c r="G22" i="23"/>
  <c r="M22" i="23"/>
  <c r="F22" i="23"/>
  <c r="K22" i="23" s="1"/>
  <c r="P21" i="23"/>
  <c r="N21" i="23"/>
  <c r="O21" i="23" s="1"/>
  <c r="G21" i="23"/>
  <c r="M21" i="23"/>
  <c r="L21" i="23"/>
  <c r="F21" i="23"/>
  <c r="K21" i="23" s="1"/>
  <c r="J21" i="23"/>
  <c r="H21" i="23"/>
  <c r="I21" i="23" s="1"/>
  <c r="P20" i="23"/>
  <c r="G20" i="23"/>
  <c r="M20" i="23"/>
  <c r="F20" i="23"/>
  <c r="K20" i="23" s="1"/>
  <c r="P19" i="23"/>
  <c r="N19" i="23"/>
  <c r="O19" i="23" s="1"/>
  <c r="G19" i="23"/>
  <c r="M19" i="23"/>
  <c r="L19" i="23"/>
  <c r="F19" i="23"/>
  <c r="K19" i="23" s="1"/>
  <c r="J19" i="23"/>
  <c r="H19" i="23"/>
  <c r="I19" i="23" s="1"/>
  <c r="P18" i="23"/>
  <c r="N18" i="23"/>
  <c r="O18" i="23"/>
  <c r="G18" i="23"/>
  <c r="M18" i="23" s="1"/>
  <c r="L18" i="23"/>
  <c r="F18" i="23"/>
  <c r="K18" i="23" s="1"/>
  <c r="J18" i="23"/>
  <c r="H18" i="23"/>
  <c r="I18" i="23"/>
  <c r="P17" i="23"/>
  <c r="N17" i="23"/>
  <c r="O17" i="23"/>
  <c r="G17" i="23"/>
  <c r="M17" i="23" s="1"/>
  <c r="L17" i="23"/>
  <c r="F17" i="23"/>
  <c r="K17" i="23"/>
  <c r="J17" i="23"/>
  <c r="H17" i="23"/>
  <c r="I17" i="23"/>
  <c r="P16" i="23"/>
  <c r="G16" i="23"/>
  <c r="M16" i="23" s="1"/>
  <c r="F16" i="23"/>
  <c r="K16" i="23"/>
  <c r="P15" i="23"/>
  <c r="N15" i="23"/>
  <c r="O15" i="23"/>
  <c r="G15" i="23"/>
  <c r="M15" i="23" s="1"/>
  <c r="L15" i="23"/>
  <c r="F15" i="23"/>
  <c r="K15" i="23"/>
  <c r="J15" i="23"/>
  <c r="H15" i="23"/>
  <c r="I15" i="23"/>
  <c r="P14" i="23"/>
  <c r="N14" i="23"/>
  <c r="O14" i="23" s="1"/>
  <c r="G14" i="23"/>
  <c r="M14" i="23"/>
  <c r="L14" i="23"/>
  <c r="F14" i="23"/>
  <c r="K14" i="23"/>
  <c r="J14" i="23"/>
  <c r="H14" i="23"/>
  <c r="I14" i="23" s="1"/>
  <c r="P13" i="23"/>
  <c r="O13" i="23"/>
  <c r="G13" i="23"/>
  <c r="M13" i="23" s="1"/>
  <c r="L13" i="23"/>
  <c r="F13" i="23"/>
  <c r="K13" i="23" s="1"/>
  <c r="J13" i="23"/>
  <c r="H13" i="23"/>
  <c r="I13" i="23"/>
  <c r="P12" i="23"/>
  <c r="F12" i="23"/>
  <c r="K12" i="23"/>
  <c r="P11" i="23"/>
  <c r="G11" i="23"/>
  <c r="M11" i="23" s="1"/>
  <c r="F11" i="23"/>
  <c r="K11" i="23"/>
  <c r="P10" i="23"/>
  <c r="N10" i="23"/>
  <c r="I12" i="24" s="1"/>
  <c r="O10" i="23"/>
  <c r="G10" i="23"/>
  <c r="M10" i="23" s="1"/>
  <c r="L10" i="23"/>
  <c r="F10" i="23"/>
  <c r="K10" i="23"/>
  <c r="J10" i="23"/>
  <c r="P9" i="23"/>
  <c r="G9" i="23"/>
  <c r="M9" i="23"/>
  <c r="F9" i="23"/>
  <c r="K9" i="23" s="1"/>
  <c r="R8" i="23"/>
  <c r="P35" i="5"/>
  <c r="G35" i="5"/>
  <c r="M35" i="5" s="1"/>
  <c r="F35" i="5"/>
  <c r="K35" i="5"/>
  <c r="P34" i="5"/>
  <c r="G34" i="5"/>
  <c r="M34" i="5"/>
  <c r="F34" i="5"/>
  <c r="K34" i="5" s="1"/>
  <c r="P33" i="5"/>
  <c r="G33" i="5"/>
  <c r="M33" i="5"/>
  <c r="L33" i="5"/>
  <c r="F33" i="5"/>
  <c r="K33" i="5"/>
  <c r="P32" i="5"/>
  <c r="G32" i="5"/>
  <c r="M32" i="5" s="1"/>
  <c r="F32" i="5"/>
  <c r="K32" i="5"/>
  <c r="P31" i="5"/>
  <c r="G31" i="5"/>
  <c r="M31" i="5"/>
  <c r="F31" i="5"/>
  <c r="K31" i="5" s="1"/>
  <c r="P30" i="5"/>
  <c r="G30" i="5"/>
  <c r="M30" i="5"/>
  <c r="L30" i="5"/>
  <c r="F30" i="5"/>
  <c r="K30" i="5"/>
  <c r="P29" i="5"/>
  <c r="O29" i="5"/>
  <c r="G29" i="5"/>
  <c r="F29" i="5"/>
  <c r="K29" i="5"/>
  <c r="P28" i="5"/>
  <c r="G28" i="5"/>
  <c r="M28" i="5"/>
  <c r="L28" i="5"/>
  <c r="F28" i="5"/>
  <c r="K28" i="5" s="1"/>
  <c r="J28" i="5"/>
  <c r="H28" i="5"/>
  <c r="I28" i="5" s="1"/>
  <c r="P27" i="5"/>
  <c r="G27" i="5"/>
  <c r="M27" i="5"/>
  <c r="F27" i="5"/>
  <c r="K27" i="5" s="1"/>
  <c r="P26" i="5"/>
  <c r="O26" i="5"/>
  <c r="G26" i="5"/>
  <c r="M26" i="5" s="1"/>
  <c r="L26" i="5"/>
  <c r="F26" i="5"/>
  <c r="K26" i="5" s="1"/>
  <c r="J26" i="5"/>
  <c r="H26" i="5"/>
  <c r="I26" i="5"/>
  <c r="P25" i="5"/>
  <c r="G25" i="5"/>
  <c r="M25" i="5"/>
  <c r="L25" i="5"/>
  <c r="F25" i="5"/>
  <c r="K25" i="5" s="1"/>
  <c r="J25" i="5"/>
  <c r="H25" i="5"/>
  <c r="I25" i="5" s="1"/>
  <c r="P24" i="5"/>
  <c r="O24" i="5"/>
  <c r="G24" i="5"/>
  <c r="M24" i="5" s="1"/>
  <c r="L24" i="5"/>
  <c r="F24" i="5"/>
  <c r="K24" i="5"/>
  <c r="J24" i="5"/>
  <c r="H24" i="5"/>
  <c r="I24" i="5"/>
  <c r="P23" i="5"/>
  <c r="G23" i="5"/>
  <c r="M23" i="5" s="1"/>
  <c r="F23" i="5"/>
  <c r="K23" i="5"/>
  <c r="R22" i="5"/>
  <c r="P22" i="5"/>
  <c r="G22" i="5"/>
  <c r="M22" i="5"/>
  <c r="F22" i="5"/>
  <c r="K22" i="5" s="1"/>
  <c r="R21" i="5"/>
  <c r="P21" i="5"/>
  <c r="O21" i="5"/>
  <c r="G21" i="5"/>
  <c r="M21" i="5"/>
  <c r="L21" i="5"/>
  <c r="F21" i="5"/>
  <c r="K21" i="5" s="1"/>
  <c r="J21" i="5"/>
  <c r="H21" i="5"/>
  <c r="I21" i="5" s="1"/>
  <c r="R20" i="5"/>
  <c r="P20" i="5"/>
  <c r="G20" i="5"/>
  <c r="M20" i="5" s="1"/>
  <c r="F20" i="5"/>
  <c r="K20" i="5"/>
  <c r="R19" i="5"/>
  <c r="P19" i="5"/>
  <c r="O19" i="5"/>
  <c r="G19" i="5"/>
  <c r="M19" i="5"/>
  <c r="L19" i="5"/>
  <c r="F19" i="5"/>
  <c r="K19" i="5"/>
  <c r="J19" i="5"/>
  <c r="H19" i="5"/>
  <c r="I19" i="5" s="1"/>
  <c r="R18" i="5"/>
  <c r="P18" i="5"/>
  <c r="O18" i="5"/>
  <c r="G18" i="5"/>
  <c r="M18" i="5"/>
  <c r="L18" i="5"/>
  <c r="F18" i="5"/>
  <c r="K18" i="5" s="1"/>
  <c r="J18" i="5"/>
  <c r="H18" i="5"/>
  <c r="I18" i="5" s="1"/>
  <c r="R17" i="5"/>
  <c r="P17" i="5"/>
  <c r="O17" i="5"/>
  <c r="G17" i="5"/>
  <c r="M17" i="5" s="1"/>
  <c r="L17" i="5"/>
  <c r="F17" i="5"/>
  <c r="K17" i="5" s="1"/>
  <c r="J17" i="5"/>
  <c r="H17" i="5"/>
  <c r="I17" i="5" s="1"/>
  <c r="R16" i="5"/>
  <c r="P16" i="5"/>
  <c r="G16" i="5"/>
  <c r="M16" i="5" s="1"/>
  <c r="F16" i="5"/>
  <c r="K16" i="5" s="1"/>
  <c r="R15" i="5"/>
  <c r="P15" i="5"/>
  <c r="O15" i="5"/>
  <c r="G15" i="5"/>
  <c r="M15" i="5"/>
  <c r="L15" i="5"/>
  <c r="F15" i="5"/>
  <c r="K15" i="5" s="1"/>
  <c r="J15" i="5"/>
  <c r="H15" i="5"/>
  <c r="I15" i="5" s="1"/>
  <c r="R14" i="5"/>
  <c r="P14" i="5"/>
  <c r="O14" i="5"/>
  <c r="G14" i="5"/>
  <c r="M14" i="5" s="1"/>
  <c r="L14" i="5"/>
  <c r="F14" i="5"/>
  <c r="K14" i="5" s="1"/>
  <c r="J14" i="5"/>
  <c r="H14" i="5"/>
  <c r="I14" i="5" s="1"/>
  <c r="R13" i="5"/>
  <c r="P13" i="5"/>
  <c r="O13" i="5"/>
  <c r="G13" i="5"/>
  <c r="M13" i="5" s="1"/>
  <c r="L13" i="5"/>
  <c r="F13" i="5"/>
  <c r="K13" i="5"/>
  <c r="J13" i="5"/>
  <c r="H13" i="5"/>
  <c r="I13" i="5"/>
  <c r="R12" i="5"/>
  <c r="P12" i="5"/>
  <c r="G12" i="5"/>
  <c r="M12" i="5"/>
  <c r="F12" i="5"/>
  <c r="K12" i="5" s="1"/>
  <c r="R11" i="5"/>
  <c r="P11" i="5"/>
  <c r="G11" i="5"/>
  <c r="M11" i="5" s="1"/>
  <c r="F11" i="5"/>
  <c r="K11" i="5"/>
  <c r="R10" i="5"/>
  <c r="P10" i="5"/>
  <c r="O10" i="5"/>
  <c r="G10" i="5"/>
  <c r="M10" i="5" s="1"/>
  <c r="L10" i="5"/>
  <c r="F10" i="5"/>
  <c r="K10" i="5"/>
  <c r="J10" i="5"/>
  <c r="H10" i="5"/>
  <c r="I10" i="5" s="1"/>
  <c r="P9" i="5"/>
  <c r="G9" i="5"/>
  <c r="M9" i="5" s="1"/>
  <c r="F9" i="5"/>
  <c r="K9" i="5"/>
  <c r="R8" i="5"/>
  <c r="P35" i="19"/>
  <c r="G35" i="19"/>
  <c r="M35" i="19"/>
  <c r="F35" i="19"/>
  <c r="K35" i="19" s="1"/>
  <c r="P34" i="19"/>
  <c r="G34" i="19"/>
  <c r="M34" i="19"/>
  <c r="F34" i="19"/>
  <c r="K34" i="19" s="1"/>
  <c r="P33" i="19"/>
  <c r="G33" i="19"/>
  <c r="M33" i="19" s="1"/>
  <c r="L33" i="19"/>
  <c r="F33" i="19"/>
  <c r="K33" i="19" s="1"/>
  <c r="P32" i="19"/>
  <c r="G32" i="19"/>
  <c r="M32" i="19"/>
  <c r="F32" i="19"/>
  <c r="K32" i="19" s="1"/>
  <c r="P31" i="19"/>
  <c r="G31" i="19"/>
  <c r="M31" i="19"/>
  <c r="F31" i="19"/>
  <c r="K31" i="19" s="1"/>
  <c r="P30" i="19"/>
  <c r="G30" i="19"/>
  <c r="M30" i="19" s="1"/>
  <c r="L30" i="19"/>
  <c r="F30" i="19"/>
  <c r="K30" i="19" s="1"/>
  <c r="P29" i="19"/>
  <c r="O29" i="19"/>
  <c r="G29" i="19"/>
  <c r="M29" i="19" s="1"/>
  <c r="F29" i="19"/>
  <c r="K29" i="19" s="1"/>
  <c r="P28" i="19"/>
  <c r="G28" i="19"/>
  <c r="M28" i="19" s="1"/>
  <c r="L28" i="19"/>
  <c r="F28" i="19"/>
  <c r="K28" i="19"/>
  <c r="J28" i="19"/>
  <c r="H28" i="19"/>
  <c r="I28" i="19"/>
  <c r="P27" i="19"/>
  <c r="G27" i="19"/>
  <c r="M27" i="19" s="1"/>
  <c r="F27" i="19"/>
  <c r="K27" i="19"/>
  <c r="P26" i="19"/>
  <c r="O26" i="19"/>
  <c r="G26" i="19"/>
  <c r="M26" i="19"/>
  <c r="L26" i="19"/>
  <c r="F26" i="19"/>
  <c r="K26" i="19"/>
  <c r="J26" i="19"/>
  <c r="H26" i="19"/>
  <c r="I26" i="19" s="1"/>
  <c r="P25" i="19"/>
  <c r="G25" i="19"/>
  <c r="M25" i="19" s="1"/>
  <c r="L25" i="19"/>
  <c r="F25" i="19"/>
  <c r="K25" i="19" s="1"/>
  <c r="J25" i="19"/>
  <c r="H25" i="19"/>
  <c r="I25" i="19"/>
  <c r="P24" i="19"/>
  <c r="O24" i="19"/>
  <c r="G24" i="19"/>
  <c r="M24" i="19"/>
  <c r="L24" i="19"/>
  <c r="F24" i="19"/>
  <c r="K24" i="19" s="1"/>
  <c r="J24" i="19"/>
  <c r="H24" i="19"/>
  <c r="I24" i="19" s="1"/>
  <c r="P23" i="19"/>
  <c r="G23" i="19"/>
  <c r="M23" i="19"/>
  <c r="F23" i="19"/>
  <c r="K23" i="19" s="1"/>
  <c r="R22" i="19"/>
  <c r="P22" i="19"/>
  <c r="G22" i="19"/>
  <c r="M22" i="19" s="1"/>
  <c r="F22" i="19"/>
  <c r="K22" i="19" s="1"/>
  <c r="R21" i="19"/>
  <c r="P21" i="19"/>
  <c r="O21" i="19"/>
  <c r="G21" i="19"/>
  <c r="M21" i="19" s="1"/>
  <c r="L21" i="19"/>
  <c r="F21" i="19"/>
  <c r="K21" i="19"/>
  <c r="J21" i="19"/>
  <c r="H21" i="19"/>
  <c r="I21" i="19"/>
  <c r="R20" i="19"/>
  <c r="P20" i="19"/>
  <c r="G20" i="19"/>
  <c r="M20" i="19"/>
  <c r="F20" i="19"/>
  <c r="K20" i="19" s="1"/>
  <c r="R19" i="19"/>
  <c r="P19" i="19"/>
  <c r="O19" i="19"/>
  <c r="G19" i="19"/>
  <c r="M19" i="19" s="1"/>
  <c r="L19" i="19"/>
  <c r="F19" i="19"/>
  <c r="K19" i="19" s="1"/>
  <c r="J19" i="19"/>
  <c r="H19" i="19"/>
  <c r="I19" i="19" s="1"/>
  <c r="R18" i="19"/>
  <c r="P18" i="19"/>
  <c r="O18" i="19"/>
  <c r="G18" i="19"/>
  <c r="M18" i="19" s="1"/>
  <c r="L18" i="19"/>
  <c r="F18" i="19"/>
  <c r="K18" i="19"/>
  <c r="J18" i="19"/>
  <c r="H18" i="19"/>
  <c r="I18" i="19"/>
  <c r="R17" i="19"/>
  <c r="P17" i="19"/>
  <c r="O17" i="19"/>
  <c r="G17" i="19"/>
  <c r="M17" i="19"/>
  <c r="L17" i="19"/>
  <c r="F17" i="19"/>
  <c r="K17" i="19"/>
  <c r="J17" i="19"/>
  <c r="H17" i="19"/>
  <c r="I17" i="19" s="1"/>
  <c r="R16" i="19"/>
  <c r="P16" i="19"/>
  <c r="G16" i="19"/>
  <c r="M16" i="19" s="1"/>
  <c r="F16" i="19"/>
  <c r="K16" i="19" s="1"/>
  <c r="R15" i="19"/>
  <c r="P15" i="19"/>
  <c r="O15" i="19"/>
  <c r="G15" i="19"/>
  <c r="M15" i="19" s="1"/>
  <c r="L15" i="19"/>
  <c r="F15" i="19"/>
  <c r="K15" i="19" s="1"/>
  <c r="J15" i="19"/>
  <c r="H15" i="19"/>
  <c r="I15" i="19"/>
  <c r="R14" i="19"/>
  <c r="P14" i="19"/>
  <c r="O14" i="19"/>
  <c r="G14" i="19"/>
  <c r="M14" i="19" s="1"/>
  <c r="L14" i="19"/>
  <c r="F14" i="19"/>
  <c r="K14" i="19"/>
  <c r="J14" i="19"/>
  <c r="H14" i="19"/>
  <c r="I14" i="19" s="1"/>
  <c r="R13" i="19"/>
  <c r="P13" i="19"/>
  <c r="O13" i="19"/>
  <c r="G13" i="19"/>
  <c r="M13" i="19"/>
  <c r="L13" i="19"/>
  <c r="F13" i="19"/>
  <c r="K13" i="19" s="1"/>
  <c r="J13" i="19"/>
  <c r="H13" i="19"/>
  <c r="I13" i="19" s="1"/>
  <c r="R12" i="19"/>
  <c r="P12" i="19"/>
  <c r="G12" i="19"/>
  <c r="M12" i="19" s="1"/>
  <c r="F12" i="19"/>
  <c r="K12" i="19"/>
  <c r="R11" i="19"/>
  <c r="P11" i="19"/>
  <c r="G11" i="19"/>
  <c r="M11" i="19"/>
  <c r="F11" i="19"/>
  <c r="K11" i="19" s="1"/>
  <c r="R10" i="19"/>
  <c r="P10" i="19"/>
  <c r="O10" i="19"/>
  <c r="G10" i="19"/>
  <c r="M10" i="19" s="1"/>
  <c r="L10" i="19"/>
  <c r="F10" i="19"/>
  <c r="K10" i="19" s="1"/>
  <c r="J10" i="19"/>
  <c r="H10" i="19"/>
  <c r="I10" i="19" s="1"/>
  <c r="P9" i="19"/>
  <c r="G9" i="19"/>
  <c r="M9" i="19"/>
  <c r="F9" i="19"/>
  <c r="K9" i="19" s="1"/>
  <c r="R8" i="19"/>
  <c r="P35" i="15"/>
  <c r="G35" i="15"/>
  <c r="M35" i="15" s="1"/>
  <c r="F35" i="15"/>
  <c r="K35" i="15"/>
  <c r="P34" i="15"/>
  <c r="G34" i="15"/>
  <c r="M34" i="15" s="1"/>
  <c r="F34" i="15"/>
  <c r="K34" i="15"/>
  <c r="P33" i="15"/>
  <c r="G33" i="15"/>
  <c r="M33" i="15"/>
  <c r="L33" i="15"/>
  <c r="F33" i="15"/>
  <c r="K33" i="15" s="1"/>
  <c r="P32" i="15"/>
  <c r="G32" i="15"/>
  <c r="M32" i="15" s="1"/>
  <c r="F32" i="15"/>
  <c r="K32" i="15"/>
  <c r="P31" i="15"/>
  <c r="G31" i="15"/>
  <c r="M31" i="15" s="1"/>
  <c r="F31" i="15"/>
  <c r="K31" i="15"/>
  <c r="P30" i="15"/>
  <c r="G30" i="15"/>
  <c r="M30" i="15"/>
  <c r="L30" i="15"/>
  <c r="F30" i="15"/>
  <c r="K30" i="15" s="1"/>
  <c r="P29" i="15"/>
  <c r="O29" i="15"/>
  <c r="G29" i="15"/>
  <c r="M29" i="15" s="1"/>
  <c r="F29" i="15"/>
  <c r="K29" i="15" s="1"/>
  <c r="P28" i="15"/>
  <c r="G28" i="15"/>
  <c r="M28" i="15"/>
  <c r="L28" i="15"/>
  <c r="F28" i="15"/>
  <c r="K28" i="15" s="1"/>
  <c r="J28" i="15"/>
  <c r="H28" i="15"/>
  <c r="I28" i="15" s="1"/>
  <c r="P27" i="15"/>
  <c r="G27" i="15"/>
  <c r="M27" i="15"/>
  <c r="F27" i="15"/>
  <c r="K27" i="15" s="1"/>
  <c r="P26" i="15"/>
  <c r="O26" i="15"/>
  <c r="G26" i="15"/>
  <c r="M26" i="15" s="1"/>
  <c r="L26" i="15"/>
  <c r="F26" i="15"/>
  <c r="K26" i="15" s="1"/>
  <c r="J26" i="15"/>
  <c r="H26" i="15"/>
  <c r="I26" i="15" s="1"/>
  <c r="P25" i="15"/>
  <c r="G25" i="15"/>
  <c r="M25" i="15"/>
  <c r="L25" i="15"/>
  <c r="F25" i="15"/>
  <c r="K25" i="15" s="1"/>
  <c r="J25" i="15"/>
  <c r="H25" i="15"/>
  <c r="I25" i="15" s="1"/>
  <c r="P24" i="15"/>
  <c r="O24" i="15"/>
  <c r="G24" i="15"/>
  <c r="M24" i="15" s="1"/>
  <c r="L24" i="15"/>
  <c r="F24" i="15"/>
  <c r="K24" i="15" s="1"/>
  <c r="J24" i="15"/>
  <c r="H24" i="15"/>
  <c r="I24" i="15"/>
  <c r="P23" i="15"/>
  <c r="G23" i="15"/>
  <c r="M23" i="15" s="1"/>
  <c r="F23" i="15"/>
  <c r="K23" i="15" s="1"/>
  <c r="R22" i="15"/>
  <c r="P22" i="15"/>
  <c r="G22" i="15"/>
  <c r="M22" i="15" s="1"/>
  <c r="F22" i="15"/>
  <c r="K22" i="15" s="1"/>
  <c r="R21" i="15"/>
  <c r="P21" i="15"/>
  <c r="O21" i="15"/>
  <c r="G21" i="15"/>
  <c r="M21" i="15"/>
  <c r="L21" i="15"/>
  <c r="F21" i="15"/>
  <c r="K21" i="15" s="1"/>
  <c r="J21" i="15"/>
  <c r="H21" i="15"/>
  <c r="I21" i="15" s="1"/>
  <c r="R20" i="15"/>
  <c r="P20" i="15"/>
  <c r="G20" i="15"/>
  <c r="M20" i="15" s="1"/>
  <c r="F20" i="15"/>
  <c r="K20" i="15"/>
  <c r="R19" i="15"/>
  <c r="P19" i="15"/>
  <c r="O19" i="15"/>
  <c r="G19" i="15"/>
  <c r="M19" i="15" s="1"/>
  <c r="L19" i="15"/>
  <c r="F19" i="15"/>
  <c r="K19" i="15"/>
  <c r="J19" i="15"/>
  <c r="H19" i="15"/>
  <c r="I19" i="15" s="1"/>
  <c r="R18" i="15"/>
  <c r="P18" i="15"/>
  <c r="O18" i="15"/>
  <c r="G18" i="15"/>
  <c r="M18" i="15"/>
  <c r="L18" i="15"/>
  <c r="F18" i="15"/>
  <c r="K18" i="15" s="1"/>
  <c r="J18" i="15"/>
  <c r="H18" i="15"/>
  <c r="I18" i="15" s="1"/>
  <c r="R17" i="15"/>
  <c r="P17" i="15"/>
  <c r="O17" i="15"/>
  <c r="G17" i="15"/>
  <c r="M17" i="15" s="1"/>
  <c r="L17" i="15"/>
  <c r="F17" i="15"/>
  <c r="K17" i="15" s="1"/>
  <c r="J17" i="15"/>
  <c r="H17" i="15"/>
  <c r="I17" i="15"/>
  <c r="R16" i="15"/>
  <c r="P16" i="15"/>
  <c r="G16" i="15"/>
  <c r="M16" i="15"/>
  <c r="F16" i="15"/>
  <c r="K16" i="15" s="1"/>
  <c r="R15" i="15"/>
  <c r="P15" i="15"/>
  <c r="O15" i="15"/>
  <c r="G15" i="15"/>
  <c r="M15" i="15"/>
  <c r="L15" i="15"/>
  <c r="F15" i="15"/>
  <c r="K15" i="15" s="1"/>
  <c r="J15" i="15"/>
  <c r="H15" i="15"/>
  <c r="I15" i="15" s="1"/>
  <c r="R14" i="15"/>
  <c r="P14" i="15"/>
  <c r="O14" i="15"/>
  <c r="G14" i="15"/>
  <c r="M14" i="15" s="1"/>
  <c r="L14" i="15"/>
  <c r="F14" i="15"/>
  <c r="K14" i="15" s="1"/>
  <c r="J14" i="15"/>
  <c r="H14" i="15"/>
  <c r="I14" i="15"/>
  <c r="R13" i="15"/>
  <c r="P13" i="15"/>
  <c r="O13" i="15"/>
  <c r="G13" i="15"/>
  <c r="M13" i="15" s="1"/>
  <c r="L13" i="15"/>
  <c r="F13" i="15"/>
  <c r="K13" i="15" s="1"/>
  <c r="J13" i="15"/>
  <c r="H13" i="15"/>
  <c r="I13" i="15"/>
  <c r="R12" i="15"/>
  <c r="P12" i="15"/>
  <c r="G12" i="15"/>
  <c r="M12" i="15"/>
  <c r="F12" i="15"/>
  <c r="K12" i="15" s="1"/>
  <c r="R11" i="15"/>
  <c r="P11" i="15"/>
  <c r="G11" i="15"/>
  <c r="M11" i="15" s="1"/>
  <c r="F11" i="15"/>
  <c r="K11" i="15"/>
  <c r="R10" i="15"/>
  <c r="P10" i="15"/>
  <c r="O10" i="15"/>
  <c r="G10" i="15"/>
  <c r="M10" i="15"/>
  <c r="L10" i="15"/>
  <c r="F10" i="15"/>
  <c r="K10" i="15"/>
  <c r="J10" i="15"/>
  <c r="H10" i="15"/>
  <c r="I10" i="15" s="1"/>
  <c r="P9" i="15"/>
  <c r="G9" i="15"/>
  <c r="M9" i="15" s="1"/>
  <c r="F9" i="15"/>
  <c r="K9" i="15"/>
  <c r="R8" i="15"/>
  <c r="P35" i="14"/>
  <c r="F35" i="14"/>
  <c r="K35" i="14"/>
  <c r="P34" i="14"/>
  <c r="G34" i="14"/>
  <c r="M34" i="14" s="1"/>
  <c r="F34" i="14"/>
  <c r="K34" i="14" s="1"/>
  <c r="P33" i="14"/>
  <c r="G33" i="14"/>
  <c r="M33" i="14"/>
  <c r="L33" i="14"/>
  <c r="F33" i="14"/>
  <c r="K33" i="14" s="1"/>
  <c r="P32" i="14"/>
  <c r="G32" i="14"/>
  <c r="M32" i="14" s="1"/>
  <c r="F32" i="14"/>
  <c r="K32" i="14"/>
  <c r="P31" i="14"/>
  <c r="G31" i="14"/>
  <c r="M31" i="14" s="1"/>
  <c r="F31" i="14"/>
  <c r="K31" i="14" s="1"/>
  <c r="P30" i="14"/>
  <c r="G30" i="14"/>
  <c r="M30" i="14"/>
  <c r="L30" i="14"/>
  <c r="F30" i="14"/>
  <c r="K30" i="14" s="1"/>
  <c r="P29" i="14"/>
  <c r="O29" i="14"/>
  <c r="G29" i="14"/>
  <c r="M29" i="14" s="1"/>
  <c r="F29" i="14"/>
  <c r="K29" i="14"/>
  <c r="P28" i="14"/>
  <c r="G28" i="14"/>
  <c r="M28" i="14"/>
  <c r="L28" i="14"/>
  <c r="J28" i="14"/>
  <c r="P27" i="14"/>
  <c r="G27" i="14"/>
  <c r="M27" i="14"/>
  <c r="F27" i="14"/>
  <c r="K27" i="14" s="1"/>
  <c r="P26" i="14"/>
  <c r="O26" i="14"/>
  <c r="G26" i="14"/>
  <c r="M26" i="14" s="1"/>
  <c r="L26" i="14"/>
  <c r="F26" i="14"/>
  <c r="K26" i="14" s="1"/>
  <c r="J26" i="14"/>
  <c r="H26" i="14"/>
  <c r="I26" i="14" s="1"/>
  <c r="P25" i="14"/>
  <c r="G25" i="14"/>
  <c r="M25" i="14"/>
  <c r="L25" i="14"/>
  <c r="F25" i="14"/>
  <c r="K25" i="14" s="1"/>
  <c r="J25" i="14"/>
  <c r="H25" i="14"/>
  <c r="I25" i="14" s="1"/>
  <c r="P24" i="14"/>
  <c r="O24" i="14"/>
  <c r="G24" i="14"/>
  <c r="M24" i="14" s="1"/>
  <c r="L24" i="14"/>
  <c r="F24" i="14"/>
  <c r="K24" i="14" s="1"/>
  <c r="J24" i="14"/>
  <c r="H24" i="14"/>
  <c r="I24" i="14"/>
  <c r="P23" i="14"/>
  <c r="G23" i="14"/>
  <c r="M23" i="14" s="1"/>
  <c r="F23" i="14"/>
  <c r="K23" i="14" s="1"/>
  <c r="R22" i="14"/>
  <c r="P22" i="14"/>
  <c r="G22" i="14"/>
  <c r="M22" i="14" s="1"/>
  <c r="F22" i="14"/>
  <c r="K22" i="14" s="1"/>
  <c r="R21" i="14"/>
  <c r="P21" i="14"/>
  <c r="O21" i="14"/>
  <c r="G21" i="14"/>
  <c r="M21" i="14"/>
  <c r="L21" i="14"/>
  <c r="F21" i="14"/>
  <c r="K21" i="14" s="1"/>
  <c r="J21" i="14"/>
  <c r="H21" i="14"/>
  <c r="I21" i="14" s="1"/>
  <c r="R20" i="14"/>
  <c r="P20" i="14"/>
  <c r="G20" i="14"/>
  <c r="M20" i="14" s="1"/>
  <c r="F20" i="14"/>
  <c r="K20" i="14"/>
  <c r="R19" i="14"/>
  <c r="P19" i="14"/>
  <c r="O19" i="14"/>
  <c r="G19" i="14"/>
  <c r="M19" i="14" s="1"/>
  <c r="L19" i="14"/>
  <c r="F19" i="14"/>
  <c r="K19" i="14"/>
  <c r="J19" i="14"/>
  <c r="H19" i="14"/>
  <c r="I19" i="14" s="1"/>
  <c r="R18" i="14"/>
  <c r="P18" i="14"/>
  <c r="O18" i="14"/>
  <c r="G18" i="14"/>
  <c r="M18" i="14"/>
  <c r="L18" i="14"/>
  <c r="F18" i="14"/>
  <c r="K18" i="14" s="1"/>
  <c r="J18" i="14"/>
  <c r="H18" i="14"/>
  <c r="I18" i="14" s="1"/>
  <c r="R17" i="14"/>
  <c r="P17" i="14"/>
  <c r="O17" i="14"/>
  <c r="G17" i="14"/>
  <c r="M17" i="14" s="1"/>
  <c r="L17" i="14"/>
  <c r="F17" i="14"/>
  <c r="K17" i="14" s="1"/>
  <c r="J17" i="14"/>
  <c r="H17" i="14"/>
  <c r="I17" i="14"/>
  <c r="R16" i="14"/>
  <c r="P16" i="14"/>
  <c r="G16" i="14"/>
  <c r="M16" i="14"/>
  <c r="F16" i="14"/>
  <c r="K16" i="14" s="1"/>
  <c r="R15" i="14"/>
  <c r="P15" i="14"/>
  <c r="O15" i="14"/>
  <c r="G15" i="14"/>
  <c r="M15" i="14"/>
  <c r="L15" i="14"/>
  <c r="F15" i="14"/>
  <c r="K15" i="14" s="1"/>
  <c r="J15" i="14"/>
  <c r="H15" i="14"/>
  <c r="I15" i="14" s="1"/>
  <c r="R14" i="14"/>
  <c r="P14" i="14"/>
  <c r="O14" i="14"/>
  <c r="G14" i="14"/>
  <c r="M14" i="14" s="1"/>
  <c r="L14" i="14"/>
  <c r="F14" i="14"/>
  <c r="K14" i="14" s="1"/>
  <c r="J14" i="14"/>
  <c r="H14" i="14"/>
  <c r="I14" i="14"/>
  <c r="R13" i="14"/>
  <c r="P13" i="14"/>
  <c r="G13" i="14"/>
  <c r="M13" i="14"/>
  <c r="L13" i="14"/>
  <c r="F13" i="14"/>
  <c r="K13" i="14"/>
  <c r="J13" i="14"/>
  <c r="H13" i="14"/>
  <c r="I13" i="14" s="1"/>
  <c r="R12" i="14"/>
  <c r="P12" i="14"/>
  <c r="F12" i="14"/>
  <c r="K12" i="14" s="1"/>
  <c r="R11" i="14"/>
  <c r="P11" i="14"/>
  <c r="G11" i="14"/>
  <c r="M11" i="14" s="1"/>
  <c r="F11" i="14"/>
  <c r="K11" i="14"/>
  <c r="R10" i="14"/>
  <c r="P10" i="14"/>
  <c r="O10" i="14"/>
  <c r="G10" i="14"/>
  <c r="M10" i="14" s="1"/>
  <c r="L10" i="14"/>
  <c r="F10" i="14"/>
  <c r="K10" i="14"/>
  <c r="J10" i="14"/>
  <c r="H10" i="14"/>
  <c r="I10" i="14"/>
  <c r="P9" i="14"/>
  <c r="G9" i="14"/>
  <c r="M9" i="14" s="1"/>
  <c r="F9" i="14"/>
  <c r="K9" i="14"/>
  <c r="R8" i="14"/>
  <c r="P35" i="13"/>
  <c r="G35" i="13"/>
  <c r="M35" i="13"/>
  <c r="F35" i="13"/>
  <c r="K35" i="13" s="1"/>
  <c r="P34" i="13"/>
  <c r="G34" i="13"/>
  <c r="M34" i="13"/>
  <c r="F34" i="13"/>
  <c r="K34" i="13"/>
  <c r="P33" i="13"/>
  <c r="G33" i="13"/>
  <c r="M33" i="13" s="1"/>
  <c r="L33" i="13"/>
  <c r="F33" i="13"/>
  <c r="K33" i="13" s="1"/>
  <c r="P32" i="13"/>
  <c r="G32" i="13"/>
  <c r="M32" i="13" s="1"/>
  <c r="F32" i="13"/>
  <c r="K32" i="13" s="1"/>
  <c r="P31" i="13"/>
  <c r="G31" i="13"/>
  <c r="M31" i="13" s="1"/>
  <c r="F31" i="13"/>
  <c r="K31" i="13"/>
  <c r="P30" i="13"/>
  <c r="G30" i="13"/>
  <c r="M30" i="13" s="1"/>
  <c r="L30" i="13"/>
  <c r="F30" i="13"/>
  <c r="K30" i="13"/>
  <c r="P29" i="13"/>
  <c r="O29" i="13"/>
  <c r="G29" i="13"/>
  <c r="M29" i="13"/>
  <c r="F29" i="13"/>
  <c r="K29" i="13"/>
  <c r="P28" i="13"/>
  <c r="G28" i="13"/>
  <c r="M28" i="13" s="1"/>
  <c r="L28" i="13"/>
  <c r="F28" i="13"/>
  <c r="K28" i="13"/>
  <c r="J28" i="13"/>
  <c r="H28" i="13"/>
  <c r="I28" i="13" s="1"/>
  <c r="P27" i="13"/>
  <c r="G27" i="13"/>
  <c r="M27" i="13"/>
  <c r="F27" i="13"/>
  <c r="K27" i="13"/>
  <c r="P26" i="13"/>
  <c r="O26" i="13"/>
  <c r="G26" i="13"/>
  <c r="M26" i="13"/>
  <c r="L26" i="13"/>
  <c r="F26" i="13"/>
  <c r="K26" i="13" s="1"/>
  <c r="J26" i="13"/>
  <c r="H26" i="13"/>
  <c r="I26" i="13"/>
  <c r="P25" i="13"/>
  <c r="G25" i="13"/>
  <c r="M25" i="13" s="1"/>
  <c r="L25" i="13"/>
  <c r="F25" i="13"/>
  <c r="K25" i="13" s="1"/>
  <c r="J25" i="13"/>
  <c r="H25" i="13"/>
  <c r="I25" i="13" s="1"/>
  <c r="P24" i="13"/>
  <c r="O24" i="13"/>
  <c r="G24" i="13"/>
  <c r="M24" i="13" s="1"/>
  <c r="L24" i="13"/>
  <c r="F24" i="13"/>
  <c r="K24" i="13"/>
  <c r="J24" i="13"/>
  <c r="H24" i="13"/>
  <c r="I24" i="13" s="1"/>
  <c r="P23" i="13"/>
  <c r="G23" i="13"/>
  <c r="M23" i="13" s="1"/>
  <c r="F23" i="13"/>
  <c r="K23" i="13"/>
  <c r="R22" i="13"/>
  <c r="P22" i="13"/>
  <c r="G22" i="13"/>
  <c r="M22" i="13"/>
  <c r="F22" i="13"/>
  <c r="K22" i="13" s="1"/>
  <c r="R21" i="13"/>
  <c r="P21" i="13"/>
  <c r="O21" i="13"/>
  <c r="G21" i="13"/>
  <c r="M21" i="13" s="1"/>
  <c r="L21" i="13"/>
  <c r="F21" i="13"/>
  <c r="K21" i="13"/>
  <c r="J21" i="13"/>
  <c r="H21" i="13"/>
  <c r="I21" i="13"/>
  <c r="R20" i="13"/>
  <c r="P20" i="13"/>
  <c r="G20" i="13"/>
  <c r="M20" i="13"/>
  <c r="F20" i="13"/>
  <c r="K20" i="13" s="1"/>
  <c r="R19" i="13"/>
  <c r="P19" i="13"/>
  <c r="O19" i="13"/>
  <c r="G19" i="13"/>
  <c r="M19" i="13"/>
  <c r="L19" i="13"/>
  <c r="F19" i="13"/>
  <c r="K19" i="13" s="1"/>
  <c r="J19" i="13"/>
  <c r="H19" i="13"/>
  <c r="I19" i="13" s="1"/>
  <c r="R18" i="13"/>
  <c r="P18" i="13"/>
  <c r="O18" i="13"/>
  <c r="G18" i="13"/>
  <c r="M18" i="13" s="1"/>
  <c r="L18" i="13"/>
  <c r="F18" i="13"/>
  <c r="K18" i="13" s="1"/>
  <c r="J18" i="13"/>
  <c r="H18" i="13"/>
  <c r="I18" i="13"/>
  <c r="R17" i="13"/>
  <c r="P17" i="13"/>
  <c r="O17" i="13"/>
  <c r="G17" i="13"/>
  <c r="M17" i="13" s="1"/>
  <c r="L17" i="13"/>
  <c r="F17" i="13"/>
  <c r="K17" i="13"/>
  <c r="J17" i="13"/>
  <c r="H17" i="13"/>
  <c r="I17" i="13"/>
  <c r="R16" i="13"/>
  <c r="P16" i="13"/>
  <c r="G16" i="13"/>
  <c r="M16" i="13"/>
  <c r="F16" i="13"/>
  <c r="K16" i="13" s="1"/>
  <c r="R15" i="13"/>
  <c r="P15" i="13"/>
  <c r="O15" i="13"/>
  <c r="G15" i="13"/>
  <c r="M15" i="13" s="1"/>
  <c r="L15" i="13"/>
  <c r="F15" i="13"/>
  <c r="K15" i="13"/>
  <c r="J15" i="13"/>
  <c r="H15" i="13"/>
  <c r="I15" i="13"/>
  <c r="R14" i="13"/>
  <c r="P14" i="13"/>
  <c r="O14" i="13"/>
  <c r="G14" i="13"/>
  <c r="M14" i="13"/>
  <c r="L14" i="13"/>
  <c r="F14" i="13"/>
  <c r="K14" i="13"/>
  <c r="J14" i="13"/>
  <c r="H14" i="13"/>
  <c r="I14" i="13"/>
  <c r="R13" i="13"/>
  <c r="P13" i="13"/>
  <c r="O13" i="13"/>
  <c r="G13" i="13"/>
  <c r="M13" i="13"/>
  <c r="L13" i="13"/>
  <c r="F13" i="13"/>
  <c r="K13" i="13"/>
  <c r="J13" i="13"/>
  <c r="H13" i="13"/>
  <c r="I13" i="13" s="1"/>
  <c r="R12" i="13"/>
  <c r="P12" i="13"/>
  <c r="G12" i="13"/>
  <c r="M12" i="13" s="1"/>
  <c r="F12" i="13"/>
  <c r="K12" i="13" s="1"/>
  <c r="R11" i="13"/>
  <c r="P11" i="13"/>
  <c r="G11" i="13"/>
  <c r="M11" i="13" s="1"/>
  <c r="F11" i="13"/>
  <c r="K11" i="13" s="1"/>
  <c r="R10" i="13"/>
  <c r="P10" i="13"/>
  <c r="O10" i="13"/>
  <c r="G10" i="13"/>
  <c r="M10" i="13"/>
  <c r="L10" i="13"/>
  <c r="F10" i="13"/>
  <c r="K10" i="13" s="1"/>
  <c r="J10" i="13"/>
  <c r="H10" i="13"/>
  <c r="P32" i="24" s="1"/>
  <c r="AA52" i="24" s="1"/>
  <c r="I10" i="13"/>
  <c r="P9" i="13"/>
  <c r="G9" i="13"/>
  <c r="M9" i="13"/>
  <c r="F9" i="13"/>
  <c r="K9" i="13" s="1"/>
  <c r="R8" i="13"/>
  <c r="P35" i="12"/>
  <c r="G35" i="12"/>
  <c r="M35" i="12" s="1"/>
  <c r="F35" i="12"/>
  <c r="K35" i="12" s="1"/>
  <c r="P34" i="12"/>
  <c r="G34" i="12"/>
  <c r="M34" i="12"/>
  <c r="F34" i="12"/>
  <c r="K34" i="12" s="1"/>
  <c r="P33" i="12"/>
  <c r="G33" i="12"/>
  <c r="M33" i="12" s="1"/>
  <c r="L33" i="12"/>
  <c r="F33" i="12"/>
  <c r="K33" i="12"/>
  <c r="P32" i="12"/>
  <c r="G32" i="12"/>
  <c r="M32" i="12" s="1"/>
  <c r="F32" i="12"/>
  <c r="K32" i="12"/>
  <c r="P31" i="12"/>
  <c r="G31" i="12"/>
  <c r="M31" i="12"/>
  <c r="F31" i="12"/>
  <c r="K31" i="12" s="1"/>
  <c r="P30" i="12"/>
  <c r="G30" i="12"/>
  <c r="M30" i="12"/>
  <c r="L30" i="12"/>
  <c r="F30" i="12"/>
  <c r="K30" i="12"/>
  <c r="P29" i="12"/>
  <c r="O29" i="12"/>
  <c r="G29" i="12"/>
  <c r="M29" i="12"/>
  <c r="F29" i="12"/>
  <c r="K29" i="12" s="1"/>
  <c r="P28" i="12"/>
  <c r="G28" i="12"/>
  <c r="M28" i="12"/>
  <c r="L28" i="12"/>
  <c r="F28" i="12"/>
  <c r="K28" i="12"/>
  <c r="J28" i="12"/>
  <c r="H28" i="12"/>
  <c r="I28" i="12" s="1"/>
  <c r="P27" i="12"/>
  <c r="G27" i="12"/>
  <c r="M27" i="12" s="1"/>
  <c r="F27" i="12"/>
  <c r="K27" i="12"/>
  <c r="P26" i="12"/>
  <c r="O26" i="12"/>
  <c r="G26" i="12"/>
  <c r="M26" i="12"/>
  <c r="L26" i="12"/>
  <c r="F26" i="12"/>
  <c r="K26" i="12" s="1"/>
  <c r="J26" i="12"/>
  <c r="H26" i="12"/>
  <c r="I26" i="12" s="1"/>
  <c r="P25" i="12"/>
  <c r="G25" i="12"/>
  <c r="M25" i="12"/>
  <c r="L25" i="12"/>
  <c r="F25" i="12"/>
  <c r="K25" i="12"/>
  <c r="J25" i="12"/>
  <c r="H25" i="12"/>
  <c r="I25" i="12" s="1"/>
  <c r="P24" i="12"/>
  <c r="O24" i="12"/>
  <c r="G24" i="12"/>
  <c r="M24" i="12" s="1"/>
  <c r="L24" i="12"/>
  <c r="F24" i="12"/>
  <c r="K24" i="12" s="1"/>
  <c r="J24" i="12"/>
  <c r="H24" i="12"/>
  <c r="I24" i="12"/>
  <c r="P23" i="12"/>
  <c r="G23" i="12"/>
  <c r="M23" i="12"/>
  <c r="F23" i="12"/>
  <c r="K23" i="12" s="1"/>
  <c r="R22" i="12"/>
  <c r="P22" i="12"/>
  <c r="G22" i="12"/>
  <c r="M22" i="12" s="1"/>
  <c r="F22" i="12"/>
  <c r="K22" i="12"/>
  <c r="R21" i="12"/>
  <c r="P21" i="12"/>
  <c r="O21" i="12"/>
  <c r="G21" i="12"/>
  <c r="M21" i="12"/>
  <c r="L21" i="12"/>
  <c r="F21" i="12"/>
  <c r="K21" i="12"/>
  <c r="J21" i="12"/>
  <c r="H21" i="12"/>
  <c r="I21" i="12" s="1"/>
  <c r="R20" i="12"/>
  <c r="P20" i="12"/>
  <c r="G20" i="12"/>
  <c r="M20" i="12" s="1"/>
  <c r="F20" i="12"/>
  <c r="K20" i="12"/>
  <c r="R19" i="12"/>
  <c r="P19" i="12"/>
  <c r="O19" i="12"/>
  <c r="G19" i="12"/>
  <c r="M19" i="12" s="1"/>
  <c r="L19" i="12"/>
  <c r="F19" i="12"/>
  <c r="K19" i="12"/>
  <c r="J19" i="12"/>
  <c r="H19" i="12"/>
  <c r="I19" i="12"/>
  <c r="R18" i="12"/>
  <c r="P18" i="12"/>
  <c r="O18" i="12"/>
  <c r="G18" i="12"/>
  <c r="M18" i="12"/>
  <c r="L18" i="12"/>
  <c r="F18" i="12"/>
  <c r="K18" i="12"/>
  <c r="J18" i="12"/>
  <c r="H18" i="12"/>
  <c r="I18" i="12" s="1"/>
  <c r="R17" i="12"/>
  <c r="P17" i="12"/>
  <c r="O17" i="12"/>
  <c r="G17" i="12"/>
  <c r="M17" i="12"/>
  <c r="L17" i="12"/>
  <c r="F17" i="12"/>
  <c r="K17" i="12" s="1"/>
  <c r="J17" i="12"/>
  <c r="H17" i="12"/>
  <c r="I17" i="12" s="1"/>
  <c r="R16" i="12"/>
  <c r="P16" i="12"/>
  <c r="G16" i="12"/>
  <c r="M16" i="12" s="1"/>
  <c r="F16" i="12"/>
  <c r="K16" i="12"/>
  <c r="R15" i="12"/>
  <c r="P15" i="12"/>
  <c r="O15" i="12"/>
  <c r="G15" i="12"/>
  <c r="M15" i="12"/>
  <c r="L15" i="12"/>
  <c r="F15" i="12"/>
  <c r="K15" i="12"/>
  <c r="J15" i="12"/>
  <c r="H15" i="12"/>
  <c r="I15" i="12" s="1"/>
  <c r="R14" i="12"/>
  <c r="P14" i="12"/>
  <c r="O14" i="12"/>
  <c r="G14" i="12"/>
  <c r="M14" i="12"/>
  <c r="L14" i="12"/>
  <c r="F14" i="12"/>
  <c r="K14" i="12" s="1"/>
  <c r="J14" i="12"/>
  <c r="H14" i="12"/>
  <c r="I14" i="12" s="1"/>
  <c r="R13" i="12"/>
  <c r="P13" i="12"/>
  <c r="O13" i="12"/>
  <c r="G13" i="12"/>
  <c r="M13" i="12" s="1"/>
  <c r="L13" i="12"/>
  <c r="F13" i="12"/>
  <c r="K13" i="12" s="1"/>
  <c r="J13" i="12"/>
  <c r="H13" i="12"/>
  <c r="I13" i="12"/>
  <c r="R12" i="12"/>
  <c r="P12" i="12"/>
  <c r="G12" i="12"/>
  <c r="M12" i="12"/>
  <c r="F12" i="12"/>
  <c r="K12" i="12" s="1"/>
  <c r="R11" i="12"/>
  <c r="P11" i="12"/>
  <c r="G11" i="12"/>
  <c r="M11" i="12" s="1"/>
  <c r="F11" i="12"/>
  <c r="K11" i="12"/>
  <c r="R10" i="12"/>
  <c r="P10" i="12"/>
  <c r="O10" i="12"/>
  <c r="G10" i="12"/>
  <c r="M10" i="12" s="1"/>
  <c r="L10" i="12"/>
  <c r="F10" i="12"/>
  <c r="K10" i="12"/>
  <c r="J10" i="12"/>
  <c r="H10" i="12"/>
  <c r="I10" i="12"/>
  <c r="P9" i="12"/>
  <c r="G9" i="12"/>
  <c r="M9" i="12" s="1"/>
  <c r="F9" i="12"/>
  <c r="K9" i="12"/>
  <c r="R8" i="12"/>
  <c r="P35" i="11"/>
  <c r="G35" i="11"/>
  <c r="M35" i="11"/>
  <c r="F35" i="11"/>
  <c r="K35" i="11" s="1"/>
  <c r="P34" i="11"/>
  <c r="G34" i="11"/>
  <c r="M34" i="11" s="1"/>
  <c r="F34" i="11"/>
  <c r="K34" i="11"/>
  <c r="P33" i="11"/>
  <c r="G33" i="11"/>
  <c r="M33" i="11" s="1"/>
  <c r="L33" i="11"/>
  <c r="F33" i="11"/>
  <c r="K33" i="11" s="1"/>
  <c r="P32" i="11"/>
  <c r="G32" i="11"/>
  <c r="M32" i="11"/>
  <c r="F32" i="11"/>
  <c r="K32" i="11" s="1"/>
  <c r="P31" i="11"/>
  <c r="G31" i="11"/>
  <c r="M31" i="11" s="1"/>
  <c r="F31" i="11"/>
  <c r="K31" i="11"/>
  <c r="P30" i="11"/>
  <c r="G30" i="11"/>
  <c r="M30" i="11" s="1"/>
  <c r="L30" i="11"/>
  <c r="F30" i="11"/>
  <c r="K30" i="11" s="1"/>
  <c r="P29" i="11"/>
  <c r="O29" i="11"/>
  <c r="G29" i="11"/>
  <c r="M29" i="11" s="1"/>
  <c r="F29" i="11"/>
  <c r="K29" i="11"/>
  <c r="P28" i="11"/>
  <c r="G28" i="11"/>
  <c r="M28" i="11" s="1"/>
  <c r="L28" i="11"/>
  <c r="F28" i="11"/>
  <c r="K28" i="11" s="1"/>
  <c r="J28" i="11"/>
  <c r="H28" i="11"/>
  <c r="I28" i="11"/>
  <c r="P27" i="11"/>
  <c r="G27" i="11"/>
  <c r="M27" i="11"/>
  <c r="F27" i="11"/>
  <c r="K27" i="11" s="1"/>
  <c r="P26" i="11"/>
  <c r="O26" i="11"/>
  <c r="G26" i="11"/>
  <c r="M26" i="11" s="1"/>
  <c r="L26" i="11"/>
  <c r="F26" i="11"/>
  <c r="K26" i="11"/>
  <c r="J26" i="11"/>
  <c r="H26" i="11"/>
  <c r="I26" i="11"/>
  <c r="P25" i="11"/>
  <c r="G25" i="11"/>
  <c r="M25" i="11" s="1"/>
  <c r="L25" i="11"/>
  <c r="F25" i="11"/>
  <c r="K25" i="11" s="1"/>
  <c r="J25" i="11"/>
  <c r="H25" i="11"/>
  <c r="I25" i="11"/>
  <c r="P24" i="11"/>
  <c r="O24" i="11"/>
  <c r="G24" i="11"/>
  <c r="M24" i="11"/>
  <c r="L24" i="11"/>
  <c r="F24" i="11"/>
  <c r="K24" i="11"/>
  <c r="J24" i="11"/>
  <c r="H24" i="11"/>
  <c r="I24" i="11" s="1"/>
  <c r="P23" i="11"/>
  <c r="G23" i="11"/>
  <c r="M23" i="11" s="1"/>
  <c r="F23" i="11"/>
  <c r="K23" i="11"/>
  <c r="R22" i="11"/>
  <c r="P22" i="11"/>
  <c r="G22" i="11"/>
  <c r="M22" i="11"/>
  <c r="F22" i="11"/>
  <c r="K22" i="11" s="1"/>
  <c r="R21" i="11"/>
  <c r="P21" i="11"/>
  <c r="O21" i="11"/>
  <c r="G21" i="11"/>
  <c r="M21" i="11" s="1"/>
  <c r="L21" i="11"/>
  <c r="F21" i="11"/>
  <c r="K21" i="11" s="1"/>
  <c r="J21" i="11"/>
  <c r="H21" i="11"/>
  <c r="I21" i="11"/>
  <c r="R20" i="11"/>
  <c r="P20" i="11"/>
  <c r="G20" i="11"/>
  <c r="M20" i="11"/>
  <c r="F20" i="11"/>
  <c r="K20" i="11" s="1"/>
  <c r="R19" i="11"/>
  <c r="P19" i="11"/>
  <c r="O19" i="11"/>
  <c r="G19" i="11"/>
  <c r="M19" i="11"/>
  <c r="L19" i="11"/>
  <c r="F19" i="11"/>
  <c r="K19" i="11" s="1"/>
  <c r="J19" i="11"/>
  <c r="H19" i="11"/>
  <c r="I19" i="11" s="1"/>
  <c r="R18" i="11"/>
  <c r="P18" i="11"/>
  <c r="O18" i="11"/>
  <c r="G18" i="11"/>
  <c r="M18" i="11" s="1"/>
  <c r="L18" i="11"/>
  <c r="F18" i="11"/>
  <c r="K18" i="11" s="1"/>
  <c r="J18" i="11"/>
  <c r="H18" i="11"/>
  <c r="I18" i="11"/>
  <c r="R17" i="11"/>
  <c r="P17" i="11"/>
  <c r="O17" i="11"/>
  <c r="G17" i="11"/>
  <c r="M17" i="11" s="1"/>
  <c r="L17" i="11"/>
  <c r="F17" i="11"/>
  <c r="K17" i="11"/>
  <c r="J17" i="11"/>
  <c r="H17" i="11"/>
  <c r="I17" i="11"/>
  <c r="R16" i="11"/>
  <c r="P16" i="11"/>
  <c r="G16" i="11"/>
  <c r="M16" i="11"/>
  <c r="F16" i="11"/>
  <c r="K16" i="11" s="1"/>
  <c r="R15" i="11"/>
  <c r="P15" i="11"/>
  <c r="O15" i="11"/>
  <c r="G15" i="11"/>
  <c r="M15" i="11" s="1"/>
  <c r="L15" i="11"/>
  <c r="F15" i="11"/>
  <c r="K15" i="11" s="1"/>
  <c r="J15" i="11"/>
  <c r="H15" i="11"/>
  <c r="I15" i="11"/>
  <c r="R14" i="11"/>
  <c r="P14" i="11"/>
  <c r="O14" i="11"/>
  <c r="G14" i="11"/>
  <c r="M14" i="11" s="1"/>
  <c r="L14" i="11"/>
  <c r="F14" i="11"/>
  <c r="K14" i="11"/>
  <c r="J14" i="11"/>
  <c r="H14" i="11"/>
  <c r="I14" i="11"/>
  <c r="R13" i="11"/>
  <c r="P13" i="11"/>
  <c r="O13" i="11"/>
  <c r="G13" i="11"/>
  <c r="M13" i="11"/>
  <c r="L13" i="11"/>
  <c r="F13" i="11"/>
  <c r="K13" i="11"/>
  <c r="J13" i="11"/>
  <c r="H13" i="11"/>
  <c r="I13" i="11" s="1"/>
  <c r="R12" i="11"/>
  <c r="P12" i="11"/>
  <c r="G12" i="11"/>
  <c r="M12" i="11" s="1"/>
  <c r="F12" i="11"/>
  <c r="K12" i="11"/>
  <c r="R11" i="11"/>
  <c r="P11" i="11"/>
  <c r="G11" i="11"/>
  <c r="M11" i="11"/>
  <c r="F11" i="11"/>
  <c r="K11" i="11" s="1"/>
  <c r="R10" i="11"/>
  <c r="P10" i="11"/>
  <c r="O10" i="11"/>
  <c r="G10" i="11"/>
  <c r="M10" i="11"/>
  <c r="L10" i="11"/>
  <c r="F10" i="11"/>
  <c r="K10" i="11" s="1"/>
  <c r="J10" i="11"/>
  <c r="H10" i="11"/>
  <c r="H32" i="24" s="1"/>
  <c r="Y52" i="24" s="1"/>
  <c r="P9" i="11"/>
  <c r="G9" i="11"/>
  <c r="M9" i="11"/>
  <c r="F9" i="11"/>
  <c r="K9" i="11" s="1"/>
  <c r="R8" i="11"/>
  <c r="P35" i="10"/>
  <c r="G35" i="10"/>
  <c r="M35" i="10" s="1"/>
  <c r="F35" i="10"/>
  <c r="K35" i="10"/>
  <c r="P34" i="10"/>
  <c r="G34" i="10"/>
  <c r="M34" i="10"/>
  <c r="F34" i="10"/>
  <c r="K34" i="10" s="1"/>
  <c r="P33" i="10"/>
  <c r="G33" i="10"/>
  <c r="M33" i="10"/>
  <c r="L33" i="10"/>
  <c r="F33" i="10"/>
  <c r="K33" i="10"/>
  <c r="P32" i="10"/>
  <c r="G32" i="10"/>
  <c r="M32" i="10" s="1"/>
  <c r="F32" i="10"/>
  <c r="K32" i="10"/>
  <c r="P31" i="10"/>
  <c r="G31" i="10"/>
  <c r="M31" i="10"/>
  <c r="F31" i="10"/>
  <c r="K31" i="10" s="1"/>
  <c r="P30" i="10"/>
  <c r="G30" i="10"/>
  <c r="M30" i="10"/>
  <c r="L30" i="10"/>
  <c r="F30" i="10"/>
  <c r="K30" i="10"/>
  <c r="P29" i="10"/>
  <c r="O29" i="10"/>
  <c r="G29" i="10"/>
  <c r="M29" i="10"/>
  <c r="F29" i="10"/>
  <c r="K29" i="10" s="1"/>
  <c r="P28" i="10"/>
  <c r="G28" i="10"/>
  <c r="M28" i="10"/>
  <c r="L28" i="10"/>
  <c r="F28" i="10"/>
  <c r="K28" i="10"/>
  <c r="J28" i="10"/>
  <c r="H28" i="10"/>
  <c r="I28" i="10" s="1"/>
  <c r="P27" i="10"/>
  <c r="G27" i="10"/>
  <c r="M27" i="10" s="1"/>
  <c r="F27" i="10"/>
  <c r="K27" i="10"/>
  <c r="P26" i="10"/>
  <c r="O26" i="10"/>
  <c r="G26" i="10"/>
  <c r="M26" i="10"/>
  <c r="L26" i="10"/>
  <c r="F26" i="10"/>
  <c r="K26" i="10" s="1"/>
  <c r="J26" i="10"/>
  <c r="H26" i="10"/>
  <c r="I26" i="10" s="1"/>
  <c r="P25" i="10"/>
  <c r="G25" i="10"/>
  <c r="M25" i="10"/>
  <c r="L25" i="10"/>
  <c r="F25" i="10"/>
  <c r="K25" i="10"/>
  <c r="J25" i="10"/>
  <c r="H25" i="10"/>
  <c r="I25" i="10" s="1"/>
  <c r="P24" i="10"/>
  <c r="O24" i="10"/>
  <c r="G24" i="10"/>
  <c r="M24" i="10" s="1"/>
  <c r="L24" i="10"/>
  <c r="F24" i="10"/>
  <c r="K24" i="10" s="1"/>
  <c r="J24" i="10"/>
  <c r="H24" i="10"/>
  <c r="I24" i="10"/>
  <c r="P23" i="10"/>
  <c r="G23" i="10"/>
  <c r="M23" i="10"/>
  <c r="F23" i="10"/>
  <c r="K23" i="10" s="1"/>
  <c r="R22" i="10"/>
  <c r="P22" i="10"/>
  <c r="G22" i="10"/>
  <c r="M22" i="10" s="1"/>
  <c r="F22" i="10"/>
  <c r="K22" i="10"/>
  <c r="R21" i="10"/>
  <c r="P21" i="10"/>
  <c r="O21" i="10"/>
  <c r="G21" i="10"/>
  <c r="M21" i="10"/>
  <c r="L21" i="10"/>
  <c r="F21" i="10"/>
  <c r="K21" i="10"/>
  <c r="J21" i="10"/>
  <c r="H21" i="10"/>
  <c r="I21" i="10" s="1"/>
  <c r="R20" i="10"/>
  <c r="P20" i="10"/>
  <c r="G20" i="10"/>
  <c r="M20" i="10" s="1"/>
  <c r="F20" i="10"/>
  <c r="K20" i="10"/>
  <c r="R19" i="10"/>
  <c r="P19" i="10"/>
  <c r="O19" i="10"/>
  <c r="G19" i="10"/>
  <c r="M19" i="10" s="1"/>
  <c r="L19" i="10"/>
  <c r="F19" i="10"/>
  <c r="K19" i="10"/>
  <c r="J19" i="10"/>
  <c r="H19" i="10"/>
  <c r="I19" i="10"/>
  <c r="R18" i="10"/>
  <c r="P18" i="10"/>
  <c r="O18" i="10"/>
  <c r="G18" i="10"/>
  <c r="M18" i="10"/>
  <c r="L18" i="10"/>
  <c r="F18" i="10"/>
  <c r="K18" i="10"/>
  <c r="J18" i="10"/>
  <c r="H18" i="10"/>
  <c r="I18" i="10" s="1"/>
  <c r="R17" i="10"/>
  <c r="P17" i="10"/>
  <c r="O17" i="10"/>
  <c r="G17" i="10"/>
  <c r="M17" i="10"/>
  <c r="L17" i="10"/>
  <c r="F17" i="10"/>
  <c r="K17" i="10" s="1"/>
  <c r="J17" i="10"/>
  <c r="H17" i="10"/>
  <c r="I17" i="10" s="1"/>
  <c r="R16" i="10"/>
  <c r="P16" i="10"/>
  <c r="G16" i="10"/>
  <c r="M16" i="10" s="1"/>
  <c r="F16" i="10"/>
  <c r="K16" i="10"/>
  <c r="R15" i="10"/>
  <c r="P15" i="10"/>
  <c r="O15" i="10"/>
  <c r="G15" i="10"/>
  <c r="M15" i="10"/>
  <c r="L15" i="10"/>
  <c r="F15" i="10"/>
  <c r="K15" i="10"/>
  <c r="J15" i="10"/>
  <c r="H15" i="10"/>
  <c r="I15" i="10" s="1"/>
  <c r="R14" i="10"/>
  <c r="P14" i="10"/>
  <c r="O14" i="10"/>
  <c r="G14" i="10"/>
  <c r="M14" i="10"/>
  <c r="L14" i="10"/>
  <c r="F14" i="10"/>
  <c r="K14" i="10" s="1"/>
  <c r="J14" i="10"/>
  <c r="H14" i="10"/>
  <c r="I14" i="10" s="1"/>
  <c r="R13" i="10"/>
  <c r="P13" i="10"/>
  <c r="O13" i="10"/>
  <c r="G13" i="10"/>
  <c r="M13" i="10" s="1"/>
  <c r="L13" i="10"/>
  <c r="F13" i="10"/>
  <c r="K13" i="10" s="1"/>
  <c r="J13" i="10"/>
  <c r="H13" i="10"/>
  <c r="I13" i="10"/>
  <c r="R12" i="10"/>
  <c r="P12" i="10"/>
  <c r="G12" i="10"/>
  <c r="M12" i="10"/>
  <c r="F12" i="10"/>
  <c r="K12" i="10" s="1"/>
  <c r="R11" i="10"/>
  <c r="P11" i="10"/>
  <c r="G11" i="10"/>
  <c r="M11" i="10" s="1"/>
  <c r="F11" i="10"/>
  <c r="K11" i="10"/>
  <c r="R10" i="10"/>
  <c r="P10" i="10"/>
  <c r="O10" i="10"/>
  <c r="G10" i="10"/>
  <c r="M10" i="10" s="1"/>
  <c r="L10" i="10"/>
  <c r="F10" i="10"/>
  <c r="K10" i="10"/>
  <c r="J10" i="10"/>
  <c r="H10" i="10"/>
  <c r="I10" i="10"/>
  <c r="P9" i="10"/>
  <c r="G9" i="10"/>
  <c r="M9" i="10" s="1"/>
  <c r="F9" i="10"/>
  <c r="K9" i="10"/>
  <c r="R8" i="10"/>
  <c r="P35" i="9"/>
  <c r="G35" i="9"/>
  <c r="M35" i="9"/>
  <c r="F35" i="9"/>
  <c r="K35" i="9" s="1"/>
  <c r="P34" i="9"/>
  <c r="G34" i="9"/>
  <c r="M34" i="9" s="1"/>
  <c r="F34" i="9"/>
  <c r="K34" i="9"/>
  <c r="P33" i="9"/>
  <c r="G33" i="9"/>
  <c r="M33" i="9" s="1"/>
  <c r="L33" i="9"/>
  <c r="F33" i="9"/>
  <c r="K33" i="9" s="1"/>
  <c r="P32" i="9"/>
  <c r="G32" i="9"/>
  <c r="M32" i="9"/>
  <c r="F32" i="9"/>
  <c r="K32" i="9" s="1"/>
  <c r="P31" i="9"/>
  <c r="G31" i="9"/>
  <c r="M31" i="9" s="1"/>
  <c r="F31" i="9"/>
  <c r="K31" i="9"/>
  <c r="P30" i="9"/>
  <c r="G30" i="9"/>
  <c r="M30" i="9" s="1"/>
  <c r="L30" i="9"/>
  <c r="F30" i="9"/>
  <c r="K30" i="9" s="1"/>
  <c r="P29" i="9"/>
  <c r="O29" i="9"/>
  <c r="G29" i="9"/>
  <c r="M29" i="9" s="1"/>
  <c r="F29" i="9"/>
  <c r="K29" i="9"/>
  <c r="P28" i="9"/>
  <c r="L28" i="9"/>
  <c r="F28" i="9"/>
  <c r="K28" i="9"/>
  <c r="J28" i="9"/>
  <c r="H28" i="9"/>
  <c r="I28" i="9" s="1"/>
  <c r="P27" i="9"/>
  <c r="G27" i="9"/>
  <c r="M27" i="9" s="1"/>
  <c r="F27" i="9"/>
  <c r="K27" i="9"/>
  <c r="P26" i="9"/>
  <c r="O26" i="9"/>
  <c r="G26" i="9"/>
  <c r="M26" i="9"/>
  <c r="L26" i="9"/>
  <c r="F26" i="9"/>
  <c r="K26" i="9" s="1"/>
  <c r="J26" i="9"/>
  <c r="H26" i="9"/>
  <c r="I26" i="9" s="1"/>
  <c r="P25" i="9"/>
  <c r="G25" i="9"/>
  <c r="M25" i="9"/>
  <c r="L25" i="9"/>
  <c r="F25" i="9"/>
  <c r="K25" i="9"/>
  <c r="J25" i="9"/>
  <c r="H25" i="9"/>
  <c r="I25" i="9" s="1"/>
  <c r="P24" i="9"/>
  <c r="O24" i="9"/>
  <c r="G24" i="9"/>
  <c r="M24" i="9" s="1"/>
  <c r="L24" i="9"/>
  <c r="F24" i="9"/>
  <c r="K24" i="9" s="1"/>
  <c r="J24" i="9"/>
  <c r="H24" i="9"/>
  <c r="I24" i="9"/>
  <c r="P23" i="9"/>
  <c r="G23" i="9"/>
  <c r="M23" i="9"/>
  <c r="F23" i="9"/>
  <c r="K23" i="9" s="1"/>
  <c r="R22" i="9"/>
  <c r="P22" i="9"/>
  <c r="G22" i="9"/>
  <c r="M22" i="9" s="1"/>
  <c r="F22" i="9"/>
  <c r="K22" i="9"/>
  <c r="R21" i="9"/>
  <c r="P21" i="9"/>
  <c r="O21" i="9"/>
  <c r="G21" i="9"/>
  <c r="M21" i="9"/>
  <c r="L21" i="9"/>
  <c r="F21" i="9"/>
  <c r="K21" i="9"/>
  <c r="J21" i="9"/>
  <c r="H21" i="9"/>
  <c r="I21" i="9" s="1"/>
  <c r="R20" i="9"/>
  <c r="P20" i="9"/>
  <c r="G20" i="9"/>
  <c r="M20" i="9" s="1"/>
  <c r="F20" i="9"/>
  <c r="K20" i="9"/>
  <c r="R19" i="9"/>
  <c r="P19" i="9"/>
  <c r="O19" i="9"/>
  <c r="G19" i="9"/>
  <c r="M19" i="9" s="1"/>
  <c r="L19" i="9"/>
  <c r="F19" i="9"/>
  <c r="K19" i="9"/>
  <c r="J19" i="9"/>
  <c r="H19" i="9"/>
  <c r="I19" i="9"/>
  <c r="R18" i="9"/>
  <c r="P18" i="9"/>
  <c r="O18" i="9"/>
  <c r="G18" i="9"/>
  <c r="M18" i="9"/>
  <c r="L18" i="9"/>
  <c r="F18" i="9"/>
  <c r="K18" i="9"/>
  <c r="J18" i="9"/>
  <c r="H18" i="9"/>
  <c r="I18" i="9" s="1"/>
  <c r="R17" i="9"/>
  <c r="P17" i="9"/>
  <c r="O17" i="9"/>
  <c r="G17" i="9"/>
  <c r="M17" i="9"/>
  <c r="L17" i="9"/>
  <c r="F17" i="9"/>
  <c r="K17" i="9" s="1"/>
  <c r="J17" i="9"/>
  <c r="H17" i="9"/>
  <c r="I17" i="9" s="1"/>
  <c r="R16" i="9"/>
  <c r="P16" i="9"/>
  <c r="G16" i="9"/>
  <c r="M16" i="9" s="1"/>
  <c r="F16" i="9"/>
  <c r="K16" i="9"/>
  <c r="R15" i="9"/>
  <c r="P15" i="9"/>
  <c r="O15" i="9"/>
  <c r="G15" i="9"/>
  <c r="M15" i="9"/>
  <c r="L15" i="9"/>
  <c r="F15" i="9"/>
  <c r="K15" i="9"/>
  <c r="J15" i="9"/>
  <c r="H15" i="9"/>
  <c r="I15" i="9" s="1"/>
  <c r="R14" i="9"/>
  <c r="P14" i="9"/>
  <c r="O14" i="9"/>
  <c r="G14" i="9"/>
  <c r="M14" i="9"/>
  <c r="L14" i="9"/>
  <c r="F14" i="9"/>
  <c r="K14" i="9" s="1"/>
  <c r="J14" i="9"/>
  <c r="H14" i="9"/>
  <c r="I14" i="9" s="1"/>
  <c r="R13" i="9"/>
  <c r="P13" i="9"/>
  <c r="O13" i="9"/>
  <c r="G13" i="9"/>
  <c r="M13" i="9" s="1"/>
  <c r="L13" i="9"/>
  <c r="F13" i="9"/>
  <c r="K13" i="9" s="1"/>
  <c r="J13" i="9"/>
  <c r="H13" i="9"/>
  <c r="I13" i="9"/>
  <c r="R12" i="9"/>
  <c r="P12" i="9"/>
  <c r="G12" i="9"/>
  <c r="M12" i="9"/>
  <c r="F12" i="9"/>
  <c r="K12" i="9" s="1"/>
  <c r="R11" i="9"/>
  <c r="P11" i="9"/>
  <c r="G11" i="9"/>
  <c r="M11" i="9" s="1"/>
  <c r="F11" i="9"/>
  <c r="K11" i="9"/>
  <c r="R10" i="9"/>
  <c r="P10" i="9"/>
  <c r="O10" i="9"/>
  <c r="G10" i="9"/>
  <c r="M10" i="9" s="1"/>
  <c r="L10" i="9"/>
  <c r="F10" i="9"/>
  <c r="K10" i="9"/>
  <c r="J10" i="9"/>
  <c r="H10" i="9"/>
  <c r="I10" i="9"/>
  <c r="P9" i="9"/>
  <c r="G9" i="9"/>
  <c r="M9" i="9" s="1"/>
  <c r="F9" i="9"/>
  <c r="K9" i="9"/>
  <c r="R8" i="9"/>
  <c r="P35" i="16"/>
  <c r="G35" i="16"/>
  <c r="M35" i="16"/>
  <c r="F35" i="16"/>
  <c r="K35" i="16" s="1"/>
  <c r="P34" i="16"/>
  <c r="G34" i="16"/>
  <c r="M34" i="16" s="1"/>
  <c r="F34" i="16"/>
  <c r="K34" i="16"/>
  <c r="P33" i="16"/>
  <c r="G33" i="16"/>
  <c r="M33" i="16" s="1"/>
  <c r="L33" i="16"/>
  <c r="F33" i="16"/>
  <c r="K33" i="16" s="1"/>
  <c r="P32" i="16"/>
  <c r="G32" i="16"/>
  <c r="M32" i="16"/>
  <c r="F32" i="16"/>
  <c r="K32" i="16" s="1"/>
  <c r="P31" i="16"/>
  <c r="G31" i="16"/>
  <c r="M31" i="16" s="1"/>
  <c r="F31" i="16"/>
  <c r="K31" i="16"/>
  <c r="P30" i="16"/>
  <c r="G30" i="16"/>
  <c r="M30" i="16" s="1"/>
  <c r="L30" i="16"/>
  <c r="F30" i="16"/>
  <c r="K30" i="16" s="1"/>
  <c r="P29" i="16"/>
  <c r="O29" i="16"/>
  <c r="G29" i="16"/>
  <c r="M29" i="16" s="1"/>
  <c r="F29" i="16"/>
  <c r="K29" i="16"/>
  <c r="P28" i="16"/>
  <c r="G28" i="16"/>
  <c r="M28" i="16" s="1"/>
  <c r="L28" i="16"/>
  <c r="F28" i="16"/>
  <c r="K28" i="16" s="1"/>
  <c r="J28" i="16"/>
  <c r="H28" i="16"/>
  <c r="I28" i="16"/>
  <c r="P27" i="16"/>
  <c r="G27" i="16"/>
  <c r="M27" i="16"/>
  <c r="F27" i="16"/>
  <c r="K27" i="16" s="1"/>
  <c r="P26" i="16"/>
  <c r="O26" i="16"/>
  <c r="G26" i="16"/>
  <c r="M26" i="16" s="1"/>
  <c r="L26" i="16"/>
  <c r="F26" i="16"/>
  <c r="K26" i="16"/>
  <c r="J26" i="16"/>
  <c r="H26" i="16"/>
  <c r="I26" i="16"/>
  <c r="P25" i="16"/>
  <c r="G25" i="16"/>
  <c r="M25" i="16" s="1"/>
  <c r="L25" i="16"/>
  <c r="F25" i="16"/>
  <c r="K25" i="16" s="1"/>
  <c r="J25" i="16"/>
  <c r="H25" i="16"/>
  <c r="I25" i="16"/>
  <c r="P24" i="16"/>
  <c r="O24" i="16"/>
  <c r="G24" i="16"/>
  <c r="M24" i="16"/>
  <c r="L24" i="16"/>
  <c r="F24" i="16"/>
  <c r="K24" i="16"/>
  <c r="J24" i="16"/>
  <c r="H24" i="16"/>
  <c r="I24" i="16" s="1"/>
  <c r="P23" i="16"/>
  <c r="G23" i="16"/>
  <c r="M23" i="16" s="1"/>
  <c r="F23" i="16"/>
  <c r="K23" i="16"/>
  <c r="R22" i="16"/>
  <c r="P22" i="16"/>
  <c r="G22" i="16"/>
  <c r="M22" i="16"/>
  <c r="F22" i="16"/>
  <c r="K22" i="16" s="1"/>
  <c r="R21" i="16"/>
  <c r="P21" i="16"/>
  <c r="O21" i="16"/>
  <c r="G21" i="16"/>
  <c r="M21" i="16" s="1"/>
  <c r="L21" i="16"/>
  <c r="F21" i="16"/>
  <c r="K21" i="16" s="1"/>
  <c r="J21" i="16"/>
  <c r="H21" i="16"/>
  <c r="I21" i="16"/>
  <c r="R20" i="16"/>
  <c r="P20" i="16"/>
  <c r="G20" i="16"/>
  <c r="M20" i="16"/>
  <c r="F20" i="16"/>
  <c r="K20" i="16" s="1"/>
  <c r="R19" i="16"/>
  <c r="P19" i="16"/>
  <c r="O19" i="16"/>
  <c r="G19" i="16"/>
  <c r="M19" i="16"/>
  <c r="L19" i="16"/>
  <c r="F19" i="16"/>
  <c r="K19" i="16" s="1"/>
  <c r="J19" i="16"/>
  <c r="H19" i="16"/>
  <c r="I19" i="16" s="1"/>
  <c r="R18" i="16"/>
  <c r="P18" i="16"/>
  <c r="O18" i="16"/>
  <c r="G18" i="16"/>
  <c r="M18" i="16" s="1"/>
  <c r="L18" i="16"/>
  <c r="F18" i="16"/>
  <c r="K18" i="16" s="1"/>
  <c r="J18" i="16"/>
  <c r="H18" i="16"/>
  <c r="I18" i="16"/>
  <c r="R17" i="16"/>
  <c r="P17" i="16"/>
  <c r="O17" i="16"/>
  <c r="G17" i="16"/>
  <c r="M17" i="16" s="1"/>
  <c r="L17" i="16"/>
  <c r="F17" i="16"/>
  <c r="K17" i="16"/>
  <c r="J17" i="16"/>
  <c r="H17" i="16"/>
  <c r="I17" i="16"/>
  <c r="R16" i="16"/>
  <c r="P16" i="16"/>
  <c r="G16" i="16"/>
  <c r="M16" i="16"/>
  <c r="F16" i="16"/>
  <c r="K16" i="16" s="1"/>
  <c r="R15" i="16"/>
  <c r="P15" i="16"/>
  <c r="O15" i="16"/>
  <c r="G15" i="16"/>
  <c r="M15" i="16" s="1"/>
  <c r="L15" i="16"/>
  <c r="F15" i="16"/>
  <c r="K15" i="16" s="1"/>
  <c r="J15" i="16"/>
  <c r="H15" i="16"/>
  <c r="I15" i="16"/>
  <c r="R14" i="16"/>
  <c r="P14" i="16"/>
  <c r="O14" i="16"/>
  <c r="G14" i="16"/>
  <c r="M14" i="16" s="1"/>
  <c r="L14" i="16"/>
  <c r="F14" i="16"/>
  <c r="K14" i="16"/>
  <c r="J14" i="16"/>
  <c r="H14" i="16"/>
  <c r="I14" i="16"/>
  <c r="R13" i="16"/>
  <c r="P13" i="16"/>
  <c r="O13" i="16"/>
  <c r="G13" i="16"/>
  <c r="M13" i="16"/>
  <c r="L13" i="16"/>
  <c r="F13" i="16"/>
  <c r="K13" i="16"/>
  <c r="J13" i="16"/>
  <c r="H13" i="16"/>
  <c r="I13" i="16" s="1"/>
  <c r="R12" i="16"/>
  <c r="P12" i="16"/>
  <c r="G12" i="16"/>
  <c r="M12" i="16" s="1"/>
  <c r="F12" i="16"/>
  <c r="K12" i="16"/>
  <c r="R11" i="16"/>
  <c r="P11" i="16"/>
  <c r="G11" i="16"/>
  <c r="M11" i="16"/>
  <c r="F11" i="16"/>
  <c r="K11" i="16" s="1"/>
  <c r="R10" i="16"/>
  <c r="P10" i="16"/>
  <c r="O10" i="16"/>
  <c r="G10" i="16"/>
  <c r="M10" i="16"/>
  <c r="L10" i="16"/>
  <c r="F10" i="16"/>
  <c r="K10" i="16" s="1"/>
  <c r="J10" i="16"/>
  <c r="H10" i="16"/>
  <c r="L32" i="24" s="1"/>
  <c r="Z52" i="24" s="1"/>
  <c r="P9" i="16"/>
  <c r="G9" i="16"/>
  <c r="M9" i="16"/>
  <c r="F9" i="16"/>
  <c r="K9" i="16" s="1"/>
  <c r="R8" i="16"/>
  <c r="P35" i="17"/>
  <c r="G35" i="17"/>
  <c r="M35" i="17" s="1"/>
  <c r="F35" i="17"/>
  <c r="K35" i="17"/>
  <c r="P34" i="17"/>
  <c r="G34" i="17"/>
  <c r="M34" i="17"/>
  <c r="F34" i="17"/>
  <c r="K34" i="17" s="1"/>
  <c r="P33" i="17"/>
  <c r="G33" i="17"/>
  <c r="M33" i="17"/>
  <c r="L33" i="17"/>
  <c r="F33" i="17"/>
  <c r="K33" i="17"/>
  <c r="P32" i="17"/>
  <c r="G32" i="17"/>
  <c r="M32" i="17" s="1"/>
  <c r="F32" i="17"/>
  <c r="K32" i="17"/>
  <c r="P31" i="17"/>
  <c r="G31" i="17"/>
  <c r="M31" i="17"/>
  <c r="F31" i="17"/>
  <c r="K31" i="17" s="1"/>
  <c r="P30" i="17"/>
  <c r="G30" i="17"/>
  <c r="M30" i="17"/>
  <c r="L30" i="17"/>
  <c r="F30" i="17"/>
  <c r="K30" i="17"/>
  <c r="P29" i="17"/>
  <c r="O29" i="17"/>
  <c r="G29" i="17"/>
  <c r="M29" i="17"/>
  <c r="F29" i="17"/>
  <c r="K29" i="17" s="1"/>
  <c r="P28" i="17"/>
  <c r="G28" i="17"/>
  <c r="M28" i="17"/>
  <c r="L28" i="17"/>
  <c r="F28" i="17"/>
  <c r="K28" i="17"/>
  <c r="J28" i="17"/>
  <c r="H28" i="17"/>
  <c r="I28" i="17" s="1"/>
  <c r="P27" i="17"/>
  <c r="G27" i="17"/>
  <c r="M27" i="17" s="1"/>
  <c r="F27" i="17"/>
  <c r="K27" i="17"/>
  <c r="P26" i="17"/>
  <c r="O26" i="17"/>
  <c r="G26" i="17"/>
  <c r="M26" i="17"/>
  <c r="L26" i="17"/>
  <c r="F26" i="17"/>
  <c r="K26" i="17" s="1"/>
  <c r="J26" i="17"/>
  <c r="H26" i="17"/>
  <c r="I26" i="17" s="1"/>
  <c r="P25" i="17"/>
  <c r="O25" i="17"/>
  <c r="G25" i="17"/>
  <c r="M25" i="17" s="1"/>
  <c r="L25" i="17"/>
  <c r="F25" i="17"/>
  <c r="K25" i="17"/>
  <c r="J25" i="17"/>
  <c r="H25" i="17"/>
  <c r="I25" i="17"/>
  <c r="P24" i="17"/>
  <c r="O24" i="17"/>
  <c r="G24" i="17"/>
  <c r="M24" i="17"/>
  <c r="L24" i="17"/>
  <c r="F24" i="17"/>
  <c r="K24" i="17" s="1"/>
  <c r="J24" i="17"/>
  <c r="H24" i="17"/>
  <c r="I24" i="17" s="1"/>
  <c r="P23" i="17"/>
  <c r="G23" i="17"/>
  <c r="M23" i="17"/>
  <c r="F23" i="17"/>
  <c r="K23" i="17" s="1"/>
  <c r="T22" i="17"/>
  <c r="R22" i="17"/>
  <c r="P22" i="17"/>
  <c r="G22" i="17"/>
  <c r="M22" i="17"/>
  <c r="F22" i="17"/>
  <c r="K22" i="17" s="1"/>
  <c r="T21" i="17"/>
  <c r="R21" i="17"/>
  <c r="P21" i="17"/>
  <c r="O21" i="17"/>
  <c r="G21" i="17"/>
  <c r="M21" i="17"/>
  <c r="L21" i="17"/>
  <c r="F21" i="17"/>
  <c r="K21" i="17" s="1"/>
  <c r="J21" i="17"/>
  <c r="H21" i="17"/>
  <c r="I21" i="17" s="1"/>
  <c r="T20" i="17"/>
  <c r="R20" i="17"/>
  <c r="P20" i="17"/>
  <c r="G20" i="17"/>
  <c r="M20" i="17" s="1"/>
  <c r="F20" i="17"/>
  <c r="K20" i="17"/>
  <c r="T19" i="17"/>
  <c r="R19" i="17"/>
  <c r="P19" i="17"/>
  <c r="O19" i="17"/>
  <c r="G19" i="17"/>
  <c r="M19" i="17" s="1"/>
  <c r="L19" i="17"/>
  <c r="F19" i="17"/>
  <c r="K19" i="17" s="1"/>
  <c r="J19" i="17"/>
  <c r="H19" i="17"/>
  <c r="I19" i="17"/>
  <c r="T18" i="17"/>
  <c r="R18" i="17"/>
  <c r="P18" i="17"/>
  <c r="O18" i="17"/>
  <c r="G18" i="17"/>
  <c r="M18" i="17" s="1"/>
  <c r="L18" i="17"/>
  <c r="F18" i="17"/>
  <c r="K18" i="17" s="1"/>
  <c r="J18" i="17"/>
  <c r="H18" i="17"/>
  <c r="I18" i="17"/>
  <c r="T17" i="17"/>
  <c r="R17" i="17"/>
  <c r="P17" i="17"/>
  <c r="O17" i="17"/>
  <c r="G17" i="17"/>
  <c r="M17" i="17" s="1"/>
  <c r="L17" i="17"/>
  <c r="F17" i="17"/>
  <c r="K17" i="17" s="1"/>
  <c r="J17" i="17"/>
  <c r="H17" i="17"/>
  <c r="I17" i="17"/>
  <c r="T16" i="17"/>
  <c r="R16" i="17"/>
  <c r="P16" i="17"/>
  <c r="G16" i="17"/>
  <c r="M16" i="17" s="1"/>
  <c r="F16" i="17"/>
  <c r="K16" i="17"/>
  <c r="T15" i="17"/>
  <c r="R15" i="17"/>
  <c r="P15" i="17"/>
  <c r="O15" i="17"/>
  <c r="G15" i="17"/>
  <c r="M15" i="17" s="1"/>
  <c r="L15" i="17"/>
  <c r="F15" i="17"/>
  <c r="K15" i="17"/>
  <c r="J15" i="17"/>
  <c r="H15" i="17"/>
  <c r="I15" i="17"/>
  <c r="T14" i="17"/>
  <c r="R14" i="17"/>
  <c r="P14" i="17"/>
  <c r="O14" i="17"/>
  <c r="G14" i="17"/>
  <c r="M14" i="17" s="1"/>
  <c r="L14" i="17"/>
  <c r="F14" i="17"/>
  <c r="K14" i="17"/>
  <c r="J14" i="17"/>
  <c r="H14" i="17"/>
  <c r="I14" i="17"/>
  <c r="T13" i="17"/>
  <c r="R13" i="17"/>
  <c r="P13" i="17"/>
  <c r="O13" i="17"/>
  <c r="G13" i="17"/>
  <c r="M13" i="17" s="1"/>
  <c r="L13" i="17"/>
  <c r="F13" i="17"/>
  <c r="K13" i="17"/>
  <c r="J13" i="17"/>
  <c r="H13" i="17"/>
  <c r="I13" i="17"/>
  <c r="T12" i="17"/>
  <c r="R12" i="17"/>
  <c r="P12" i="17"/>
  <c r="G12" i="17"/>
  <c r="M12" i="17"/>
  <c r="F12" i="17"/>
  <c r="K12" i="17" s="1"/>
  <c r="T11" i="17"/>
  <c r="R11" i="17"/>
  <c r="P11" i="17"/>
  <c r="O11" i="17"/>
  <c r="G11" i="17"/>
  <c r="M11" i="17"/>
  <c r="F11" i="17"/>
  <c r="K11" i="17" s="1"/>
  <c r="R10" i="17"/>
  <c r="P10" i="17"/>
  <c r="O10" i="17"/>
  <c r="G10" i="17"/>
  <c r="M10" i="17"/>
  <c r="L10" i="17"/>
  <c r="F10" i="17"/>
  <c r="K10" i="17"/>
  <c r="J10" i="17"/>
  <c r="H10" i="17"/>
  <c r="I10" i="17" s="1"/>
  <c r="P9" i="17"/>
  <c r="G9" i="17"/>
  <c r="M9" i="17" s="1"/>
  <c r="F9" i="17"/>
  <c r="K9" i="17"/>
  <c r="R8" i="17"/>
  <c r="T7" i="17"/>
  <c r="P35" i="18"/>
  <c r="G35" i="18"/>
  <c r="M35" i="18"/>
  <c r="F35" i="18"/>
  <c r="K35" i="18" s="1"/>
  <c r="P34" i="18"/>
  <c r="G34" i="18"/>
  <c r="M34" i="18" s="1"/>
  <c r="F34" i="18"/>
  <c r="K34" i="18"/>
  <c r="P33" i="18"/>
  <c r="G33" i="18"/>
  <c r="M33" i="18" s="1"/>
  <c r="L33" i="18"/>
  <c r="F33" i="18"/>
  <c r="K33" i="18" s="1"/>
  <c r="P32" i="18"/>
  <c r="G32" i="18"/>
  <c r="M32" i="18"/>
  <c r="F32" i="18"/>
  <c r="K32" i="18" s="1"/>
  <c r="P31" i="18"/>
  <c r="G31" i="18"/>
  <c r="M31" i="18" s="1"/>
  <c r="F31" i="18"/>
  <c r="K31" i="18"/>
  <c r="P30" i="18"/>
  <c r="G30" i="18"/>
  <c r="M30" i="18" s="1"/>
  <c r="L30" i="18"/>
  <c r="F30" i="18"/>
  <c r="K30" i="18" s="1"/>
  <c r="P29" i="18"/>
  <c r="O29" i="18"/>
  <c r="G29" i="18"/>
  <c r="M29" i="18" s="1"/>
  <c r="F29" i="18"/>
  <c r="K29" i="18"/>
  <c r="P28" i="18"/>
  <c r="G28" i="18"/>
  <c r="M28" i="18" s="1"/>
  <c r="L28" i="18"/>
  <c r="F28" i="18"/>
  <c r="K28" i="18" s="1"/>
  <c r="J28" i="18"/>
  <c r="H28" i="18"/>
  <c r="I28" i="18"/>
  <c r="P27" i="18"/>
  <c r="G27" i="18"/>
  <c r="M27" i="18"/>
  <c r="F27" i="18"/>
  <c r="K27" i="18" s="1"/>
  <c r="P26" i="18"/>
  <c r="O26" i="18"/>
  <c r="G26" i="18"/>
  <c r="M26" i="18" s="1"/>
  <c r="L26" i="18"/>
  <c r="F26" i="18"/>
  <c r="K26" i="18"/>
  <c r="J26" i="18"/>
  <c r="H26" i="18"/>
  <c r="I26" i="18"/>
  <c r="P25" i="18"/>
  <c r="G25" i="18"/>
  <c r="M25" i="18" s="1"/>
  <c r="L25" i="18"/>
  <c r="F25" i="18"/>
  <c r="K25" i="18" s="1"/>
  <c r="J25" i="18"/>
  <c r="H25" i="18"/>
  <c r="I25" i="18"/>
  <c r="P24" i="18"/>
  <c r="O24" i="18"/>
  <c r="G24" i="18"/>
  <c r="M24" i="18"/>
  <c r="L24" i="18"/>
  <c r="F24" i="18"/>
  <c r="K24" i="18"/>
  <c r="J24" i="18"/>
  <c r="H24" i="18"/>
  <c r="I24" i="18" s="1"/>
  <c r="P23" i="18"/>
  <c r="G23" i="18"/>
  <c r="M23" i="18" s="1"/>
  <c r="F23" i="18"/>
  <c r="K23" i="18"/>
  <c r="R22" i="18"/>
  <c r="P22" i="18"/>
  <c r="G22" i="18"/>
  <c r="M22" i="18"/>
  <c r="F22" i="18"/>
  <c r="K22" i="18" s="1"/>
  <c r="R21" i="18"/>
  <c r="P21" i="18"/>
  <c r="O21" i="18"/>
  <c r="G21" i="18"/>
  <c r="M21" i="18" s="1"/>
  <c r="L21" i="18"/>
  <c r="F21" i="18"/>
  <c r="K21" i="18" s="1"/>
  <c r="J21" i="18"/>
  <c r="H21" i="18"/>
  <c r="I21" i="18"/>
  <c r="R20" i="18"/>
  <c r="P20" i="18"/>
  <c r="G20" i="18"/>
  <c r="M20" i="18"/>
  <c r="F20" i="18"/>
  <c r="K20" i="18" s="1"/>
  <c r="R19" i="18"/>
  <c r="P19" i="18"/>
  <c r="O19" i="18"/>
  <c r="G19" i="18"/>
  <c r="M19" i="18"/>
  <c r="L19" i="18"/>
  <c r="F19" i="18"/>
  <c r="K19" i="18" s="1"/>
  <c r="J19" i="18"/>
  <c r="H19" i="18"/>
  <c r="I19" i="18" s="1"/>
  <c r="R18" i="18"/>
  <c r="P18" i="18"/>
  <c r="O18" i="18"/>
  <c r="G18" i="18"/>
  <c r="M18" i="18" s="1"/>
  <c r="L18" i="18"/>
  <c r="F18" i="18"/>
  <c r="K18" i="18" s="1"/>
  <c r="J18" i="18"/>
  <c r="H18" i="18"/>
  <c r="I18" i="18"/>
  <c r="R17" i="18"/>
  <c r="P17" i="18"/>
  <c r="O17" i="18"/>
  <c r="G17" i="18"/>
  <c r="M17" i="18" s="1"/>
  <c r="L17" i="18"/>
  <c r="F17" i="18"/>
  <c r="K17" i="18"/>
  <c r="J17" i="18"/>
  <c r="H17" i="18"/>
  <c r="I17" i="18"/>
  <c r="R16" i="18"/>
  <c r="P16" i="18"/>
  <c r="G16" i="18"/>
  <c r="M16" i="18"/>
  <c r="F16" i="18"/>
  <c r="K16" i="18" s="1"/>
  <c r="R15" i="18"/>
  <c r="P15" i="18"/>
  <c r="O15" i="18"/>
  <c r="G15" i="18"/>
  <c r="M15" i="18" s="1"/>
  <c r="L15" i="18"/>
  <c r="F15" i="18"/>
  <c r="K15" i="18" s="1"/>
  <c r="J15" i="18"/>
  <c r="H15" i="18"/>
  <c r="I15" i="18"/>
  <c r="R14" i="18"/>
  <c r="P14" i="18"/>
  <c r="O14" i="18"/>
  <c r="G14" i="18"/>
  <c r="M14" i="18" s="1"/>
  <c r="L14" i="18"/>
  <c r="F14" i="18"/>
  <c r="K14" i="18"/>
  <c r="J14" i="18"/>
  <c r="H14" i="18"/>
  <c r="I14" i="18"/>
  <c r="R13" i="18"/>
  <c r="P13" i="18"/>
  <c r="O13" i="18"/>
  <c r="G13" i="18"/>
  <c r="M13" i="18"/>
  <c r="L13" i="18"/>
  <c r="F13" i="18"/>
  <c r="K13" i="18"/>
  <c r="J13" i="18"/>
  <c r="H13" i="18"/>
  <c r="I13" i="18" s="1"/>
  <c r="R12" i="18"/>
  <c r="P12" i="18"/>
  <c r="G12" i="18"/>
  <c r="M12" i="18" s="1"/>
  <c r="F12" i="18"/>
  <c r="K12" i="18"/>
  <c r="R11" i="18"/>
  <c r="P11" i="18"/>
  <c r="G11" i="18"/>
  <c r="M11" i="18"/>
  <c r="F11" i="18"/>
  <c r="K11" i="18" s="1"/>
  <c r="R10" i="18"/>
  <c r="P10" i="18"/>
  <c r="O10" i="18"/>
  <c r="G10" i="18"/>
  <c r="M10" i="18"/>
  <c r="L10" i="18"/>
  <c r="F10" i="18"/>
  <c r="K10" i="18" s="1"/>
  <c r="J10" i="18"/>
  <c r="H10" i="18"/>
  <c r="P9" i="18"/>
  <c r="G9" i="18"/>
  <c r="M9" i="18"/>
  <c r="F9" i="18"/>
  <c r="K9" i="18" s="1"/>
  <c r="R8" i="18"/>
  <c r="R8" i="4"/>
  <c r="R15" i="4"/>
  <c r="R22" i="4"/>
  <c r="R21" i="4"/>
  <c r="R20" i="4"/>
  <c r="R19" i="4"/>
  <c r="R18" i="4"/>
  <c r="R17" i="4"/>
  <c r="R16" i="4"/>
  <c r="R14" i="4"/>
  <c r="R13" i="4"/>
  <c r="R12" i="4"/>
  <c r="R11" i="4"/>
  <c r="R10" i="4"/>
  <c r="O10" i="4"/>
  <c r="O13" i="4"/>
  <c r="O14" i="4"/>
  <c r="O15" i="4"/>
  <c r="O17" i="4"/>
  <c r="O18" i="4"/>
  <c r="O19" i="4"/>
  <c r="O21" i="4"/>
  <c r="O24" i="4"/>
  <c r="O26" i="4"/>
  <c r="O29" i="4"/>
  <c r="F9" i="4"/>
  <c r="G10" i="4"/>
  <c r="M10" i="4"/>
  <c r="G11" i="4"/>
  <c r="M11" i="4" s="1"/>
  <c r="G12" i="4"/>
  <c r="M12" i="4"/>
  <c r="G13" i="4"/>
  <c r="M13" i="4" s="1"/>
  <c r="G14" i="4"/>
  <c r="M14" i="4"/>
  <c r="G15" i="4"/>
  <c r="M15" i="4" s="1"/>
  <c r="G16" i="4"/>
  <c r="M16" i="4"/>
  <c r="G17" i="4"/>
  <c r="M17" i="4" s="1"/>
  <c r="G18" i="4"/>
  <c r="M18" i="4"/>
  <c r="G19" i="4"/>
  <c r="M19" i="4" s="1"/>
  <c r="G20" i="4"/>
  <c r="M20" i="4"/>
  <c r="G21" i="4"/>
  <c r="M21" i="4" s="1"/>
  <c r="G22" i="4"/>
  <c r="M22" i="4"/>
  <c r="G23" i="4"/>
  <c r="M23" i="4" s="1"/>
  <c r="G24" i="4"/>
  <c r="M24" i="4"/>
  <c r="G25" i="4"/>
  <c r="M25" i="4" s="1"/>
  <c r="G26" i="4"/>
  <c r="M26" i="4"/>
  <c r="G27" i="4"/>
  <c r="M27" i="4" s="1"/>
  <c r="G28" i="4"/>
  <c r="M28" i="4"/>
  <c r="G29" i="4"/>
  <c r="M29" i="4" s="1"/>
  <c r="G30" i="4"/>
  <c r="M30" i="4"/>
  <c r="G31" i="4"/>
  <c r="M31" i="4" s="1"/>
  <c r="G32" i="4"/>
  <c r="M32" i="4"/>
  <c r="G33" i="4"/>
  <c r="M33" i="4" s="1"/>
  <c r="G34" i="4"/>
  <c r="M34" i="4"/>
  <c r="G35" i="4"/>
  <c r="M35" i="4" s="1"/>
  <c r="G9" i="4"/>
  <c r="M9" i="4"/>
  <c r="K9" i="4"/>
  <c r="F10" i="4"/>
  <c r="K10" i="4" s="1"/>
  <c r="F11" i="4"/>
  <c r="K11" i="4"/>
  <c r="F12" i="4"/>
  <c r="K12" i="4" s="1"/>
  <c r="F13" i="4"/>
  <c r="K13" i="4"/>
  <c r="F14" i="4"/>
  <c r="K14" i="4" s="1"/>
  <c r="F15" i="4"/>
  <c r="K15" i="4"/>
  <c r="F16" i="4"/>
  <c r="K16" i="4" s="1"/>
  <c r="F17" i="4"/>
  <c r="K17" i="4"/>
  <c r="F18" i="4"/>
  <c r="K18" i="4" s="1"/>
  <c r="F19" i="4"/>
  <c r="K19" i="4"/>
  <c r="F20" i="4"/>
  <c r="K20" i="4" s="1"/>
  <c r="F21" i="4"/>
  <c r="K21" i="4"/>
  <c r="F22" i="4"/>
  <c r="K22" i="4" s="1"/>
  <c r="F23" i="4"/>
  <c r="K23" i="4"/>
  <c r="F24" i="4"/>
  <c r="K24" i="4" s="1"/>
  <c r="F25" i="4"/>
  <c r="K25" i="4"/>
  <c r="F26" i="4"/>
  <c r="K26" i="4" s="1"/>
  <c r="F27" i="4"/>
  <c r="K27" i="4"/>
  <c r="F28" i="4"/>
  <c r="K28" i="4" s="1"/>
  <c r="F29" i="4"/>
  <c r="K29" i="4"/>
  <c r="F30" i="4"/>
  <c r="K30" i="4" s="1"/>
  <c r="F31" i="4"/>
  <c r="K31" i="4"/>
  <c r="F32" i="4"/>
  <c r="K32" i="4" s="1"/>
  <c r="F33" i="4"/>
  <c r="K33" i="4"/>
  <c r="F34" i="4"/>
  <c r="K34" i="4" s="1"/>
  <c r="F35" i="4"/>
  <c r="K35" i="4"/>
  <c r="P10" i="4"/>
  <c r="P11" i="4"/>
  <c r="P12" i="4"/>
  <c r="P13" i="4"/>
  <c r="P14" i="4"/>
  <c r="P15" i="4"/>
  <c r="P16" i="4"/>
  <c r="P17" i="4"/>
  <c r="P18" i="4"/>
  <c r="P19" i="4"/>
  <c r="P20" i="4"/>
  <c r="P21" i="4"/>
  <c r="P22" i="4"/>
  <c r="P23" i="4"/>
  <c r="P24" i="4"/>
  <c r="P25" i="4"/>
  <c r="P26" i="4"/>
  <c r="P27" i="4"/>
  <c r="P28" i="4"/>
  <c r="P29" i="4"/>
  <c r="P30" i="4"/>
  <c r="P31" i="4"/>
  <c r="P32" i="4"/>
  <c r="P33" i="4"/>
  <c r="P34" i="4"/>
  <c r="P35" i="4"/>
  <c r="P9" i="4"/>
  <c r="L10" i="4"/>
  <c r="L13" i="4"/>
  <c r="L14" i="4"/>
  <c r="L15" i="4"/>
  <c r="L17" i="4"/>
  <c r="L18" i="4"/>
  <c r="L19" i="4"/>
  <c r="L21" i="4"/>
  <c r="L24" i="4"/>
  <c r="L25" i="4"/>
  <c r="L26" i="4"/>
  <c r="L28" i="4"/>
  <c r="L30" i="4"/>
  <c r="L33" i="4"/>
  <c r="J10" i="4"/>
  <c r="J13" i="4"/>
  <c r="J14" i="4"/>
  <c r="J15" i="4"/>
  <c r="J17" i="4"/>
  <c r="J18" i="4"/>
  <c r="J19" i="4"/>
  <c r="J21" i="4"/>
  <c r="J24" i="4"/>
  <c r="J25" i="4"/>
  <c r="J26" i="4"/>
  <c r="J28" i="4"/>
  <c r="H10" i="4"/>
  <c r="H13" i="4"/>
  <c r="H14" i="4"/>
  <c r="I14" i="4" s="1"/>
  <c r="H15" i="4"/>
  <c r="H17" i="4"/>
  <c r="H18" i="4"/>
  <c r="H19" i="4"/>
  <c r="H21" i="4"/>
  <c r="H24" i="4"/>
  <c r="H25" i="4"/>
  <c r="H26" i="4"/>
  <c r="H28" i="4"/>
  <c r="I10" i="4"/>
  <c r="I13" i="4"/>
  <c r="I15" i="4"/>
  <c r="I17" i="4"/>
  <c r="I18" i="4"/>
  <c r="I19" i="4"/>
  <c r="I21" i="4"/>
  <c r="I24" i="4"/>
  <c r="I25" i="4"/>
  <c r="I26" i="4"/>
  <c r="I28" i="4"/>
  <c r="F12" i="25" l="1"/>
  <c r="P12" i="25"/>
  <c r="G12" i="25"/>
  <c r="H12" i="25"/>
  <c r="I27" i="25"/>
  <c r="S15" i="25" s="1"/>
  <c r="H77" i="24"/>
  <c r="K27" i="25"/>
  <c r="H83" i="24"/>
  <c r="K34" i="25"/>
  <c r="I34" i="25"/>
  <c r="S21" i="25" s="1"/>
  <c r="H79" i="24"/>
  <c r="K30" i="25"/>
  <c r="I30" i="25"/>
  <c r="S17" i="25" s="1"/>
  <c r="K25" i="25"/>
  <c r="I25" i="25"/>
  <c r="K21" i="25"/>
  <c r="I21" i="25"/>
  <c r="K17" i="25"/>
  <c r="I17" i="25"/>
  <c r="K13" i="25"/>
  <c r="I13" i="25"/>
  <c r="AD42" i="24"/>
  <c r="AB22" i="24"/>
  <c r="I33" i="15"/>
  <c r="S20" i="15" s="1"/>
  <c r="Z22" i="24" s="1"/>
  <c r="AD38" i="24"/>
  <c r="AB18" i="24"/>
  <c r="I29" i="15"/>
  <c r="S16" i="15" s="1"/>
  <c r="Z18" i="24" s="1"/>
  <c r="AC17" i="24"/>
  <c r="O27" i="15"/>
  <c r="T16" i="15" s="1"/>
  <c r="AA18" i="24" s="1"/>
  <c r="AB43" i="24"/>
  <c r="T23" i="24"/>
  <c r="I34" i="10"/>
  <c r="S21" i="10" s="1"/>
  <c r="R23" i="24" s="1"/>
  <c r="H23" i="24"/>
  <c r="Y43" i="24"/>
  <c r="I34" i="23"/>
  <c r="S21" i="23" s="1"/>
  <c r="F23" i="24" s="1"/>
  <c r="W21" i="24"/>
  <c r="Z81" i="24"/>
  <c r="L61" i="24"/>
  <c r="I32" i="5"/>
  <c r="S19" i="5" s="1"/>
  <c r="J61" i="24" s="1"/>
  <c r="H39" i="24"/>
  <c r="Y59" i="24" s="1"/>
  <c r="I30" i="11"/>
  <c r="S17" i="11" s="1"/>
  <c r="F39" i="24" s="1"/>
  <c r="L54" i="24"/>
  <c r="Z74" i="24"/>
  <c r="I20" i="5"/>
  <c r="S12" i="5" s="1"/>
  <c r="J54" i="24" s="1"/>
  <c r="AE32" i="24"/>
  <c r="AF12" i="24"/>
  <c r="AG52" i="24"/>
  <c r="AK52" i="24"/>
  <c r="AI52" i="24"/>
  <c r="AA79" i="24"/>
  <c r="P59" i="24"/>
  <c r="I30" i="9"/>
  <c r="S17" i="9" s="1"/>
  <c r="N59" i="24" s="1"/>
  <c r="AC37" i="24"/>
  <c r="X17" i="24"/>
  <c r="I27" i="17"/>
  <c r="S15" i="17" s="1"/>
  <c r="V17" i="24" s="1"/>
  <c r="AF32" i="24"/>
  <c r="AJ12" i="24"/>
  <c r="AA72" i="24"/>
  <c r="P52" i="24"/>
  <c r="AB32" i="24"/>
  <c r="T12" i="24"/>
  <c r="Y72" i="24"/>
  <c r="H52" i="24"/>
  <c r="AA41" i="24"/>
  <c r="P21" i="24"/>
  <c r="I32" i="19"/>
  <c r="S19" i="19" s="1"/>
  <c r="N21" i="24" s="1"/>
  <c r="AC39" i="24"/>
  <c r="X19" i="24"/>
  <c r="I30" i="17"/>
  <c r="S17" i="17" s="1"/>
  <c r="V19" i="24" s="1"/>
  <c r="Y39" i="24"/>
  <c r="H19" i="24"/>
  <c r="I30" i="23"/>
  <c r="S17" i="23" s="1"/>
  <c r="F19" i="24" s="1"/>
  <c r="AE37" i="24"/>
  <c r="AF17" i="24"/>
  <c r="I27" i="18"/>
  <c r="S15" i="18" s="1"/>
  <c r="AD17" i="24" s="1"/>
  <c r="Y76" i="24"/>
  <c r="H56" i="24"/>
  <c r="I23" i="12"/>
  <c r="S14" i="12" s="1"/>
  <c r="F56" i="24" s="1"/>
  <c r="I10" i="18"/>
  <c r="AC32" i="24"/>
  <c r="X12" i="24"/>
  <c r="I10" i="16"/>
  <c r="I10" i="11"/>
  <c r="AA32" i="24"/>
  <c r="P12" i="24"/>
  <c r="AD44" i="24"/>
  <c r="AB24" i="24"/>
  <c r="I35" i="15"/>
  <c r="S22" i="15" s="1"/>
  <c r="Z24" i="24" s="1"/>
  <c r="H44" i="24"/>
  <c r="Y64" i="24" s="1"/>
  <c r="I35" i="11"/>
  <c r="S22" i="11" s="1"/>
  <c r="F44" i="24" s="1"/>
  <c r="AA43" i="24"/>
  <c r="P23" i="24"/>
  <c r="I34" i="19"/>
  <c r="S21" i="19" s="1"/>
  <c r="N23" i="24" s="1"/>
  <c r="P41" i="24"/>
  <c r="AA61" i="24" s="1"/>
  <c r="I32" i="13"/>
  <c r="S19" i="13" s="1"/>
  <c r="N41" i="24" s="1"/>
  <c r="F72" i="24"/>
  <c r="AH12" i="24"/>
  <c r="AC44" i="24"/>
  <c r="X24" i="24"/>
  <c r="AA84" i="24"/>
  <c r="P64" i="24"/>
  <c r="Z84" i="24"/>
  <c r="L64" i="24"/>
  <c r="AE43" i="24"/>
  <c r="AF23" i="24"/>
  <c r="AA83" i="24"/>
  <c r="P63" i="24"/>
  <c r="I34" i="9"/>
  <c r="S21" i="9" s="1"/>
  <c r="N63" i="24" s="1"/>
  <c r="Z43" i="24"/>
  <c r="L23" i="24"/>
  <c r="AE42" i="24"/>
  <c r="AF22" i="24"/>
  <c r="I33" i="18"/>
  <c r="S20" i="18" s="1"/>
  <c r="AD22" i="24" s="1"/>
  <c r="L41" i="24"/>
  <c r="Z61" i="24" s="1"/>
  <c r="I32" i="16"/>
  <c r="S19" i="16" s="1"/>
  <c r="J41" i="24" s="1"/>
  <c r="AB41" i="24"/>
  <c r="T21" i="24"/>
  <c r="I32" i="10"/>
  <c r="S19" i="10" s="1"/>
  <c r="R21" i="24" s="1"/>
  <c r="H59" i="24"/>
  <c r="Y79" i="24"/>
  <c r="I30" i="12"/>
  <c r="S17" i="12" s="1"/>
  <c r="F59" i="24" s="1"/>
  <c r="Z39" i="24"/>
  <c r="L19" i="24"/>
  <c r="I30" i="14"/>
  <c r="S17" i="14" s="1"/>
  <c r="J19" i="24" s="1"/>
  <c r="AE38" i="24"/>
  <c r="AF18" i="24"/>
  <c r="I29" i="18"/>
  <c r="S16" i="18" s="1"/>
  <c r="AD18" i="24" s="1"/>
  <c r="AA37" i="24"/>
  <c r="P17" i="24"/>
  <c r="I27" i="19"/>
  <c r="S15" i="19" s="1"/>
  <c r="N17" i="24" s="1"/>
  <c r="AB36" i="24"/>
  <c r="T16" i="24"/>
  <c r="I23" i="10"/>
  <c r="S14" i="10" s="1"/>
  <c r="R16" i="24" s="1"/>
  <c r="X14" i="24"/>
  <c r="AC34" i="24"/>
  <c r="I20" i="17"/>
  <c r="S12" i="17" s="1"/>
  <c r="V14" i="24" s="1"/>
  <c r="H34" i="24"/>
  <c r="Y54" i="24" s="1"/>
  <c r="I20" i="11"/>
  <c r="S12" i="11" s="1"/>
  <c r="F34" i="24" s="1"/>
  <c r="AE33" i="24"/>
  <c r="AF13" i="24"/>
  <c r="I16" i="18"/>
  <c r="S11" i="18" s="1"/>
  <c r="AD13" i="24" s="1"/>
  <c r="AF36" i="24"/>
  <c r="AJ16" i="24"/>
  <c r="I23" i="4"/>
  <c r="S14" i="4" s="1"/>
  <c r="I24" i="24"/>
  <c r="O35" i="23"/>
  <c r="T22" i="23" s="1"/>
  <c r="G24" i="24" s="1"/>
  <c r="Y31" i="24"/>
  <c r="I9" i="23"/>
  <c r="S9" i="23" s="1"/>
  <c r="F11" i="24" s="1"/>
  <c r="H11" i="24"/>
  <c r="Z32" i="24"/>
  <c r="L12" i="24"/>
  <c r="B22" i="24"/>
  <c r="B20" i="24"/>
  <c r="B16" i="24"/>
  <c r="B13" i="24"/>
  <c r="AE44" i="24"/>
  <c r="AF24" i="24"/>
  <c r="I35" i="16"/>
  <c r="S22" i="16" s="1"/>
  <c r="J44" i="24" s="1"/>
  <c r="Y44" i="24"/>
  <c r="H24" i="24"/>
  <c r="P43" i="24"/>
  <c r="AA63" i="24" s="1"/>
  <c r="I34" i="13"/>
  <c r="S21" i="13" s="1"/>
  <c r="N43" i="24" s="1"/>
  <c r="L63" i="24"/>
  <c r="Z83" i="24"/>
  <c r="I34" i="5"/>
  <c r="S21" i="5" s="1"/>
  <c r="J63" i="24" s="1"/>
  <c r="AC41" i="24"/>
  <c r="X21" i="24"/>
  <c r="I32" i="17"/>
  <c r="S19" i="17" s="1"/>
  <c r="V21" i="24" s="1"/>
  <c r="AA81" i="24"/>
  <c r="P61" i="24"/>
  <c r="I32" i="9"/>
  <c r="S19" i="9" s="1"/>
  <c r="N61" i="24" s="1"/>
  <c r="H41" i="24"/>
  <c r="Y61" i="24" s="1"/>
  <c r="I32" i="11"/>
  <c r="S19" i="11" s="1"/>
  <c r="F41" i="24" s="1"/>
  <c r="Y41" i="24"/>
  <c r="H21" i="24"/>
  <c r="I32" i="23"/>
  <c r="S19" i="23" s="1"/>
  <c r="F21" i="24" s="1"/>
  <c r="AD40" i="24"/>
  <c r="AB20" i="24"/>
  <c r="I31" i="15"/>
  <c r="S18" i="15" s="1"/>
  <c r="Z20" i="24" s="1"/>
  <c r="P39" i="24"/>
  <c r="AA59" i="24" s="1"/>
  <c r="I30" i="13"/>
  <c r="S17" i="13" s="1"/>
  <c r="N39" i="24" s="1"/>
  <c r="L59" i="24"/>
  <c r="Z79" i="24"/>
  <c r="I30" i="5"/>
  <c r="S17" i="5" s="1"/>
  <c r="J59" i="24" s="1"/>
  <c r="AA39" i="24"/>
  <c r="P19" i="24"/>
  <c r="I30" i="19"/>
  <c r="S17" i="19" s="1"/>
  <c r="N19" i="24" s="1"/>
  <c r="Z77" i="24"/>
  <c r="L57" i="24"/>
  <c r="I27" i="5"/>
  <c r="S15" i="5" s="1"/>
  <c r="J57" i="24" s="1"/>
  <c r="Z36" i="24"/>
  <c r="L16" i="24"/>
  <c r="I23" i="14"/>
  <c r="S14" i="14" s="1"/>
  <c r="J16" i="24" s="1"/>
  <c r="P34" i="24"/>
  <c r="AA54" i="24" s="1"/>
  <c r="I20" i="13"/>
  <c r="S12" i="13" s="1"/>
  <c r="N34" i="24" s="1"/>
  <c r="AA34" i="24"/>
  <c r="P14" i="24"/>
  <c r="I20" i="19"/>
  <c r="S12" i="19" s="1"/>
  <c r="N14" i="24" s="1"/>
  <c r="AD32" i="24"/>
  <c r="AB12" i="24"/>
  <c r="Z72" i="24"/>
  <c r="L52" i="24"/>
  <c r="Y84" i="24"/>
  <c r="H64" i="24"/>
  <c r="AA44" i="24"/>
  <c r="P24" i="24"/>
  <c r="AC43" i="24"/>
  <c r="X23" i="24"/>
  <c r="I34" i="17"/>
  <c r="S21" i="17" s="1"/>
  <c r="V23" i="24" s="1"/>
  <c r="Y83" i="24"/>
  <c r="H63" i="24"/>
  <c r="H43" i="24"/>
  <c r="Y63" i="24" s="1"/>
  <c r="I34" i="11"/>
  <c r="S21" i="11" s="1"/>
  <c r="F43" i="24" s="1"/>
  <c r="Y81" i="24"/>
  <c r="H61" i="24"/>
  <c r="I32" i="12"/>
  <c r="S19" i="12" s="1"/>
  <c r="F61" i="24" s="1"/>
  <c r="Z41" i="24"/>
  <c r="L21" i="24"/>
  <c r="I32" i="14"/>
  <c r="S19" i="14" s="1"/>
  <c r="J21" i="24" s="1"/>
  <c r="AE40" i="24"/>
  <c r="AF20" i="24"/>
  <c r="I31" i="18"/>
  <c r="S18" i="18" s="1"/>
  <c r="AD20" i="24" s="1"/>
  <c r="L39" i="24"/>
  <c r="Z59" i="24" s="1"/>
  <c r="I30" i="16"/>
  <c r="S17" i="16" s="1"/>
  <c r="J39" i="24" s="1"/>
  <c r="AB39" i="24"/>
  <c r="T19" i="24"/>
  <c r="I30" i="10"/>
  <c r="S17" i="10" s="1"/>
  <c r="R19" i="24" s="1"/>
  <c r="L36" i="24"/>
  <c r="Z56" i="24" s="1"/>
  <c r="AI56" i="24" s="1"/>
  <c r="I23" i="16"/>
  <c r="S14" i="16" s="1"/>
  <c r="J36" i="24" s="1"/>
  <c r="AD35" i="24"/>
  <c r="AB15" i="24"/>
  <c r="I22" i="15"/>
  <c r="S13" i="15" s="1"/>
  <c r="Z15" i="24" s="1"/>
  <c r="AA74" i="24"/>
  <c r="P54" i="24"/>
  <c r="I20" i="9"/>
  <c r="S12" i="9" s="1"/>
  <c r="N54" i="24" s="1"/>
  <c r="Y34" i="24"/>
  <c r="H14" i="24"/>
  <c r="I20" i="23"/>
  <c r="S12" i="23" s="1"/>
  <c r="F14" i="24" s="1"/>
  <c r="G73" i="24"/>
  <c r="AI13" i="24"/>
  <c r="F81" i="24"/>
  <c r="AH21" i="24"/>
  <c r="Y82" i="24"/>
  <c r="H62" i="24"/>
  <c r="AB42" i="24"/>
  <c r="T22" i="24"/>
  <c r="Z42" i="24"/>
  <c r="L22" i="24"/>
  <c r="AD41" i="24"/>
  <c r="AB21" i="24"/>
  <c r="AC40" i="24"/>
  <c r="X20" i="24"/>
  <c r="AA80" i="24"/>
  <c r="P60" i="24"/>
  <c r="L60" i="24"/>
  <c r="Z80" i="24"/>
  <c r="AK60" i="24"/>
  <c r="AG60" i="24"/>
  <c r="AI60" i="24"/>
  <c r="AA40" i="24"/>
  <c r="P20" i="24"/>
  <c r="Y40" i="24"/>
  <c r="H20" i="24"/>
  <c r="AF19" i="24"/>
  <c r="AE39" i="24"/>
  <c r="Y78" i="24"/>
  <c r="H58" i="24"/>
  <c r="AB38" i="24"/>
  <c r="T18" i="24"/>
  <c r="Z38" i="24"/>
  <c r="L18" i="24"/>
  <c r="AD37" i="24"/>
  <c r="AB17" i="24"/>
  <c r="I27" i="13"/>
  <c r="S15" i="13" s="1"/>
  <c r="N37" i="24" s="1"/>
  <c r="I27" i="11"/>
  <c r="S15" i="11" s="1"/>
  <c r="F37" i="24" s="1"/>
  <c r="AB37" i="24"/>
  <c r="T17" i="24"/>
  <c r="AD36" i="24"/>
  <c r="AE36" i="24"/>
  <c r="AF16" i="24"/>
  <c r="AB16" i="24"/>
  <c r="I23" i="13"/>
  <c r="S14" i="13" s="1"/>
  <c r="N36" i="24" s="1"/>
  <c r="I23" i="11"/>
  <c r="S14" i="11" s="1"/>
  <c r="F36" i="24" s="1"/>
  <c r="AC35" i="24"/>
  <c r="X15" i="24"/>
  <c r="AA75" i="24"/>
  <c r="P55" i="24"/>
  <c r="L55" i="24"/>
  <c r="Z75" i="24"/>
  <c r="AK55" i="24"/>
  <c r="AI55" i="24"/>
  <c r="AG55" i="24"/>
  <c r="P15" i="24"/>
  <c r="AA35" i="24"/>
  <c r="Y35" i="24"/>
  <c r="H15" i="24"/>
  <c r="AE34" i="24"/>
  <c r="AF14" i="24"/>
  <c r="I20" i="16"/>
  <c r="S12" i="16" s="1"/>
  <c r="J34" i="24" s="1"/>
  <c r="H53" i="24"/>
  <c r="Y73" i="24"/>
  <c r="AB33" i="24"/>
  <c r="T13" i="24"/>
  <c r="Z33" i="24"/>
  <c r="L13" i="24"/>
  <c r="AF35" i="24"/>
  <c r="AJ15" i="24"/>
  <c r="I22" i="4"/>
  <c r="S13" i="4" s="1"/>
  <c r="N12" i="25"/>
  <c r="O12" i="25" s="1"/>
  <c r="T10" i="25" s="1"/>
  <c r="J12" i="25"/>
  <c r="U10" i="25" s="1"/>
  <c r="M12" i="25"/>
  <c r="L12" i="25"/>
  <c r="V10" i="25" s="1"/>
  <c r="AA77" i="24"/>
  <c r="P57" i="24"/>
  <c r="AK57" i="24"/>
  <c r="AI57" i="24"/>
  <c r="AG57" i="24"/>
  <c r="AC36" i="24"/>
  <c r="X16" i="24"/>
  <c r="AA76" i="24"/>
  <c r="P56" i="24"/>
  <c r="Z76" i="24"/>
  <c r="L56" i="24"/>
  <c r="AG56" i="24"/>
  <c r="AA36" i="24"/>
  <c r="P16" i="24"/>
  <c r="Y36" i="24"/>
  <c r="H16" i="24"/>
  <c r="AE35" i="24"/>
  <c r="AF15" i="24"/>
  <c r="Y74" i="24"/>
  <c r="H54" i="24"/>
  <c r="AB34" i="24"/>
  <c r="T14" i="24"/>
  <c r="Z34" i="24"/>
  <c r="L14" i="24"/>
  <c r="AD33" i="24"/>
  <c r="AB13" i="24"/>
  <c r="AF34" i="24"/>
  <c r="AJ14" i="24"/>
  <c r="I20" i="4"/>
  <c r="S12" i="4" s="1"/>
  <c r="O20" i="23"/>
  <c r="T12" i="23" s="1"/>
  <c r="G14" i="24" s="1"/>
  <c r="I14" i="24"/>
  <c r="I20" i="24"/>
  <c r="O31" i="23"/>
  <c r="T18" i="23" s="1"/>
  <c r="G20" i="24" s="1"/>
  <c r="N27" i="19"/>
  <c r="L27" i="19"/>
  <c r="V15" i="19" s="1"/>
  <c r="J27" i="19"/>
  <c r="U15" i="19" s="1"/>
  <c r="G27" i="25"/>
  <c r="F27" i="25"/>
  <c r="AB44" i="24"/>
  <c r="T24" i="24"/>
  <c r="Z44" i="24"/>
  <c r="L24" i="24"/>
  <c r="AD43" i="24"/>
  <c r="AB23" i="24"/>
  <c r="AC42" i="24"/>
  <c r="X22" i="24"/>
  <c r="AA82" i="24"/>
  <c r="P62" i="24"/>
  <c r="L62" i="24"/>
  <c r="Z82" i="24"/>
  <c r="AK62" i="24"/>
  <c r="AI62" i="24"/>
  <c r="AG62" i="24"/>
  <c r="AA42" i="24"/>
  <c r="P22" i="24"/>
  <c r="Y42" i="24"/>
  <c r="H22" i="24"/>
  <c r="AE41" i="24"/>
  <c r="AF21" i="24"/>
  <c r="Y80" i="24"/>
  <c r="H60" i="24"/>
  <c r="AB40" i="24"/>
  <c r="T20" i="24"/>
  <c r="Z40" i="24"/>
  <c r="L20" i="24"/>
  <c r="AD39" i="24"/>
  <c r="AB19" i="24"/>
  <c r="AC38" i="24"/>
  <c r="X18" i="24"/>
  <c r="AA78" i="24"/>
  <c r="P58" i="24"/>
  <c r="Z78" i="24"/>
  <c r="L58" i="24"/>
  <c r="AK58" i="24"/>
  <c r="AI58" i="24"/>
  <c r="AG58" i="24"/>
  <c r="AA38" i="24"/>
  <c r="P18" i="24"/>
  <c r="H57" i="24"/>
  <c r="Y77" i="24"/>
  <c r="Z37" i="24"/>
  <c r="L17" i="24"/>
  <c r="Y37" i="24"/>
  <c r="H17" i="24"/>
  <c r="Y75" i="24"/>
  <c r="H55" i="24"/>
  <c r="AB35" i="24"/>
  <c r="T15" i="24"/>
  <c r="Z35" i="24"/>
  <c r="L15" i="24"/>
  <c r="AD34" i="24"/>
  <c r="AB14" i="24"/>
  <c r="AC33" i="24"/>
  <c r="X13" i="24"/>
  <c r="AA73" i="24"/>
  <c r="P53" i="24"/>
  <c r="Z73" i="24"/>
  <c r="L53" i="24"/>
  <c r="AI53" i="24"/>
  <c r="AK53" i="24"/>
  <c r="AG53" i="24"/>
  <c r="AA33" i="24"/>
  <c r="P13" i="24"/>
  <c r="Y33" i="24"/>
  <c r="H13" i="24"/>
  <c r="AF33" i="24"/>
  <c r="AJ13" i="24"/>
  <c r="I16" i="4"/>
  <c r="S11" i="4" s="1"/>
  <c r="AF37" i="24"/>
  <c r="I27" i="4"/>
  <c r="S15" i="4" s="1"/>
  <c r="AJ17" i="24"/>
  <c r="I16" i="24"/>
  <c r="O23" i="23"/>
  <c r="T14" i="23" s="1"/>
  <c r="G16" i="24" s="1"/>
  <c r="O29" i="23"/>
  <c r="I18" i="24"/>
  <c r="I22" i="24"/>
  <c r="O33" i="23"/>
  <c r="T20" i="23" s="1"/>
  <c r="G22" i="24" s="1"/>
  <c r="K33" i="25"/>
  <c r="H82" i="24"/>
  <c r="I33" i="25"/>
  <c r="S20" i="25" s="1"/>
  <c r="H81" i="24"/>
  <c r="I32" i="25"/>
  <c r="S19" i="25" s="1"/>
  <c r="K32" i="25"/>
  <c r="O30" i="25"/>
  <c r="T17" i="25" s="1"/>
  <c r="I79" i="24"/>
  <c r="H78" i="24"/>
  <c r="K29" i="25"/>
  <c r="I29" i="25"/>
  <c r="S16" i="25" s="1"/>
  <c r="I28" i="25"/>
  <c r="K28" i="25"/>
  <c r="AJ23" i="24"/>
  <c r="Q31" i="24"/>
  <c r="O9" i="13"/>
  <c r="T9" i="13" s="1"/>
  <c r="O31" i="24" s="1"/>
  <c r="N18" i="25"/>
  <c r="O18" i="25" s="1"/>
  <c r="N34" i="25"/>
  <c r="AF38" i="24"/>
  <c r="AJ18" i="24"/>
  <c r="AJ22" i="24"/>
  <c r="AF42" i="24"/>
  <c r="M12" i="14"/>
  <c r="J9" i="25"/>
  <c r="U9" i="25" s="1"/>
  <c r="L9" i="25"/>
  <c r="V9" i="25" s="1"/>
  <c r="J10" i="25"/>
  <c r="L16" i="25"/>
  <c r="V11" i="25" s="1"/>
  <c r="J18" i="25"/>
  <c r="P24" i="25"/>
  <c r="J26" i="25"/>
  <c r="P28" i="25"/>
  <c r="L30" i="25"/>
  <c r="F32" i="25"/>
  <c r="P32" i="25"/>
  <c r="J34" i="25"/>
  <c r="U21" i="25" s="1"/>
  <c r="K16" i="25"/>
  <c r="K20" i="25"/>
  <c r="K24" i="25"/>
  <c r="O9" i="25"/>
  <c r="T9" i="25" s="1"/>
  <c r="E27" i="25"/>
  <c r="H12" i="24"/>
  <c r="AJ19" i="24"/>
  <c r="AJ24" i="24"/>
  <c r="O20" i="9"/>
  <c r="T12" i="9" s="1"/>
  <c r="Q54" i="24"/>
  <c r="N22" i="25"/>
  <c r="Y71" i="24"/>
  <c r="M9" i="25"/>
  <c r="L10" i="25"/>
  <c r="J14" i="25"/>
  <c r="F16" i="25"/>
  <c r="L18" i="25"/>
  <c r="F20" i="25"/>
  <c r="P20" i="25"/>
  <c r="G24" i="25"/>
  <c r="M24" i="25" s="1"/>
  <c r="L26" i="25"/>
  <c r="G28" i="25"/>
  <c r="M28" i="25" s="1"/>
  <c r="J32" i="25"/>
  <c r="U19" i="25" s="1"/>
  <c r="M34" i="25"/>
  <c r="L35" i="25"/>
  <c r="V22" i="25" s="1"/>
  <c r="K9" i="25"/>
  <c r="N12" i="16"/>
  <c r="O12" i="16" s="1"/>
  <c r="T10" i="16" s="1"/>
  <c r="K32" i="24" s="1"/>
  <c r="N12" i="10"/>
  <c r="O12" i="10" s="1"/>
  <c r="T10" i="10" s="1"/>
  <c r="S12" i="24" s="1"/>
  <c r="O31" i="25"/>
  <c r="T18" i="25" s="1"/>
  <c r="O35" i="25"/>
  <c r="T22" i="25" s="1"/>
  <c r="N32" i="25"/>
  <c r="N28" i="25"/>
  <c r="O28" i="25" s="1"/>
  <c r="N24" i="25"/>
  <c r="O24" i="25" s="1"/>
  <c r="N20" i="25"/>
  <c r="N16" i="25"/>
  <c r="AJ20" i="24"/>
  <c r="AK11" i="24"/>
  <c r="N10" i="25"/>
  <c r="N26" i="25"/>
  <c r="O26" i="25" s="1"/>
  <c r="AI51" i="24"/>
  <c r="AG51" i="24"/>
  <c r="AK51" i="24"/>
  <c r="O9" i="12"/>
  <c r="T9" i="12" s="1"/>
  <c r="G51" i="24" s="1"/>
  <c r="L51" i="24"/>
  <c r="Z71" i="24"/>
  <c r="N12" i="19"/>
  <c r="O12" i="19" s="1"/>
  <c r="T10" i="19" s="1"/>
  <c r="O12" i="24" s="1"/>
  <c r="M10" i="25"/>
  <c r="L14" i="25"/>
  <c r="J16" i="25"/>
  <c r="U11" i="25" s="1"/>
  <c r="M18" i="25"/>
  <c r="M26" i="25"/>
  <c r="J28" i="25"/>
  <c r="P30" i="25"/>
  <c r="G32" i="25"/>
  <c r="M32" i="25" s="1"/>
  <c r="L32" i="25"/>
  <c r="V19" i="25" s="1"/>
  <c r="K14" i="25"/>
  <c r="K18" i="25"/>
  <c r="K22" i="25"/>
  <c r="K26" i="25"/>
  <c r="N12" i="17"/>
  <c r="O12" i="17" s="1"/>
  <c r="T10" i="17" s="1"/>
  <c r="N12" i="5"/>
  <c r="O12" i="5" s="1"/>
  <c r="T10" i="5" s="1"/>
  <c r="K52" i="24" s="1"/>
  <c r="N12" i="15"/>
  <c r="O12" i="15" s="1"/>
  <c r="T10" i="15" s="1"/>
  <c r="AA12" i="24" s="1"/>
  <c r="I9" i="25"/>
  <c r="S9" i="25" s="1"/>
  <c r="I16" i="25"/>
  <c r="S11" i="25" s="1"/>
  <c r="I20" i="25"/>
  <c r="S12" i="25" s="1"/>
  <c r="I22" i="25"/>
  <c r="S13" i="25" s="1"/>
  <c r="N33" i="25"/>
  <c r="N29" i="25"/>
  <c r="N25" i="25"/>
  <c r="O25" i="25" s="1"/>
  <c r="T15" i="25" s="1"/>
  <c r="N21" i="25"/>
  <c r="O21" i="25" s="1"/>
  <c r="N17" i="25"/>
  <c r="O17" i="25" s="1"/>
  <c r="N13" i="25"/>
  <c r="O13" i="25" s="1"/>
  <c r="H18" i="24"/>
  <c r="T11" i="24"/>
  <c r="X11" i="24"/>
  <c r="AB11" i="24"/>
  <c r="AF11" i="24"/>
  <c r="AJ11" i="24"/>
  <c r="AJ21" i="24"/>
  <c r="O27" i="13"/>
  <c r="T16" i="13" s="1"/>
  <c r="O38" i="24" s="1"/>
  <c r="I78" i="24" l="1"/>
  <c r="O29" i="25"/>
  <c r="AI75" i="24"/>
  <c r="AK75" i="24"/>
  <c r="AG75" i="24"/>
  <c r="Q17" i="24"/>
  <c r="O27" i="19"/>
  <c r="T16" i="19" s="1"/>
  <c r="O18" i="24" s="1"/>
  <c r="F75" i="24"/>
  <c r="AH15" i="24"/>
  <c r="AK63" i="24"/>
  <c r="AG63" i="24"/>
  <c r="AI63" i="24"/>
  <c r="I82" i="24"/>
  <c r="O33" i="25"/>
  <c r="T20" i="25" s="1"/>
  <c r="N27" i="25"/>
  <c r="M27" i="25"/>
  <c r="J27" i="25"/>
  <c r="U15" i="25" s="1"/>
  <c r="L27" i="25"/>
  <c r="V15" i="25" s="1"/>
  <c r="F73" i="24"/>
  <c r="AH13" i="24"/>
  <c r="AG77" i="24"/>
  <c r="AK77" i="24"/>
  <c r="AI77" i="24"/>
  <c r="AK80" i="24"/>
  <c r="AG80" i="24"/>
  <c r="AI80" i="24"/>
  <c r="F74" i="24"/>
  <c r="AH14" i="24"/>
  <c r="AI82" i="24"/>
  <c r="AG82" i="24"/>
  <c r="AK82" i="24"/>
  <c r="AK84" i="24"/>
  <c r="AI84" i="24"/>
  <c r="AG84" i="24"/>
  <c r="AI61" i="24"/>
  <c r="AK61" i="24"/>
  <c r="AG61" i="24"/>
  <c r="F76" i="24"/>
  <c r="AH16" i="24"/>
  <c r="AI79" i="24"/>
  <c r="AK79" i="24"/>
  <c r="AG79" i="24"/>
  <c r="AK76" i="24"/>
  <c r="AI76" i="24"/>
  <c r="AG76" i="24"/>
  <c r="O54" i="24"/>
  <c r="W14" i="24"/>
  <c r="I73" i="24"/>
  <c r="O16" i="25"/>
  <c r="T11" i="25" s="1"/>
  <c r="I81" i="24"/>
  <c r="O32" i="25"/>
  <c r="T19" i="25" s="1"/>
  <c r="AI71" i="24"/>
  <c r="AK71" i="24"/>
  <c r="AG71" i="24"/>
  <c r="I83" i="24"/>
  <c r="O34" i="25"/>
  <c r="T21" i="25" s="1"/>
  <c r="AK56" i="24"/>
  <c r="AI78" i="24"/>
  <c r="AG78" i="24"/>
  <c r="AK78" i="24"/>
  <c r="AI81" i="24"/>
  <c r="AK81" i="24"/>
  <c r="AG81" i="24"/>
  <c r="AI83" i="24"/>
  <c r="AK83" i="24"/>
  <c r="AG83" i="24"/>
  <c r="AK72" i="24"/>
  <c r="AG72" i="24"/>
  <c r="AI72" i="24"/>
  <c r="AI59" i="24"/>
  <c r="AK59" i="24"/>
  <c r="AG59" i="24"/>
  <c r="I12" i="25"/>
  <c r="S10" i="25" s="1"/>
  <c r="K12" i="25"/>
  <c r="I72" i="24"/>
  <c r="O10" i="25"/>
  <c r="I74" i="24"/>
  <c r="O20" i="25"/>
  <c r="T12" i="25" s="1"/>
  <c r="I75" i="24"/>
  <c r="O22" i="25"/>
  <c r="T13" i="25" s="1"/>
  <c r="F77" i="24"/>
  <c r="AH17" i="24"/>
  <c r="P27" i="25"/>
  <c r="AI74" i="24"/>
  <c r="AG74" i="24"/>
  <c r="AK74" i="24"/>
  <c r="AI73" i="24"/>
  <c r="AK73" i="24"/>
  <c r="AG73" i="24"/>
  <c r="AK54" i="24"/>
  <c r="AI54" i="24"/>
  <c r="AG54" i="24"/>
  <c r="AI64" i="24"/>
  <c r="AG64" i="24"/>
  <c r="AK64" i="24"/>
  <c r="I77" i="24" l="1"/>
  <c r="O27" i="25"/>
  <c r="T16" i="25" s="1"/>
</calcChain>
</file>

<file path=xl/sharedStrings.xml><?xml version="1.0" encoding="utf-8"?>
<sst xmlns="http://schemas.openxmlformats.org/spreadsheetml/2006/main" count="1350" uniqueCount="116">
  <si>
    <t>Cumul annuel</t>
  </si>
  <si>
    <t>nouveaux détenteurs parts sociales</t>
  </si>
  <si>
    <t>nouveaux contrats d'épargne fidélisante</t>
  </si>
  <si>
    <t>souscription navig'option</t>
  </si>
  <si>
    <t>nbre ovp sur épargne fidélisante</t>
  </si>
  <si>
    <t>nouveaux contrats assurance de biens</t>
  </si>
  <si>
    <t>nouveaux contrats assurance de personnes</t>
  </si>
  <si>
    <t>dont PAV</t>
  </si>
  <si>
    <t>souscription carte haut de gamme</t>
  </si>
  <si>
    <t>AOL</t>
  </si>
  <si>
    <t>Digitalisation (terminaux de confiance)</t>
  </si>
  <si>
    <t>objectif</t>
  </si>
  <si>
    <t>réalisation</t>
  </si>
  <si>
    <t>production garantie habitat CNP (%)</t>
  </si>
  <si>
    <t>taux de foyer conforme particuliers (%)</t>
  </si>
  <si>
    <t>taux de foyer conforme pro et asso (%)</t>
  </si>
  <si>
    <t>taux de foyer certifiés (%)</t>
  </si>
  <si>
    <t>taux de foyers rencontrés sur 12 mois glissants (%)</t>
  </si>
  <si>
    <t>taux de rendez vous préparés (%)</t>
  </si>
  <si>
    <t>taux de réclamations (%)</t>
  </si>
  <si>
    <t>taux de convention dématérialisation (%)</t>
  </si>
  <si>
    <t>collecte épargne bancaire (ke)</t>
  </si>
  <si>
    <t>collecte épargne assurance vie (ke)</t>
  </si>
  <si>
    <t>collecte épargne financière (ke)</t>
  </si>
  <si>
    <t>collecte globale hors parts sociales (ke)</t>
  </si>
  <si>
    <t>collecte nette parts sociales (ke)</t>
  </si>
  <si>
    <t>collecte brute diversifiée en épargne assurance vie (ke)</t>
  </si>
  <si>
    <t>collecte brute diversifiée hors épargne assurance vie (ke)</t>
  </si>
  <si>
    <t>dont collecte brute SCPI (ke)</t>
  </si>
  <si>
    <t>credit conso amortissable (ke)</t>
  </si>
  <si>
    <t>crédit renouvelable (ke)</t>
  </si>
  <si>
    <t>crédit habitat (ke)</t>
  </si>
  <si>
    <t>total crédit conso et renouvelable (ke)</t>
  </si>
  <si>
    <t>crédit pro hors locatif (ke)</t>
  </si>
  <si>
    <t>crédit pro locatif (ke)</t>
  </si>
  <si>
    <t>Mois</t>
  </si>
  <si>
    <t>Cumul</t>
  </si>
  <si>
    <t>borne 1</t>
  </si>
  <si>
    <t>borne 2</t>
  </si>
  <si>
    <t>Catégories</t>
  </si>
  <si>
    <t>plus de 120%</t>
  </si>
  <si>
    <t>de 110% à 120%</t>
  </si>
  <si>
    <t>de 100% à 110%</t>
  </si>
  <si>
    <t>de 90% à 100%</t>
  </si>
  <si>
    <t>de 80% à 90%</t>
  </si>
  <si>
    <t>objectif du mois</t>
  </si>
  <si>
    <t>Caisse de</t>
  </si>
  <si>
    <t>Mérignac Arlac</t>
  </si>
  <si>
    <t>synthèse mois</t>
  </si>
  <si>
    <t>Objectifs</t>
  </si>
  <si>
    <t>avance /retard borne1</t>
  </si>
  <si>
    <t>avance /retard borne2</t>
  </si>
  <si>
    <t>Critères appréciations des objectifs</t>
  </si>
  <si>
    <t>moins de 80%</t>
  </si>
  <si>
    <t>tx réal plan de marche</t>
  </si>
  <si>
    <t>Mensuel</t>
  </si>
  <si>
    <t>évaluation des KPI</t>
  </si>
  <si>
    <t>objectif d'atteinte</t>
  </si>
  <si>
    <t>du plan de marche annuel</t>
  </si>
  <si>
    <t>Mérignac Chemin long</t>
  </si>
  <si>
    <t>Mérignac Capeyron</t>
  </si>
  <si>
    <t>Mérignac Centre</t>
  </si>
  <si>
    <t>Pessac Centre</t>
  </si>
  <si>
    <t>Pessac Alouette</t>
  </si>
  <si>
    <t>Bègles</t>
  </si>
  <si>
    <t>Hauts de Garonne</t>
  </si>
  <si>
    <t>Villenave d'Ornon</t>
  </si>
  <si>
    <t>Le Bouscat Centre</t>
  </si>
  <si>
    <t>Bruges</t>
  </si>
  <si>
    <t>Eysines</t>
  </si>
  <si>
    <t>Talence</t>
  </si>
  <si>
    <t>Le Haillan</t>
  </si>
  <si>
    <t>0532 Le Haillan</t>
  </si>
  <si>
    <t>0535 Le Bouscat centre</t>
  </si>
  <si>
    <t>0537 Eysines</t>
  </si>
  <si>
    <t>0539 Pessac Alouette</t>
  </si>
  <si>
    <t>0542 Bègles</t>
  </si>
  <si>
    <t>0545 Hauts de Garonne</t>
  </si>
  <si>
    <t>0554 Talence</t>
  </si>
  <si>
    <t>0557 Mérignac centre</t>
  </si>
  <si>
    <t>0559 Pessac Centre</t>
  </si>
  <si>
    <t>0569 Mérignac Capeyron</t>
  </si>
  <si>
    <t>0575 Bruges</t>
  </si>
  <si>
    <t>0576 Mérignac Chemin long</t>
  </si>
  <si>
    <t>0579 Mérignac Arlac</t>
  </si>
  <si>
    <t>le secteur</t>
  </si>
  <si>
    <t>Notice en utilisant SAFRAN compléter les cellules E3, E4, F8, G8, et de D9 à D48 puis de E9 à E48</t>
  </si>
  <si>
    <t>😐</t>
  </si>
  <si>
    <t>😃</t>
  </si>
  <si>
    <t>😊</t>
  </si>
  <si>
    <t>😉</t>
  </si>
  <si>
    <t>😒</t>
  </si>
  <si>
    <t>😶</t>
  </si>
  <si>
    <t xml:space="preserve">Total nouveaux clients </t>
  </si>
  <si>
    <t>Cap AOC &amp; Critères Qualités</t>
  </si>
  <si>
    <r>
      <rPr>
        <sz val="22"/>
        <color theme="9" tint="-0.249977111117893"/>
        <rFont val="Calibri (Corps)"/>
      </rPr>
      <t xml:space="preserve">▲  </t>
    </r>
    <r>
      <rPr>
        <sz val="8"/>
        <color theme="1"/>
        <rFont val="Calibri"/>
        <family val="2"/>
        <scheme val="minor"/>
      </rPr>
      <t xml:space="preserve">tendance </t>
    </r>
    <r>
      <rPr>
        <sz val="18"/>
        <color rgb="FFFF0000"/>
        <rFont val="Calibri (Corps)"/>
      </rPr>
      <t>▼</t>
    </r>
  </si>
  <si>
    <t>avance / retard</t>
  </si>
  <si>
    <t>conformité</t>
  </si>
  <si>
    <t>dont total nouveaux clients particuliers</t>
  </si>
  <si>
    <t>dont total nouveaux clients pros &amp; assimilés</t>
  </si>
  <si>
    <t>solde net global clients</t>
  </si>
  <si>
    <t>Reste à faire annuel</t>
  </si>
  <si>
    <t>taux de conformités EER caisse (%)</t>
  </si>
  <si>
    <t>taux d'êvenements traités (%)</t>
  </si>
  <si>
    <t>▲  tendance ▼</t>
  </si>
  <si>
    <t>SECTEUR</t>
  </si>
  <si>
    <t>0564 Villenave d'Ornon</t>
  </si>
  <si>
    <t>Bouscat Centre</t>
  </si>
  <si>
    <t>M Capeyron</t>
  </si>
  <si>
    <t>M Chemin Long</t>
  </si>
  <si>
    <t>M Arlac</t>
  </si>
  <si>
    <t>Pessac centre</t>
  </si>
  <si>
    <t>1er</t>
  </si>
  <si>
    <t>2ieme</t>
  </si>
  <si>
    <t>3ime</t>
  </si>
  <si>
    <t>3ieme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</si>
</sst>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18">
    <font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rgb="FFF7F6EC"/>
      <name val="Calibri"/>
      <scheme val="minor"/>
    </font>
    <font>
      <b/>
      <sz val="14"/>
      <color theme="1"/>
      <name val="Calibri"/>
      <scheme val="minor"/>
    </font>
    <font>
      <b/>
      <i/>
      <sz val="10"/>
      <color theme="1"/>
      <name val="Calibri"/>
      <scheme val="minor"/>
    </font>
    <font>
      <sz val="20"/>
      <color theme="1"/>
      <name val="Calibri"/>
      <family val="2"/>
      <scheme val="minor"/>
    </font>
    <font>
      <sz val="18"/>
      <color theme="9" tint="-0.249977111117893"/>
      <name val="Calibri"/>
      <family val="2"/>
      <scheme val="minor"/>
    </font>
    <font>
      <sz val="20"/>
      <color rgb="FFFF0000"/>
      <name val="Arial"/>
      <family val="2"/>
    </font>
    <font>
      <sz val="22"/>
      <color theme="9" tint="-0.249977111117893"/>
      <name val="Calibri (Corps)"/>
    </font>
    <font>
      <sz val="18"/>
      <color rgb="FFFF0000"/>
      <name val="Calibri (Corps)"/>
    </font>
    <font>
      <sz val="9"/>
      <color theme="1"/>
      <name val="Calibri"/>
      <family val="2"/>
      <scheme val="minor"/>
    </font>
    <font>
      <sz val="10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</fills>
  <borders count="80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theme="9" tint="-0.249977111117893"/>
      </left>
      <right style="thin">
        <color theme="9" tint="-0.249977111117893"/>
      </right>
      <top style="thin">
        <color theme="9" tint="-0.249977111117893"/>
      </top>
      <bottom style="thin">
        <color theme="9" tint="-0.249977111117893"/>
      </bottom>
      <diagonal/>
    </border>
    <border>
      <left style="medium">
        <color theme="9" tint="-0.249977111117893"/>
      </left>
      <right style="medium">
        <color theme="9" tint="-0.249977111117893"/>
      </right>
      <top style="medium">
        <color theme="9" tint="-0.249977111117893"/>
      </top>
      <bottom style="medium">
        <color theme="9" tint="-0.249977111117893"/>
      </bottom>
      <diagonal/>
    </border>
    <border>
      <left style="medium">
        <color theme="9" tint="-0.249977111117893"/>
      </left>
      <right style="medium">
        <color theme="9" tint="-0.249977111117893"/>
      </right>
      <top style="medium">
        <color theme="9" tint="-0.249977111117893"/>
      </top>
      <bottom/>
      <diagonal/>
    </border>
    <border>
      <left style="medium">
        <color theme="9" tint="-0.249977111117893"/>
      </left>
      <right/>
      <top style="medium">
        <color theme="9" tint="-0.249977111117893"/>
      </top>
      <bottom/>
      <diagonal/>
    </border>
    <border>
      <left/>
      <right style="medium">
        <color auto="1"/>
      </right>
      <top style="medium">
        <color theme="9" tint="-0.249977111117893"/>
      </top>
      <bottom/>
      <diagonal/>
    </border>
    <border>
      <left style="medium">
        <color auto="1"/>
      </left>
      <right/>
      <top style="medium">
        <color theme="9" tint="-0.249977111117893"/>
      </top>
      <bottom/>
      <diagonal/>
    </border>
    <border>
      <left style="medium">
        <color theme="9" tint="-0.249977111117893"/>
      </left>
      <right/>
      <top/>
      <bottom/>
      <diagonal/>
    </border>
    <border>
      <left style="medium">
        <color theme="9" tint="-0.249977111117893"/>
      </left>
      <right/>
      <top/>
      <bottom style="medium">
        <color auto="1"/>
      </bottom>
      <diagonal/>
    </border>
    <border>
      <left style="medium">
        <color theme="9" tint="-0.249977111117893"/>
      </left>
      <right/>
      <top style="medium">
        <color auto="1"/>
      </top>
      <bottom/>
      <diagonal/>
    </border>
    <border>
      <left style="medium">
        <color theme="9" tint="-0.249977111117893"/>
      </left>
      <right/>
      <top/>
      <bottom style="medium">
        <color theme="9" tint="-0.249977111117893"/>
      </bottom>
      <diagonal/>
    </border>
    <border>
      <left/>
      <right style="medium">
        <color auto="1"/>
      </right>
      <top/>
      <bottom style="medium">
        <color theme="9" tint="-0.249977111117893"/>
      </bottom>
      <diagonal/>
    </border>
    <border>
      <left style="medium">
        <color auto="1"/>
      </left>
      <right/>
      <top/>
      <bottom style="medium">
        <color theme="9" tint="-0.249977111117893"/>
      </bottom>
      <diagonal/>
    </border>
    <border>
      <left/>
      <right style="medium">
        <color theme="9" tint="-0.249977111117893"/>
      </right>
      <top/>
      <bottom/>
      <diagonal/>
    </border>
    <border>
      <left style="thick">
        <color theme="9" tint="-0.499984740745262"/>
      </left>
      <right style="hair">
        <color theme="1"/>
      </right>
      <top style="hair">
        <color theme="1"/>
      </top>
      <bottom style="hair">
        <color theme="1"/>
      </bottom>
      <diagonal/>
    </border>
    <border>
      <left style="hair">
        <color theme="1"/>
      </left>
      <right style="thick">
        <color theme="9" tint="-0.499984740745262"/>
      </right>
      <top style="hair">
        <color theme="1"/>
      </top>
      <bottom style="hair">
        <color theme="1"/>
      </bottom>
      <diagonal/>
    </border>
    <border>
      <left style="thick">
        <color theme="9" tint="-0.499984740745262"/>
      </left>
      <right style="hair">
        <color theme="1"/>
      </right>
      <top style="hair">
        <color theme="1"/>
      </top>
      <bottom style="thick">
        <color theme="1"/>
      </bottom>
      <diagonal/>
    </border>
    <border>
      <left style="thick">
        <color theme="9" tint="-0.499984740745262"/>
      </left>
      <right style="hair">
        <color theme="1"/>
      </right>
      <top style="thick">
        <color theme="9" tint="-0.499984740745262"/>
      </top>
      <bottom style="hair">
        <color theme="1"/>
      </bottom>
      <diagonal/>
    </border>
    <border>
      <left style="hair">
        <color theme="1"/>
      </left>
      <right style="thick">
        <color theme="9" tint="-0.499984740745262"/>
      </right>
      <top style="thick">
        <color theme="9" tint="-0.499984740745262"/>
      </top>
      <bottom style="hair">
        <color theme="1"/>
      </bottom>
      <diagonal/>
    </border>
    <border>
      <left style="hair">
        <color theme="1"/>
      </left>
      <right style="thick">
        <color theme="9" tint="-0.499984740745262"/>
      </right>
      <top style="hair">
        <color theme="1"/>
      </top>
      <bottom style="thick">
        <color theme="1"/>
      </bottom>
      <diagonal/>
    </border>
    <border>
      <left style="thick">
        <color theme="9" tint="-0.499984740745262"/>
      </left>
      <right style="hair">
        <color theme="9" tint="-0.499984740745262"/>
      </right>
      <top style="thick">
        <color theme="9" tint="-0.499984740745262"/>
      </top>
      <bottom style="hair">
        <color theme="1"/>
      </bottom>
      <diagonal/>
    </border>
    <border>
      <left style="hair">
        <color theme="9" tint="-0.499984740745262"/>
      </left>
      <right style="thick">
        <color theme="9" tint="-0.499984740745262"/>
      </right>
      <top style="thick">
        <color theme="9" tint="-0.499984740745262"/>
      </top>
      <bottom style="hair">
        <color theme="1"/>
      </bottom>
      <diagonal/>
    </border>
    <border>
      <left style="thick">
        <color theme="9" tint="-0.499984740745262"/>
      </left>
      <right style="hair">
        <color theme="9" tint="-0.499984740745262"/>
      </right>
      <top style="hair">
        <color theme="1"/>
      </top>
      <bottom style="hair">
        <color theme="1"/>
      </bottom>
      <diagonal/>
    </border>
    <border>
      <left style="hair">
        <color theme="9" tint="-0.499984740745262"/>
      </left>
      <right style="thick">
        <color theme="9" tint="-0.499984740745262"/>
      </right>
      <top style="hair">
        <color theme="1"/>
      </top>
      <bottom style="hair">
        <color theme="1"/>
      </bottom>
      <diagonal/>
    </border>
    <border>
      <left style="thick">
        <color theme="9" tint="-0.499984740745262"/>
      </left>
      <right style="hair">
        <color theme="9" tint="-0.499984740745262"/>
      </right>
      <top style="hair">
        <color theme="1"/>
      </top>
      <bottom style="thick">
        <color theme="9" tint="-0.499984740745262"/>
      </bottom>
      <diagonal/>
    </border>
    <border>
      <left style="hair">
        <color theme="9" tint="-0.499984740745262"/>
      </left>
      <right style="thick">
        <color theme="9" tint="-0.499984740745262"/>
      </right>
      <top style="hair">
        <color theme="1"/>
      </top>
      <bottom style="thick">
        <color theme="9" tint="-0.499984740745262"/>
      </bottom>
      <diagonal/>
    </border>
    <border>
      <left/>
      <right style="thick">
        <color theme="9" tint="-0.499984740745262"/>
      </right>
      <top style="medium">
        <color theme="9" tint="-0.249977111117893"/>
      </top>
      <bottom style="hair">
        <color theme="1"/>
      </bottom>
      <diagonal/>
    </border>
    <border>
      <left/>
      <right style="thick">
        <color theme="9" tint="-0.499984740745262"/>
      </right>
      <top style="hair">
        <color theme="1"/>
      </top>
      <bottom style="hair">
        <color theme="1"/>
      </bottom>
      <diagonal/>
    </border>
    <border>
      <left/>
      <right style="thick">
        <color theme="9" tint="-0.499984740745262"/>
      </right>
      <top style="hair">
        <color theme="1"/>
      </top>
      <bottom style="medium">
        <color theme="9" tint="-0.249977111117893"/>
      </bottom>
      <diagonal/>
    </border>
    <border>
      <left style="thick">
        <color theme="9" tint="-0.499984740745262"/>
      </left>
      <right style="hair">
        <color theme="1"/>
      </right>
      <top style="hair">
        <color theme="1"/>
      </top>
      <bottom style="thick">
        <color theme="9" tint="-0.499984740745262"/>
      </bottom>
      <diagonal/>
    </border>
    <border>
      <left style="hair">
        <color theme="1"/>
      </left>
      <right style="thick">
        <color theme="9" tint="-0.499984740745262"/>
      </right>
      <top style="hair">
        <color theme="1"/>
      </top>
      <bottom style="thick">
        <color theme="9" tint="-0.499984740745262"/>
      </bottom>
      <diagonal/>
    </border>
    <border>
      <left/>
      <right style="medium">
        <color theme="9" tint="-0.249977111117893"/>
      </right>
      <top/>
      <bottom style="medium">
        <color theme="9" tint="-0.249977111117893"/>
      </bottom>
      <diagonal/>
    </border>
    <border>
      <left style="medium">
        <color theme="9" tint="-0.249977111117893"/>
      </left>
      <right style="medium">
        <color theme="9" tint="-0.249977111117893"/>
      </right>
      <top/>
      <bottom/>
      <diagonal/>
    </border>
    <border>
      <left style="medium">
        <color theme="9" tint="-0.249977111117893"/>
      </left>
      <right style="medium">
        <color theme="9" tint="-0.249977111117893"/>
      </right>
      <top/>
      <bottom style="medium">
        <color theme="9" tint="-0.249977111117893"/>
      </bottom>
      <diagonal/>
    </border>
    <border>
      <left/>
      <right style="medium">
        <color theme="9" tint="-0.249977111117893"/>
      </right>
      <top style="medium">
        <color theme="9" tint="-0.249977111117893"/>
      </top>
      <bottom style="medium">
        <color theme="9" tint="-0.249977111117893"/>
      </bottom>
      <diagonal/>
    </border>
    <border>
      <left style="thick">
        <color theme="1"/>
      </left>
      <right/>
      <top style="thick">
        <color theme="1"/>
      </top>
      <bottom style="thick">
        <color theme="9" tint="-0.499984740745262"/>
      </bottom>
      <diagonal/>
    </border>
    <border>
      <left/>
      <right style="thick">
        <color theme="1"/>
      </right>
      <top style="thick">
        <color theme="1"/>
      </top>
      <bottom style="thick">
        <color theme="9" tint="-0.499984740745262"/>
      </bottom>
      <diagonal/>
    </border>
    <border>
      <left style="thick">
        <color theme="1"/>
      </left>
      <right/>
      <top style="medium">
        <color auto="1"/>
      </top>
      <bottom style="thick">
        <color theme="9" tint="-0.499984740745262"/>
      </bottom>
      <diagonal/>
    </border>
    <border>
      <left/>
      <right style="medium">
        <color auto="1"/>
      </right>
      <top style="medium">
        <color auto="1"/>
      </top>
      <bottom style="thick">
        <color theme="9" tint="-0.499984740745262"/>
      </bottom>
      <diagonal/>
    </border>
    <border>
      <left style="medium">
        <color auto="1"/>
      </left>
      <right/>
      <top style="medium">
        <color auto="1"/>
      </top>
      <bottom style="thick">
        <color theme="9" tint="-0.499984740745262"/>
      </bottom>
      <diagonal/>
    </border>
    <border>
      <left/>
      <right/>
      <top style="medium">
        <color theme="9" tint="-0.249977111117893"/>
      </top>
      <bottom/>
      <diagonal/>
    </border>
    <border>
      <left/>
      <right style="medium">
        <color theme="9" tint="-0.249977111117893"/>
      </right>
      <top style="medium">
        <color theme="9" tint="-0.249977111117893"/>
      </top>
      <bottom/>
      <diagonal/>
    </border>
    <border>
      <left/>
      <right/>
      <top/>
      <bottom style="medium">
        <color theme="9" tint="-0.249977111117893"/>
      </bottom>
      <diagonal/>
    </border>
    <border>
      <left style="medium">
        <color theme="9" tint="-0.249977111117893"/>
      </left>
      <right/>
      <top style="medium">
        <color theme="9" tint="-0.249977111117893"/>
      </top>
      <bottom style="medium">
        <color theme="9" tint="-0.249977111117893"/>
      </bottom>
      <diagonal/>
    </border>
    <border>
      <left/>
      <right/>
      <top style="medium">
        <color theme="9" tint="-0.249977111117893"/>
      </top>
      <bottom style="medium">
        <color theme="9" tint="-0.249977111117893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theme="9" tint="-0.249977111117893"/>
      </left>
      <right/>
      <top style="thin">
        <color theme="9" tint="-0.249977111117893"/>
      </top>
      <bottom style="thin">
        <color theme="9" tint="-0.249977111117893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theme="9" tint="-0.249977111117893"/>
      </right>
      <top style="thin">
        <color theme="9" tint="-0.249977111117893"/>
      </top>
      <bottom style="thin">
        <color theme="9" tint="-0.249977111117893"/>
      </bottom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theme="9" tint="-0.24994659260841701"/>
      </left>
      <right/>
      <top style="medium">
        <color theme="9" tint="-0.249977111117893"/>
      </top>
      <bottom/>
      <diagonal/>
    </border>
    <border>
      <left/>
      <right style="medium">
        <color theme="9" tint="-0.24994659260841701"/>
      </right>
      <top style="medium">
        <color theme="9" tint="-0.249977111117893"/>
      </top>
      <bottom/>
      <diagonal/>
    </border>
    <border>
      <left style="medium">
        <color theme="9" tint="-0.24994659260841701"/>
      </left>
      <right/>
      <top/>
      <bottom/>
      <diagonal/>
    </border>
    <border>
      <left/>
      <right style="medium">
        <color theme="9" tint="-0.24994659260841701"/>
      </right>
      <top/>
      <bottom/>
      <diagonal/>
    </border>
    <border>
      <left style="medium">
        <color theme="9" tint="-0.24994659260841701"/>
      </left>
      <right/>
      <top/>
      <bottom style="medium">
        <color theme="9" tint="-0.24994659260841701"/>
      </bottom>
      <diagonal/>
    </border>
    <border>
      <left/>
      <right/>
      <top/>
      <bottom style="medium">
        <color theme="9" tint="-0.24994659260841701"/>
      </bottom>
      <diagonal/>
    </border>
    <border>
      <left style="medium">
        <color theme="9" tint="-0.249977111117893"/>
      </left>
      <right/>
      <top/>
      <bottom style="medium">
        <color theme="9" tint="-0.24994659260841701"/>
      </bottom>
      <diagonal/>
    </border>
    <border>
      <left/>
      <right style="medium">
        <color theme="9" tint="-0.24994659260841701"/>
      </right>
      <top/>
      <bottom style="medium">
        <color theme="9" tint="-0.24994659260841701"/>
      </bottom>
      <diagonal/>
    </border>
    <border>
      <left style="medium">
        <color auto="1"/>
      </left>
      <right/>
      <top style="medium">
        <color auto="1"/>
      </top>
      <bottom style="medium">
        <color theme="9" tint="-0.249977111117893"/>
      </bottom>
      <diagonal/>
    </border>
    <border>
      <left/>
      <right/>
      <top style="medium">
        <color auto="1"/>
      </top>
      <bottom style="medium">
        <color theme="9" tint="-0.249977111117893"/>
      </bottom>
      <diagonal/>
    </border>
    <border>
      <left/>
      <right style="medium">
        <color auto="1"/>
      </right>
      <top style="medium">
        <color auto="1"/>
      </top>
      <bottom style="medium">
        <color theme="9" tint="-0.249977111117893"/>
      </bottom>
      <diagonal/>
    </border>
  </borders>
  <cellStyleXfs count="21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66">
    <xf numFmtId="0" fontId="0" fillId="0" borderId="0" xfId="0"/>
    <xf numFmtId="0" fontId="3" fillId="0" borderId="0" xfId="0" applyFont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0" xfId="0" applyFont="1" applyBorder="1"/>
    <xf numFmtId="0" fontId="3" fillId="0" borderId="0" xfId="0" applyFont="1" applyFill="1" applyBorder="1"/>
    <xf numFmtId="0" fontId="3" fillId="0" borderId="0" xfId="0" applyFont="1" applyFill="1" applyBorder="1" applyAlignment="1">
      <alignment horizontal="center" vertical="center"/>
    </xf>
    <xf numFmtId="0" fontId="0" fillId="0" borderId="0" xfId="0" applyFill="1"/>
    <xf numFmtId="0" fontId="0" fillId="0" borderId="0" xfId="0" applyAlignment="1">
      <alignment horizontal="center" vertical="center"/>
    </xf>
    <xf numFmtId="0" fontId="3" fillId="0" borderId="0" xfId="0" applyFont="1" applyFill="1" applyBorder="1" applyAlignment="1">
      <alignment horizontal="left" vertical="center"/>
    </xf>
    <xf numFmtId="1" fontId="3" fillId="0" borderId="0" xfId="0" applyNumberFormat="1" applyFont="1" applyFill="1" applyBorder="1" applyAlignment="1">
      <alignment horizontal="center" vertical="center"/>
    </xf>
    <xf numFmtId="1" fontId="3" fillId="0" borderId="5" xfId="0" applyNumberFormat="1" applyFont="1" applyFill="1" applyBorder="1" applyAlignment="1">
      <alignment horizontal="center" vertical="center"/>
    </xf>
    <xf numFmtId="0" fontId="3" fillId="0" borderId="0" xfId="0" applyFont="1" applyBorder="1" applyAlignment="1">
      <alignment horizontal="left" vertical="center"/>
    </xf>
    <xf numFmtId="0" fontId="3" fillId="0" borderId="0" xfId="0" applyFont="1" applyFill="1" applyBorder="1" applyAlignment="1"/>
    <xf numFmtId="0" fontId="3" fillId="0" borderId="0" xfId="0" applyFont="1"/>
    <xf numFmtId="0" fontId="0" fillId="0" borderId="0" xfId="0" applyAlignment="1">
      <alignment horizontal="left" vertical="center"/>
    </xf>
    <xf numFmtId="0" fontId="0" fillId="0" borderId="0" xfId="0" applyFill="1" applyAlignment="1">
      <alignment horizontal="left" vertical="center"/>
    </xf>
    <xf numFmtId="0" fontId="0" fillId="0" borderId="0" xfId="0" applyFill="1" applyAlignment="1">
      <alignment horizontal="center" vertical="center"/>
    </xf>
    <xf numFmtId="0" fontId="3" fillId="0" borderId="0" xfId="0" applyFont="1" applyAlignment="1">
      <alignment horizontal="left" vertical="center"/>
    </xf>
    <xf numFmtId="164" fontId="3" fillId="0" borderId="0" xfId="0" applyNumberFormat="1" applyFont="1" applyFill="1" applyBorder="1" applyAlignment="1">
      <alignment horizontal="center" vertical="center"/>
    </xf>
    <xf numFmtId="10" fontId="3" fillId="0" borderId="0" xfId="0" applyNumberFormat="1" applyFont="1" applyBorder="1" applyAlignment="1">
      <alignment horizontal="left" vertical="center"/>
    </xf>
    <xf numFmtId="10" fontId="3" fillId="0" borderId="0" xfId="0" applyNumberFormat="1" applyFont="1" applyBorder="1" applyAlignment="1">
      <alignment horizontal="center" vertical="center"/>
    </xf>
    <xf numFmtId="10" fontId="3" fillId="0" borderId="0" xfId="0" applyNumberFormat="1" applyFont="1" applyFill="1" applyBorder="1" applyAlignment="1">
      <alignment horizontal="center" vertical="center"/>
    </xf>
    <xf numFmtId="9" fontId="3" fillId="0" borderId="0" xfId="0" applyNumberFormat="1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49" fontId="3" fillId="0" borderId="0" xfId="0" applyNumberFormat="1" applyFont="1" applyBorder="1" applyAlignment="1">
      <alignment horizontal="left" vertical="center"/>
    </xf>
    <xf numFmtId="0" fontId="3" fillId="0" borderId="5" xfId="0" applyFont="1" applyFill="1" applyBorder="1" applyAlignment="1">
      <alignment horizontal="left" vertical="center"/>
    </xf>
    <xf numFmtId="0" fontId="3" fillId="0" borderId="7" xfId="0" applyFont="1" applyFill="1" applyBorder="1" applyAlignment="1">
      <alignment horizontal="center" vertical="center" wrapText="1"/>
    </xf>
    <xf numFmtId="1" fontId="3" fillId="0" borderId="6" xfId="0" applyNumberFormat="1" applyFont="1" applyFill="1" applyBorder="1" applyAlignment="1">
      <alignment horizontal="center" vertical="center"/>
    </xf>
    <xf numFmtId="10" fontId="3" fillId="0" borderId="7" xfId="0" applyNumberFormat="1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3" fillId="0" borderId="7" xfId="0" applyFont="1" applyBorder="1" applyAlignment="1">
      <alignment horizontal="left" vertical="center"/>
    </xf>
    <xf numFmtId="1" fontId="3" fillId="0" borderId="13" xfId="0" applyNumberFormat="1" applyFont="1" applyFill="1" applyBorder="1" applyAlignment="1">
      <alignment horizontal="center" vertical="center"/>
    </xf>
    <xf numFmtId="1" fontId="3" fillId="0" borderId="14" xfId="0" applyNumberFormat="1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left" vertical="center"/>
    </xf>
    <xf numFmtId="0" fontId="3" fillId="0" borderId="15" xfId="0" applyFont="1" applyFill="1" applyBorder="1" applyAlignment="1">
      <alignment horizontal="left" vertical="center"/>
    </xf>
    <xf numFmtId="0" fontId="3" fillId="0" borderId="16" xfId="0" applyFont="1" applyFill="1" applyBorder="1" applyAlignment="1">
      <alignment horizontal="left" vertical="center"/>
    </xf>
    <xf numFmtId="1" fontId="3" fillId="0" borderId="19" xfId="0" applyNumberFormat="1" applyFont="1" applyFill="1" applyBorder="1" applyAlignment="1">
      <alignment horizontal="center" vertical="center"/>
    </xf>
    <xf numFmtId="1" fontId="3" fillId="0" borderId="20" xfId="0" applyNumberFormat="1" applyFont="1" applyFill="1" applyBorder="1" applyAlignment="1">
      <alignment horizontal="center" vertical="center"/>
    </xf>
    <xf numFmtId="10" fontId="3" fillId="0" borderId="0" xfId="0" applyNumberFormat="1" applyFont="1" applyFill="1" applyBorder="1" applyAlignment="1">
      <alignment horizontal="left" vertical="center"/>
    </xf>
    <xf numFmtId="10" fontId="3" fillId="3" borderId="10" xfId="0" applyNumberFormat="1" applyFont="1" applyFill="1" applyBorder="1" applyAlignment="1">
      <alignment horizontal="center" vertical="center"/>
    </xf>
    <xf numFmtId="164" fontId="3" fillId="0" borderId="22" xfId="0" applyNumberFormat="1" applyFont="1" applyFill="1" applyBorder="1" applyAlignment="1">
      <alignment horizontal="center" vertical="center"/>
    </xf>
    <xf numFmtId="164" fontId="3" fillId="0" borderId="24" xfId="0" applyNumberFormat="1" applyFont="1" applyFill="1" applyBorder="1" applyAlignment="1">
      <alignment horizontal="center" vertical="center"/>
    </xf>
    <xf numFmtId="164" fontId="3" fillId="0" borderId="25" xfId="0" applyNumberFormat="1" applyFont="1" applyFill="1" applyBorder="1" applyAlignment="1">
      <alignment horizontal="center" vertical="center"/>
    </xf>
    <xf numFmtId="164" fontId="3" fillId="0" borderId="26" xfId="0" applyNumberFormat="1" applyFont="1" applyFill="1" applyBorder="1" applyAlignment="1">
      <alignment horizontal="center" vertical="center"/>
    </xf>
    <xf numFmtId="164" fontId="3" fillId="0" borderId="23" xfId="0" applyNumberFormat="1" applyFont="1" applyFill="1" applyBorder="1" applyAlignment="1">
      <alignment horizontal="center" vertical="center"/>
    </xf>
    <xf numFmtId="164" fontId="3" fillId="0" borderId="27" xfId="0" applyNumberFormat="1" applyFont="1" applyFill="1" applyBorder="1" applyAlignment="1">
      <alignment horizontal="center" vertical="center"/>
    </xf>
    <xf numFmtId="1" fontId="3" fillId="0" borderId="25" xfId="0" applyNumberFormat="1" applyFont="1" applyFill="1" applyBorder="1" applyAlignment="1">
      <alignment horizontal="center" vertical="center"/>
    </xf>
    <xf numFmtId="1" fontId="3" fillId="0" borderId="22" xfId="0" applyNumberFormat="1" applyFont="1" applyFill="1" applyBorder="1" applyAlignment="1">
      <alignment horizontal="center" vertical="center"/>
    </xf>
    <xf numFmtId="1" fontId="3" fillId="0" borderId="24" xfId="0" applyNumberFormat="1" applyFont="1" applyFill="1" applyBorder="1" applyAlignment="1">
      <alignment horizontal="center" vertical="center"/>
    </xf>
    <xf numFmtId="1" fontId="3" fillId="0" borderId="28" xfId="0" applyNumberFormat="1" applyFont="1" applyFill="1" applyBorder="1" applyAlignment="1">
      <alignment horizontal="center" vertical="center"/>
    </xf>
    <xf numFmtId="164" fontId="3" fillId="0" borderId="29" xfId="0" applyNumberFormat="1" applyFont="1" applyFill="1" applyBorder="1" applyAlignment="1">
      <alignment horizontal="center" vertical="center"/>
    </xf>
    <xf numFmtId="1" fontId="3" fillId="0" borderId="30" xfId="0" applyNumberFormat="1" applyFont="1" applyFill="1" applyBorder="1" applyAlignment="1">
      <alignment horizontal="center" vertical="center"/>
    </xf>
    <xf numFmtId="164" fontId="3" fillId="0" borderId="31" xfId="0" applyNumberFormat="1" applyFont="1" applyFill="1" applyBorder="1" applyAlignment="1">
      <alignment horizontal="center" vertical="center"/>
    </xf>
    <xf numFmtId="1" fontId="3" fillId="0" borderId="32" xfId="0" applyNumberFormat="1" applyFont="1" applyFill="1" applyBorder="1" applyAlignment="1">
      <alignment horizontal="center" vertical="center"/>
    </xf>
    <xf numFmtId="164" fontId="3" fillId="0" borderId="33" xfId="0" applyNumberFormat="1" applyFont="1" applyFill="1" applyBorder="1" applyAlignment="1">
      <alignment horizontal="center" vertical="center"/>
    </xf>
    <xf numFmtId="0" fontId="3" fillId="0" borderId="34" xfId="0" applyFont="1" applyFill="1" applyBorder="1" applyAlignment="1">
      <alignment horizontal="center" vertical="center"/>
    </xf>
    <xf numFmtId="0" fontId="3" fillId="0" borderId="35" xfId="0" applyFont="1" applyFill="1" applyBorder="1" applyAlignment="1">
      <alignment horizontal="center" vertical="center"/>
    </xf>
    <xf numFmtId="0" fontId="3" fillId="0" borderId="36" xfId="0" applyFont="1" applyFill="1" applyBorder="1" applyAlignment="1">
      <alignment horizontal="center" vertical="center"/>
    </xf>
    <xf numFmtId="164" fontId="3" fillId="0" borderId="37" xfId="0" applyNumberFormat="1" applyFont="1" applyFill="1" applyBorder="1" applyAlignment="1">
      <alignment horizontal="center" vertical="center"/>
    </xf>
    <xf numFmtId="164" fontId="3" fillId="0" borderId="38" xfId="0" applyNumberFormat="1" applyFont="1" applyFill="1" applyBorder="1" applyAlignment="1">
      <alignment horizontal="center" vertical="center"/>
    </xf>
    <xf numFmtId="0" fontId="3" fillId="0" borderId="15" xfId="0" applyFont="1" applyBorder="1" applyAlignment="1">
      <alignment horizontal="left" vertical="center"/>
    </xf>
    <xf numFmtId="164" fontId="3" fillId="0" borderId="21" xfId="0" applyNumberFormat="1" applyFont="1" applyBorder="1" applyAlignment="1">
      <alignment horizontal="center" vertical="center"/>
    </xf>
    <xf numFmtId="0" fontId="3" fillId="0" borderId="18" xfId="0" applyFont="1" applyFill="1" applyBorder="1" applyAlignment="1">
      <alignment horizontal="left" vertical="center"/>
    </xf>
    <xf numFmtId="164" fontId="3" fillId="0" borderId="39" xfId="0" applyNumberFormat="1" applyFont="1" applyBorder="1" applyAlignment="1">
      <alignment horizontal="center" vertical="center"/>
    </xf>
    <xf numFmtId="164" fontId="3" fillId="0" borderId="40" xfId="0" applyNumberFormat="1" applyFont="1" applyBorder="1" applyAlignment="1">
      <alignment horizontal="center" vertical="center"/>
    </xf>
    <xf numFmtId="164" fontId="3" fillId="0" borderId="41" xfId="0" applyNumberFormat="1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 wrapText="1"/>
    </xf>
    <xf numFmtId="0" fontId="3" fillId="0" borderId="42" xfId="0" applyFont="1" applyBorder="1" applyAlignment="1">
      <alignment horizontal="center" vertical="center" wrapText="1"/>
    </xf>
    <xf numFmtId="0" fontId="6" fillId="0" borderId="7" xfId="0" applyFont="1" applyFill="1" applyBorder="1" applyAlignment="1">
      <alignment horizontal="center" vertical="center" wrapText="1"/>
    </xf>
    <xf numFmtId="0" fontId="3" fillId="0" borderId="4" xfId="0" applyFont="1" applyFill="1" applyBorder="1" applyAlignment="1">
      <alignment horizontal="center" vertical="center" wrapText="1"/>
    </xf>
    <xf numFmtId="10" fontId="3" fillId="3" borderId="11" xfId="0" applyNumberFormat="1" applyFont="1" applyFill="1" applyBorder="1" applyAlignment="1">
      <alignment horizontal="center" vertical="center"/>
    </xf>
    <xf numFmtId="10" fontId="3" fillId="3" borderId="12" xfId="0" applyNumberFormat="1" applyFont="1" applyFill="1" applyBorder="1" applyAlignment="1">
      <alignment horizontal="center" vertical="center"/>
    </xf>
    <xf numFmtId="0" fontId="1" fillId="0" borderId="10" xfId="0" applyFont="1" applyBorder="1" applyAlignment="1">
      <alignment horizontal="left" vertical="center"/>
    </xf>
    <xf numFmtId="0" fontId="2" fillId="0" borderId="10" xfId="0" applyFont="1" applyBorder="1" applyAlignment="1">
      <alignment horizontal="left" vertical="center"/>
    </xf>
    <xf numFmtId="9" fontId="3" fillId="0" borderId="42" xfId="0" applyNumberFormat="1" applyFont="1" applyBorder="1" applyAlignment="1">
      <alignment horizontal="center" vertical="center"/>
    </xf>
    <xf numFmtId="10" fontId="3" fillId="0" borderId="1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left" vertical="center"/>
    </xf>
    <xf numFmtId="10" fontId="3" fillId="0" borderId="42" xfId="0" applyNumberFormat="1" applyFont="1" applyBorder="1" applyAlignment="1">
      <alignment horizontal="center" vertical="center"/>
    </xf>
    <xf numFmtId="0" fontId="7" fillId="0" borderId="42" xfId="0" applyFont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1" fontId="3" fillId="0" borderId="21" xfId="0" applyNumberFormat="1" applyFont="1" applyBorder="1" applyAlignment="1">
      <alignment horizontal="center" vertical="center"/>
    </xf>
    <xf numFmtId="1" fontId="3" fillId="0" borderId="40" xfId="0" applyNumberFormat="1" applyFont="1" applyBorder="1" applyAlignment="1">
      <alignment horizontal="center" vertical="center"/>
    </xf>
    <xf numFmtId="1" fontId="3" fillId="0" borderId="39" xfId="0" applyNumberFormat="1" applyFont="1" applyBorder="1" applyAlignment="1">
      <alignment horizontal="center" vertical="center"/>
    </xf>
    <xf numFmtId="1" fontId="3" fillId="0" borderId="41" xfId="0" applyNumberFormat="1" applyFont="1" applyBorder="1" applyAlignment="1">
      <alignment horizontal="center" vertical="center"/>
    </xf>
    <xf numFmtId="0" fontId="3" fillId="2" borderId="15" xfId="0" applyFont="1" applyFill="1" applyBorder="1" applyAlignment="1">
      <alignment horizontal="left" vertical="center"/>
    </xf>
    <xf numFmtId="0" fontId="3" fillId="2" borderId="16" xfId="0" applyFont="1" applyFill="1" applyBorder="1" applyAlignment="1">
      <alignment horizontal="left" vertical="center"/>
    </xf>
    <xf numFmtId="0" fontId="3" fillId="2" borderId="17" xfId="0" applyFont="1" applyFill="1" applyBorder="1" applyAlignment="1">
      <alignment horizontal="left" vertical="center"/>
    </xf>
    <xf numFmtId="0" fontId="3" fillId="2" borderId="18" xfId="0" applyFont="1" applyFill="1" applyBorder="1" applyAlignment="1">
      <alignment horizontal="left" vertical="center"/>
    </xf>
    <xf numFmtId="0" fontId="0" fillId="0" borderId="0" xfId="0" applyFill="1" applyBorder="1"/>
    <xf numFmtId="0" fontId="0" fillId="0" borderId="0" xfId="0" applyAlignment="1">
      <alignment wrapText="1"/>
    </xf>
    <xf numFmtId="10" fontId="3" fillId="0" borderId="15" xfId="0" applyNumberFormat="1" applyFont="1" applyBorder="1" applyAlignment="1">
      <alignment horizontal="center" vertical="center"/>
    </xf>
    <xf numFmtId="10" fontId="3" fillId="0" borderId="21" xfId="0" applyNumberFormat="1" applyFont="1" applyBorder="1" applyAlignment="1">
      <alignment horizontal="center" vertical="center"/>
    </xf>
    <xf numFmtId="10" fontId="3" fillId="0" borderId="15" xfId="0" applyNumberFormat="1" applyFont="1" applyBorder="1" applyAlignment="1">
      <alignment horizontal="center" vertical="center" wrapText="1"/>
    </xf>
    <xf numFmtId="10" fontId="3" fillId="0" borderId="0" xfId="0" applyNumberFormat="1" applyFont="1" applyBorder="1" applyAlignment="1">
      <alignment horizontal="center" vertical="center" wrapText="1"/>
    </xf>
    <xf numFmtId="10" fontId="3" fillId="0" borderId="21" xfId="0" applyNumberFormat="1" applyFont="1" applyBorder="1" applyAlignment="1">
      <alignment horizontal="center" vertical="center" wrapText="1"/>
    </xf>
    <xf numFmtId="10" fontId="3" fillId="0" borderId="18" xfId="0" applyNumberFormat="1" applyFont="1" applyBorder="1" applyAlignment="1">
      <alignment horizontal="center" vertical="center"/>
    </xf>
    <xf numFmtId="10" fontId="3" fillId="0" borderId="50" xfId="0" applyNumberFormat="1" applyFont="1" applyBorder="1" applyAlignment="1">
      <alignment horizontal="center" vertical="center"/>
    </xf>
    <xf numFmtId="0" fontId="3" fillId="0" borderId="12" xfId="0" applyFont="1" applyBorder="1" applyAlignment="1">
      <alignment horizontal="left" vertical="center"/>
    </xf>
    <xf numFmtId="0" fontId="0" fillId="0" borderId="48" xfId="0" applyFill="1" applyBorder="1"/>
    <xf numFmtId="0" fontId="0" fillId="0" borderId="49" xfId="0" applyBorder="1"/>
    <xf numFmtId="0" fontId="0" fillId="0" borderId="21" xfId="0" applyBorder="1"/>
    <xf numFmtId="0" fontId="3" fillId="0" borderId="18" xfId="0" applyFont="1" applyBorder="1" applyAlignment="1">
      <alignment horizontal="left" vertical="center"/>
    </xf>
    <xf numFmtId="0" fontId="0" fillId="0" borderId="50" xfId="0" applyFill="1" applyBorder="1"/>
    <xf numFmtId="0" fontId="0" fillId="0" borderId="39" xfId="0" applyBorder="1"/>
    <xf numFmtId="0" fontId="3" fillId="0" borderId="1" xfId="0" applyFont="1" applyFill="1" applyBorder="1" applyAlignment="1"/>
    <xf numFmtId="0" fontId="3" fillId="0" borderId="10" xfId="0" applyFont="1" applyFill="1" applyBorder="1" applyAlignment="1">
      <alignment horizontal="center" vertical="center"/>
    </xf>
    <xf numFmtId="0" fontId="0" fillId="0" borderId="0" xfId="0" applyBorder="1"/>
    <xf numFmtId="0" fontId="1" fillId="0" borderId="51" xfId="0" applyFont="1" applyBorder="1" applyAlignment="1">
      <alignment horizontal="left" vertical="center"/>
    </xf>
    <xf numFmtId="0" fontId="0" fillId="0" borderId="52" xfId="0" applyBorder="1"/>
    <xf numFmtId="0" fontId="0" fillId="0" borderId="42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0" fillId="0" borderId="57" xfId="0" applyBorder="1"/>
    <xf numFmtId="0" fontId="0" fillId="0" borderId="58" xfId="0" applyBorder="1" applyAlignment="1">
      <alignment horizontal="center" vertical="center"/>
    </xf>
    <xf numFmtId="49" fontId="3" fillId="0" borderId="59" xfId="0" applyNumberFormat="1" applyFont="1" applyBorder="1" applyAlignment="1">
      <alignment horizontal="left" vertical="center"/>
    </xf>
    <xf numFmtId="0" fontId="3" fillId="0" borderId="59" xfId="0" applyFont="1" applyBorder="1" applyAlignment="1">
      <alignment horizontal="center" vertical="center"/>
    </xf>
    <xf numFmtId="0" fontId="0" fillId="0" borderId="60" xfId="0" applyBorder="1"/>
    <xf numFmtId="9" fontId="10" fillId="2" borderId="54" xfId="0" applyNumberFormat="1" applyFont="1" applyFill="1" applyBorder="1" applyAlignment="1">
      <alignment horizontal="center" vertical="center"/>
    </xf>
    <xf numFmtId="9" fontId="10" fillId="2" borderId="55" xfId="0" applyNumberFormat="1" applyFont="1" applyFill="1" applyBorder="1" applyAlignment="1">
      <alignment horizontal="center" vertical="center"/>
    </xf>
    <xf numFmtId="9" fontId="10" fillId="2" borderId="53" xfId="0" applyNumberFormat="1" applyFont="1" applyFill="1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0" borderId="56" xfId="0" applyFill="1" applyBorder="1" applyAlignment="1">
      <alignment horizontal="center" vertical="center"/>
    </xf>
    <xf numFmtId="0" fontId="6" fillId="0" borderId="10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0" fontId="6" fillId="0" borderId="16" xfId="0" applyFont="1" applyFill="1" applyBorder="1" applyAlignment="1">
      <alignment horizontal="left" vertical="center"/>
    </xf>
    <xf numFmtId="0" fontId="3" fillId="0" borderId="5" xfId="0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12" fillId="0" borderId="0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1" fontId="7" fillId="0" borderId="10" xfId="0" applyNumberFormat="1" applyFont="1" applyFill="1" applyBorder="1" applyAlignment="1">
      <alignment horizontal="center" vertical="center" wrapText="1"/>
    </xf>
    <xf numFmtId="164" fontId="7" fillId="0" borderId="10" xfId="0" applyNumberFormat="1" applyFont="1" applyFill="1" applyBorder="1" applyAlignment="1">
      <alignment horizontal="center" vertical="center" wrapText="1"/>
    </xf>
    <xf numFmtId="0" fontId="3" fillId="3" borderId="61" xfId="0" applyFont="1" applyFill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3" fillId="0" borderId="40" xfId="0" applyFont="1" applyBorder="1" applyAlignment="1">
      <alignment horizontal="center" vertical="center"/>
    </xf>
    <xf numFmtId="0" fontId="0" fillId="0" borderId="40" xfId="0" applyFont="1" applyBorder="1" applyAlignment="1">
      <alignment horizontal="center" vertical="center"/>
    </xf>
    <xf numFmtId="0" fontId="0" fillId="0" borderId="41" xfId="0" applyFont="1" applyBorder="1" applyAlignment="1">
      <alignment horizontal="center" vertical="center"/>
    </xf>
    <xf numFmtId="0" fontId="3" fillId="0" borderId="41" xfId="0" applyFont="1" applyBorder="1" applyAlignment="1">
      <alignment horizontal="center" vertical="center"/>
    </xf>
    <xf numFmtId="0" fontId="3" fillId="0" borderId="42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left" vertical="center"/>
    </xf>
    <xf numFmtId="0" fontId="3" fillId="2" borderId="8" xfId="0" applyFont="1" applyFill="1" applyBorder="1" applyAlignment="1">
      <alignment horizontal="left" vertical="center"/>
    </xf>
    <xf numFmtId="0" fontId="3" fillId="2" borderId="62" xfId="0" applyFont="1" applyFill="1" applyBorder="1" applyAlignment="1">
      <alignment horizontal="left" vertical="center"/>
    </xf>
    <xf numFmtId="0" fontId="3" fillId="4" borderId="10" xfId="0" applyFont="1" applyFill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0" fontId="0" fillId="0" borderId="18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0" borderId="39" xfId="0" applyFont="1" applyBorder="1" applyAlignment="1">
      <alignment horizontal="center" vertical="center"/>
    </xf>
    <xf numFmtId="1" fontId="7" fillId="0" borderId="11" xfId="0" applyNumberFormat="1" applyFont="1" applyFill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/>
    </xf>
    <xf numFmtId="0" fontId="3" fillId="0" borderId="63" xfId="0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left" vertical="center"/>
    </xf>
    <xf numFmtId="0" fontId="3" fillId="0" borderId="40" xfId="0" applyFont="1" applyFill="1" applyBorder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3" fillId="2" borderId="40" xfId="0" applyFont="1" applyFill="1" applyBorder="1" applyAlignment="1">
      <alignment horizontal="left" vertical="center"/>
    </xf>
    <xf numFmtId="0" fontId="3" fillId="2" borderId="41" xfId="0" applyFont="1" applyFill="1" applyBorder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0" fillId="0" borderId="4" xfId="0" applyBorder="1"/>
    <xf numFmtId="0" fontId="0" fillId="0" borderId="64" xfId="0" applyBorder="1"/>
    <xf numFmtId="0" fontId="0" fillId="0" borderId="5" xfId="0" applyBorder="1"/>
    <xf numFmtId="0" fontId="0" fillId="0" borderId="66" xfId="0" applyBorder="1"/>
    <xf numFmtId="0" fontId="0" fillId="0" borderId="67" xfId="0" applyBorder="1"/>
    <xf numFmtId="164" fontId="3" fillId="0" borderId="0" xfId="0" applyNumberFormat="1" applyFont="1" applyBorder="1" applyAlignment="1">
      <alignment horizontal="center" vertical="center"/>
    </xf>
    <xf numFmtId="164" fontId="3" fillId="0" borderId="50" xfId="0" applyNumberFormat="1" applyFont="1" applyBorder="1" applyAlignment="1">
      <alignment horizontal="center" vertical="center"/>
    </xf>
    <xf numFmtId="0" fontId="0" fillId="0" borderId="50" xfId="0" applyBorder="1"/>
    <xf numFmtId="10" fontId="3" fillId="0" borderId="12" xfId="0" applyNumberFormat="1" applyFont="1" applyBorder="1" applyAlignment="1">
      <alignment horizontal="center" vertical="center"/>
    </xf>
    <xf numFmtId="10" fontId="3" fillId="0" borderId="48" xfId="0" applyNumberFormat="1" applyFont="1" applyBorder="1" applyAlignment="1">
      <alignment horizontal="center" vertical="center"/>
    </xf>
    <xf numFmtId="10" fontId="3" fillId="0" borderId="49" xfId="0" applyNumberFormat="1" applyFont="1" applyBorder="1" applyAlignment="1">
      <alignment horizontal="center" vertical="center"/>
    </xf>
    <xf numFmtId="10" fontId="3" fillId="0" borderId="69" xfId="0" applyNumberFormat="1" applyFont="1" applyBorder="1" applyAlignment="1">
      <alignment horizontal="center" vertical="center"/>
    </xf>
    <xf numFmtId="10" fontId="3" fillId="0" borderId="70" xfId="0" applyNumberFormat="1" applyFont="1" applyBorder="1" applyAlignment="1">
      <alignment horizontal="center" vertical="center"/>
    </xf>
    <xf numFmtId="10" fontId="3" fillId="0" borderId="71" xfId="0" applyNumberFormat="1" applyFont="1" applyBorder="1" applyAlignment="1">
      <alignment horizontal="center" vertical="center" wrapText="1"/>
    </xf>
    <xf numFmtId="10" fontId="3" fillId="0" borderId="72" xfId="0" applyNumberFormat="1" applyFont="1" applyBorder="1" applyAlignment="1">
      <alignment horizontal="center" vertical="center" wrapText="1"/>
    </xf>
    <xf numFmtId="10" fontId="3" fillId="0" borderId="71" xfId="0" applyNumberFormat="1" applyFont="1" applyBorder="1" applyAlignment="1">
      <alignment horizontal="center" vertical="center"/>
    </xf>
    <xf numFmtId="164" fontId="3" fillId="0" borderId="72" xfId="0" applyNumberFormat="1" applyFont="1" applyBorder="1" applyAlignment="1">
      <alignment horizontal="center" vertical="center"/>
    </xf>
    <xf numFmtId="10" fontId="3" fillId="0" borderId="73" xfId="0" applyNumberFormat="1" applyFont="1" applyBorder="1" applyAlignment="1">
      <alignment horizontal="center" vertical="center"/>
    </xf>
    <xf numFmtId="10" fontId="3" fillId="0" borderId="74" xfId="0" applyNumberFormat="1" applyFont="1" applyBorder="1" applyAlignment="1">
      <alignment horizontal="center" vertical="center"/>
    </xf>
    <xf numFmtId="164" fontId="3" fillId="0" borderId="74" xfId="0" applyNumberFormat="1" applyFont="1" applyBorder="1" applyAlignment="1">
      <alignment horizontal="center" vertical="center"/>
    </xf>
    <xf numFmtId="10" fontId="3" fillId="0" borderId="75" xfId="0" applyNumberFormat="1" applyFont="1" applyBorder="1" applyAlignment="1">
      <alignment horizontal="center" vertical="center"/>
    </xf>
    <xf numFmtId="164" fontId="3" fillId="0" borderId="76" xfId="0" applyNumberFormat="1" applyFont="1" applyBorder="1" applyAlignment="1">
      <alignment horizontal="center" vertical="center"/>
    </xf>
    <xf numFmtId="0" fontId="0" fillId="0" borderId="48" xfId="0" applyBorder="1"/>
    <xf numFmtId="10" fontId="3" fillId="0" borderId="5" xfId="0" applyNumberFormat="1" applyFont="1" applyBorder="1" applyAlignment="1">
      <alignment horizontal="center" vertical="center"/>
    </xf>
    <xf numFmtId="10" fontId="3" fillId="0" borderId="13" xfId="0" applyNumberFormat="1" applyFont="1" applyBorder="1" applyAlignment="1">
      <alignment horizontal="center" vertical="center"/>
    </xf>
    <xf numFmtId="10" fontId="3" fillId="0" borderId="5" xfId="0" applyNumberFormat="1" applyFont="1" applyBorder="1" applyAlignment="1">
      <alignment horizontal="center" vertical="center" wrapText="1"/>
    </xf>
    <xf numFmtId="10" fontId="3" fillId="0" borderId="6" xfId="0" applyNumberFormat="1" applyFont="1" applyBorder="1" applyAlignment="1">
      <alignment horizontal="center" vertical="center" wrapText="1"/>
    </xf>
    <xf numFmtId="10" fontId="3" fillId="0" borderId="6" xfId="0" applyNumberFormat="1" applyFont="1" applyBorder="1" applyAlignment="1">
      <alignment horizontal="center" vertical="center"/>
    </xf>
    <xf numFmtId="10" fontId="3" fillId="0" borderId="66" xfId="0" applyNumberFormat="1" applyFont="1" applyBorder="1" applyAlignment="1">
      <alignment horizontal="center" vertical="center"/>
    </xf>
    <xf numFmtId="10" fontId="3" fillId="0" borderId="67" xfId="0" applyNumberFormat="1" applyFont="1" applyBorder="1" applyAlignment="1">
      <alignment horizontal="center" vertical="center"/>
    </xf>
    <xf numFmtId="10" fontId="3" fillId="0" borderId="68" xfId="0" applyNumberFormat="1" applyFont="1" applyBorder="1" applyAlignment="1">
      <alignment horizontal="center" vertical="center"/>
    </xf>
    <xf numFmtId="0" fontId="3" fillId="0" borderId="4" xfId="0" applyFont="1" applyBorder="1" applyAlignment="1">
      <alignment horizontal="left" vertical="center"/>
    </xf>
    <xf numFmtId="164" fontId="3" fillId="0" borderId="64" xfId="0" applyNumberFormat="1" applyFont="1" applyBorder="1" applyAlignment="1">
      <alignment horizontal="center" vertical="center"/>
    </xf>
    <xf numFmtId="164" fontId="3" fillId="0" borderId="65" xfId="0" applyNumberFormat="1" applyFont="1" applyBorder="1" applyAlignment="1">
      <alignment horizontal="center" vertical="center"/>
    </xf>
    <xf numFmtId="0" fontId="3" fillId="0" borderId="5" xfId="0" applyFont="1" applyBorder="1" applyAlignment="1">
      <alignment horizontal="left" vertical="center"/>
    </xf>
    <xf numFmtId="164" fontId="3" fillId="0" borderId="6" xfId="0" applyNumberFormat="1" applyFont="1" applyBorder="1" applyAlignment="1">
      <alignment horizontal="center" vertical="center"/>
    </xf>
    <xf numFmtId="0" fontId="3" fillId="0" borderId="66" xfId="0" applyFont="1" applyBorder="1" applyAlignment="1">
      <alignment horizontal="left" vertical="center"/>
    </xf>
    <xf numFmtId="164" fontId="3" fillId="0" borderId="67" xfId="0" applyNumberFormat="1" applyFont="1" applyBorder="1" applyAlignment="1">
      <alignment horizontal="center" vertical="center"/>
    </xf>
    <xf numFmtId="164" fontId="3" fillId="0" borderId="68" xfId="0" applyNumberFormat="1" applyFont="1" applyBorder="1" applyAlignment="1">
      <alignment horizontal="center" vertical="center"/>
    </xf>
    <xf numFmtId="0" fontId="3" fillId="0" borderId="64" xfId="0" applyFont="1" applyBorder="1"/>
    <xf numFmtId="0" fontId="0" fillId="0" borderId="65" xfId="0" applyBorder="1"/>
    <xf numFmtId="0" fontId="0" fillId="0" borderId="6" xfId="0" applyBorder="1"/>
    <xf numFmtId="0" fontId="0" fillId="0" borderId="68" xfId="0" applyBorder="1"/>
    <xf numFmtId="0" fontId="3" fillId="0" borderId="65" xfId="0" applyFont="1" applyBorder="1"/>
    <xf numFmtId="0" fontId="3" fillId="0" borderId="6" xfId="0" applyFont="1" applyBorder="1"/>
    <xf numFmtId="0" fontId="3" fillId="0" borderId="67" xfId="0" applyFont="1" applyBorder="1"/>
    <xf numFmtId="0" fontId="3" fillId="0" borderId="68" xfId="0" applyFont="1" applyBorder="1"/>
    <xf numFmtId="0" fontId="0" fillId="5" borderId="1" xfId="0" applyFill="1" applyBorder="1" applyAlignment="1">
      <alignment wrapText="1"/>
    </xf>
    <xf numFmtId="0" fontId="0" fillId="5" borderId="2" xfId="0" applyFill="1" applyBorder="1" applyAlignment="1">
      <alignment wrapText="1"/>
    </xf>
    <xf numFmtId="0" fontId="16" fillId="5" borderId="2" xfId="0" applyFont="1" applyFill="1" applyBorder="1" applyAlignment="1">
      <alignment horizontal="center" vertical="center" wrapText="1"/>
    </xf>
    <xf numFmtId="0" fontId="16" fillId="5" borderId="3" xfId="0" applyFont="1" applyFill="1" applyBorder="1" applyAlignment="1">
      <alignment horizontal="center" vertical="center" wrapText="1"/>
    </xf>
    <xf numFmtId="0" fontId="0" fillId="6" borderId="1" xfId="0" applyFill="1" applyBorder="1"/>
    <xf numFmtId="0" fontId="0" fillId="6" borderId="2" xfId="0" applyFill="1" applyBorder="1"/>
    <xf numFmtId="0" fontId="0" fillId="7" borderId="1" xfId="0" applyFill="1" applyBorder="1"/>
    <xf numFmtId="0" fontId="0" fillId="7" borderId="2" xfId="0" applyFill="1" applyBorder="1"/>
    <xf numFmtId="0" fontId="0" fillId="7" borderId="2" xfId="0" applyFill="1" applyBorder="1" applyAlignment="1"/>
    <xf numFmtId="0" fontId="0" fillId="7" borderId="3" xfId="0" applyFill="1" applyBorder="1"/>
    <xf numFmtId="0" fontId="3" fillId="6" borderId="2" xfId="0" applyFont="1" applyFill="1" applyBorder="1"/>
    <xf numFmtId="0" fontId="3" fillId="6" borderId="3" xfId="0" applyFont="1" applyFill="1" applyBorder="1"/>
    <xf numFmtId="0" fontId="3" fillId="9" borderId="0" xfId="0" applyFont="1" applyFill="1"/>
    <xf numFmtId="0" fontId="0" fillId="9" borderId="0" xfId="0" applyFill="1"/>
    <xf numFmtId="164" fontId="3" fillId="9" borderId="0" xfId="0" applyNumberFormat="1" applyFont="1" applyFill="1"/>
    <xf numFmtId="0" fontId="3" fillId="9" borderId="0" xfId="0" applyFont="1" applyFill="1" applyAlignment="1">
      <alignment horizontal="left" vertical="center"/>
    </xf>
    <xf numFmtId="0" fontId="3" fillId="0" borderId="0" xfId="0" applyFont="1" applyFill="1"/>
    <xf numFmtId="0" fontId="0" fillId="0" borderId="0" xfId="0" applyFill="1" applyAlignment="1">
      <alignment wrapText="1"/>
    </xf>
    <xf numFmtId="0" fontId="3" fillId="0" borderId="47" xfId="0" applyFont="1" applyFill="1" applyBorder="1" applyAlignment="1">
      <alignment horizontal="center" vertical="center" wrapText="1"/>
    </xf>
    <xf numFmtId="0" fontId="3" fillId="0" borderId="46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left" vertical="center"/>
    </xf>
    <xf numFmtId="0" fontId="3" fillId="0" borderId="21" xfId="0" applyFont="1" applyBorder="1" applyAlignment="1">
      <alignment horizontal="left" vertical="center"/>
    </xf>
    <xf numFmtId="0" fontId="3" fillId="0" borderId="0" xfId="0" applyFont="1" applyBorder="1" applyAlignment="1">
      <alignment horizontal="left"/>
    </xf>
    <xf numFmtId="0" fontId="3" fillId="0" borderId="21" xfId="0" applyFont="1" applyBorder="1" applyAlignment="1">
      <alignment horizontal="left"/>
    </xf>
    <xf numFmtId="0" fontId="3" fillId="0" borderId="43" xfId="0" applyFont="1" applyFill="1" applyBorder="1" applyAlignment="1">
      <alignment horizontal="center" vertical="center" wrapText="1"/>
    </xf>
    <xf numFmtId="0" fontId="3" fillId="0" borderId="44" xfId="0" applyFont="1" applyFill="1" applyBorder="1" applyAlignment="1">
      <alignment horizontal="center" vertical="center" wrapText="1"/>
    </xf>
    <xf numFmtId="0" fontId="3" fillId="0" borderId="45" xfId="0" applyFont="1" applyFill="1" applyBorder="1" applyAlignment="1">
      <alignment horizontal="center" vertical="center" wrapText="1"/>
    </xf>
    <xf numFmtId="0" fontId="11" fillId="0" borderId="4" xfId="0" applyFont="1" applyBorder="1" applyAlignment="1">
      <alignment horizontal="center" vertical="center"/>
    </xf>
    <xf numFmtId="0" fontId="11" fillId="0" borderId="64" xfId="0" applyFont="1" applyBorder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1" fillId="0" borderId="66" xfId="0" applyFont="1" applyBorder="1" applyAlignment="1">
      <alignment horizontal="center" vertical="center"/>
    </xf>
    <xf numFmtId="0" fontId="11" fillId="0" borderId="67" xfId="0" applyFont="1" applyBorder="1" applyAlignment="1">
      <alignment horizontal="center" vertical="center"/>
    </xf>
    <xf numFmtId="0" fontId="11" fillId="0" borderId="65" xfId="0" applyFont="1" applyBorder="1" applyAlignment="1">
      <alignment horizontal="center" vertical="center"/>
    </xf>
    <xf numFmtId="0" fontId="3" fillId="5" borderId="51" xfId="0" applyFont="1" applyFill="1" applyBorder="1" applyAlignment="1">
      <alignment horizontal="center"/>
    </xf>
    <xf numFmtId="0" fontId="3" fillId="5" borderId="52" xfId="0" applyFont="1" applyFill="1" applyBorder="1" applyAlignment="1">
      <alignment horizontal="center"/>
    </xf>
    <xf numFmtId="0" fontId="3" fillId="5" borderId="42" xfId="0" applyFont="1" applyFill="1" applyBorder="1" applyAlignment="1">
      <alignment horizontal="center"/>
    </xf>
    <xf numFmtId="0" fontId="11" fillId="0" borderId="12" xfId="0" applyFont="1" applyBorder="1" applyAlignment="1">
      <alignment horizontal="center" vertical="center"/>
    </xf>
    <xf numFmtId="0" fontId="11" fillId="0" borderId="48" xfId="0" applyFont="1" applyBorder="1" applyAlignment="1">
      <alignment horizontal="center" vertical="center"/>
    </xf>
    <xf numFmtId="0" fontId="11" fillId="0" borderId="49" xfId="0" applyFont="1" applyBorder="1" applyAlignment="1">
      <alignment horizontal="center" vertical="center"/>
    </xf>
    <xf numFmtId="0" fontId="11" fillId="0" borderId="18" xfId="0" applyFont="1" applyBorder="1" applyAlignment="1">
      <alignment horizontal="center" vertical="center"/>
    </xf>
    <xf numFmtId="0" fontId="11" fillId="0" borderId="50" xfId="0" applyFont="1" applyBorder="1" applyAlignment="1">
      <alignment horizontal="center" vertical="center"/>
    </xf>
    <xf numFmtId="0" fontId="11" fillId="0" borderId="39" xfId="0" applyFont="1" applyBorder="1" applyAlignment="1">
      <alignment horizontal="center" vertical="center"/>
    </xf>
    <xf numFmtId="0" fontId="6" fillId="8" borderId="77" xfId="0" applyFont="1" applyFill="1" applyBorder="1" applyAlignment="1">
      <alignment horizontal="center"/>
    </xf>
    <xf numFmtId="0" fontId="6" fillId="8" borderId="78" xfId="0" applyFont="1" applyFill="1" applyBorder="1" applyAlignment="1">
      <alignment horizontal="center"/>
    </xf>
    <xf numFmtId="0" fontId="6" fillId="8" borderId="79" xfId="0" applyFont="1" applyFill="1" applyBorder="1" applyAlignment="1">
      <alignment horizontal="center"/>
    </xf>
    <xf numFmtId="0" fontId="3" fillId="6" borderId="51" xfId="0" applyFont="1" applyFill="1" applyBorder="1" applyAlignment="1">
      <alignment horizontal="center"/>
    </xf>
    <xf numFmtId="0" fontId="3" fillId="6" borderId="52" xfId="0" applyFont="1" applyFill="1" applyBorder="1" applyAlignment="1">
      <alignment horizontal="center"/>
    </xf>
    <xf numFmtId="0" fontId="3" fillId="6" borderId="42" xfId="0" applyFont="1" applyFill="1" applyBorder="1" applyAlignment="1">
      <alignment horizontal="center"/>
    </xf>
    <xf numFmtId="0" fontId="3" fillId="7" borderId="51" xfId="0" applyFont="1" applyFill="1" applyBorder="1" applyAlignment="1">
      <alignment horizontal="center"/>
    </xf>
    <xf numFmtId="0" fontId="3" fillId="7" borderId="52" xfId="0" applyFont="1" applyFill="1" applyBorder="1" applyAlignment="1">
      <alignment horizontal="center"/>
    </xf>
    <xf numFmtId="0" fontId="3" fillId="7" borderId="42" xfId="0" applyFont="1" applyFill="1" applyBorder="1" applyAlignment="1">
      <alignment horizontal="center"/>
    </xf>
    <xf numFmtId="0" fontId="3" fillId="5" borderId="51" xfId="0" applyFont="1" applyFill="1" applyBorder="1" applyAlignment="1">
      <alignment horizontal="center" vertical="center"/>
    </xf>
    <xf numFmtId="0" fontId="3" fillId="5" borderId="52" xfId="0" applyFont="1" applyFill="1" applyBorder="1" applyAlignment="1">
      <alignment horizontal="center" vertical="center"/>
    </xf>
    <xf numFmtId="0" fontId="3" fillId="5" borderId="42" xfId="0" applyFont="1" applyFill="1" applyBorder="1" applyAlignment="1">
      <alignment horizontal="center" vertical="center"/>
    </xf>
    <xf numFmtId="0" fontId="17" fillId="9" borderId="0" xfId="0" applyFont="1" applyFill="1" applyAlignment="1">
      <alignment horizontal="left" vertical="center"/>
    </xf>
  </cellXfs>
  <cellStyles count="2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Normal" xfId="0" builtinId="0"/>
  </cellStyles>
  <dxfs count="131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Medium7"/>
  <colors>
    <mruColors>
      <color rgb="FFE2FF1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182880</xdr:colOff>
      <xdr:row>1</xdr:row>
      <xdr:rowOff>42334</xdr:rowOff>
    </xdr:from>
    <xdr:to>
      <xdr:col>4</xdr:col>
      <xdr:colOff>330199</xdr:colOff>
      <xdr:row>1</xdr:row>
      <xdr:rowOff>194734</xdr:rowOff>
    </xdr:to>
    <xdr:sp macro="" textlink="">
      <xdr:nvSpPr>
        <xdr:cNvPr id="2" name="Flèche vers le bas 1"/>
        <xdr:cNvSpPr/>
      </xdr:nvSpPr>
      <xdr:spPr>
        <a:xfrm>
          <a:off x="4399280" y="258234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147319</xdr:colOff>
      <xdr:row>7</xdr:row>
      <xdr:rowOff>152400</xdr:rowOff>
    </xdr:to>
    <xdr:sp macro="" textlink="">
      <xdr:nvSpPr>
        <xdr:cNvPr id="3" name="Flèche vers le bas 2"/>
        <xdr:cNvSpPr/>
      </xdr:nvSpPr>
      <xdr:spPr>
        <a:xfrm>
          <a:off x="47371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7</xdr:row>
      <xdr:rowOff>0</xdr:rowOff>
    </xdr:from>
    <xdr:to>
      <xdr:col>6</xdr:col>
      <xdr:colOff>147319</xdr:colOff>
      <xdr:row>7</xdr:row>
      <xdr:rowOff>152400</xdr:rowOff>
    </xdr:to>
    <xdr:sp macro="" textlink="">
      <xdr:nvSpPr>
        <xdr:cNvPr id="4" name="Flèche vers le bas 3"/>
        <xdr:cNvSpPr/>
      </xdr:nvSpPr>
      <xdr:spPr>
        <a:xfrm>
          <a:off x="52578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7</xdr:row>
      <xdr:rowOff>0</xdr:rowOff>
    </xdr:from>
    <xdr:to>
      <xdr:col>4</xdr:col>
      <xdr:colOff>147319</xdr:colOff>
      <xdr:row>7</xdr:row>
      <xdr:rowOff>152400</xdr:rowOff>
    </xdr:to>
    <xdr:sp macro="" textlink="">
      <xdr:nvSpPr>
        <xdr:cNvPr id="5" name="Flèche vers le bas 4"/>
        <xdr:cNvSpPr/>
      </xdr:nvSpPr>
      <xdr:spPr>
        <a:xfrm>
          <a:off x="42164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517071</xdr:colOff>
      <xdr:row>7</xdr:row>
      <xdr:rowOff>0</xdr:rowOff>
    </xdr:from>
    <xdr:to>
      <xdr:col>3</xdr:col>
      <xdr:colOff>147319</xdr:colOff>
      <xdr:row>7</xdr:row>
      <xdr:rowOff>152400</xdr:rowOff>
    </xdr:to>
    <xdr:sp macro="" textlink="">
      <xdr:nvSpPr>
        <xdr:cNvPr id="6" name="Flèche vers le bas 5"/>
        <xdr:cNvSpPr/>
      </xdr:nvSpPr>
      <xdr:spPr>
        <a:xfrm>
          <a:off x="3692071" y="1511300"/>
          <a:ext cx="150948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173182</xdr:colOff>
      <xdr:row>4</xdr:row>
      <xdr:rowOff>175105</xdr:rowOff>
    </xdr:to>
    <xdr:sp macro="" textlink="">
      <xdr:nvSpPr>
        <xdr:cNvPr id="8" name="Flèche vers le haut 7"/>
        <xdr:cNvSpPr/>
      </xdr:nvSpPr>
      <xdr:spPr>
        <a:xfrm flipH="1">
          <a:off x="4214091" y="912091"/>
          <a:ext cx="173182" cy="175105"/>
        </a:xfrm>
        <a:prstGeom prst="up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182880</xdr:colOff>
      <xdr:row>1</xdr:row>
      <xdr:rowOff>42334</xdr:rowOff>
    </xdr:from>
    <xdr:to>
      <xdr:col>4</xdr:col>
      <xdr:colOff>330199</xdr:colOff>
      <xdr:row>1</xdr:row>
      <xdr:rowOff>194734</xdr:rowOff>
    </xdr:to>
    <xdr:sp macro="" textlink="">
      <xdr:nvSpPr>
        <xdr:cNvPr id="2" name="Flèche vers le bas 1"/>
        <xdr:cNvSpPr/>
      </xdr:nvSpPr>
      <xdr:spPr>
        <a:xfrm>
          <a:off x="4399280" y="258234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147319</xdr:colOff>
      <xdr:row>7</xdr:row>
      <xdr:rowOff>152400</xdr:rowOff>
    </xdr:to>
    <xdr:sp macro="" textlink="">
      <xdr:nvSpPr>
        <xdr:cNvPr id="3" name="Flèche vers le bas 2"/>
        <xdr:cNvSpPr/>
      </xdr:nvSpPr>
      <xdr:spPr>
        <a:xfrm>
          <a:off x="47371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7</xdr:row>
      <xdr:rowOff>0</xdr:rowOff>
    </xdr:from>
    <xdr:to>
      <xdr:col>6</xdr:col>
      <xdr:colOff>147319</xdr:colOff>
      <xdr:row>7</xdr:row>
      <xdr:rowOff>152400</xdr:rowOff>
    </xdr:to>
    <xdr:sp macro="" textlink="">
      <xdr:nvSpPr>
        <xdr:cNvPr id="4" name="Flèche vers le bas 3"/>
        <xdr:cNvSpPr/>
      </xdr:nvSpPr>
      <xdr:spPr>
        <a:xfrm>
          <a:off x="52578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7</xdr:row>
      <xdr:rowOff>0</xdr:rowOff>
    </xdr:from>
    <xdr:to>
      <xdr:col>4</xdr:col>
      <xdr:colOff>147319</xdr:colOff>
      <xdr:row>7</xdr:row>
      <xdr:rowOff>152400</xdr:rowOff>
    </xdr:to>
    <xdr:sp macro="" textlink="">
      <xdr:nvSpPr>
        <xdr:cNvPr id="5" name="Flèche vers le bas 4"/>
        <xdr:cNvSpPr/>
      </xdr:nvSpPr>
      <xdr:spPr>
        <a:xfrm>
          <a:off x="42164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517071</xdr:colOff>
      <xdr:row>7</xdr:row>
      <xdr:rowOff>0</xdr:rowOff>
    </xdr:from>
    <xdr:to>
      <xdr:col>3</xdr:col>
      <xdr:colOff>147319</xdr:colOff>
      <xdr:row>7</xdr:row>
      <xdr:rowOff>152400</xdr:rowOff>
    </xdr:to>
    <xdr:sp macro="" textlink="">
      <xdr:nvSpPr>
        <xdr:cNvPr id="6" name="Flèche vers le bas 5"/>
        <xdr:cNvSpPr/>
      </xdr:nvSpPr>
      <xdr:spPr>
        <a:xfrm>
          <a:off x="3692071" y="1511300"/>
          <a:ext cx="150948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173182</xdr:colOff>
      <xdr:row>4</xdr:row>
      <xdr:rowOff>175105</xdr:rowOff>
    </xdr:to>
    <xdr:sp macro="" textlink="">
      <xdr:nvSpPr>
        <xdr:cNvPr id="8" name="Flèche vers le haut 7"/>
        <xdr:cNvSpPr/>
      </xdr:nvSpPr>
      <xdr:spPr>
        <a:xfrm flipH="1">
          <a:off x="4214091" y="946727"/>
          <a:ext cx="173182" cy="175105"/>
        </a:xfrm>
        <a:prstGeom prst="up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147319</xdr:colOff>
      <xdr:row>7</xdr:row>
      <xdr:rowOff>152400</xdr:rowOff>
    </xdr:to>
    <xdr:sp macro="" textlink="">
      <xdr:nvSpPr>
        <xdr:cNvPr id="10" name="Flèche vers le bas 9"/>
        <xdr:cNvSpPr/>
      </xdr:nvSpPr>
      <xdr:spPr>
        <a:xfrm>
          <a:off x="4743450" y="150495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7</xdr:row>
      <xdr:rowOff>0</xdr:rowOff>
    </xdr:from>
    <xdr:to>
      <xdr:col>6</xdr:col>
      <xdr:colOff>147319</xdr:colOff>
      <xdr:row>7</xdr:row>
      <xdr:rowOff>152400</xdr:rowOff>
    </xdr:to>
    <xdr:sp macro="" textlink="">
      <xdr:nvSpPr>
        <xdr:cNvPr id="11" name="Flèche vers le bas 10"/>
        <xdr:cNvSpPr/>
      </xdr:nvSpPr>
      <xdr:spPr>
        <a:xfrm>
          <a:off x="5267325" y="150495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182880</xdr:colOff>
      <xdr:row>1</xdr:row>
      <xdr:rowOff>42334</xdr:rowOff>
    </xdr:from>
    <xdr:to>
      <xdr:col>4</xdr:col>
      <xdr:colOff>330199</xdr:colOff>
      <xdr:row>1</xdr:row>
      <xdr:rowOff>194734</xdr:rowOff>
    </xdr:to>
    <xdr:sp macro="" textlink="">
      <xdr:nvSpPr>
        <xdr:cNvPr id="2" name="Flèche vers le bas 1"/>
        <xdr:cNvSpPr/>
      </xdr:nvSpPr>
      <xdr:spPr>
        <a:xfrm>
          <a:off x="4399280" y="258234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147319</xdr:colOff>
      <xdr:row>7</xdr:row>
      <xdr:rowOff>152400</xdr:rowOff>
    </xdr:to>
    <xdr:sp macro="" textlink="">
      <xdr:nvSpPr>
        <xdr:cNvPr id="3" name="Flèche vers le bas 2"/>
        <xdr:cNvSpPr/>
      </xdr:nvSpPr>
      <xdr:spPr>
        <a:xfrm>
          <a:off x="47371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7</xdr:row>
      <xdr:rowOff>0</xdr:rowOff>
    </xdr:from>
    <xdr:to>
      <xdr:col>6</xdr:col>
      <xdr:colOff>147319</xdr:colOff>
      <xdr:row>7</xdr:row>
      <xdr:rowOff>152400</xdr:rowOff>
    </xdr:to>
    <xdr:sp macro="" textlink="">
      <xdr:nvSpPr>
        <xdr:cNvPr id="4" name="Flèche vers le bas 3"/>
        <xdr:cNvSpPr/>
      </xdr:nvSpPr>
      <xdr:spPr>
        <a:xfrm>
          <a:off x="52578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7</xdr:row>
      <xdr:rowOff>0</xdr:rowOff>
    </xdr:from>
    <xdr:to>
      <xdr:col>4</xdr:col>
      <xdr:colOff>147319</xdr:colOff>
      <xdr:row>7</xdr:row>
      <xdr:rowOff>152400</xdr:rowOff>
    </xdr:to>
    <xdr:sp macro="" textlink="">
      <xdr:nvSpPr>
        <xdr:cNvPr id="5" name="Flèche vers le bas 4"/>
        <xdr:cNvSpPr/>
      </xdr:nvSpPr>
      <xdr:spPr>
        <a:xfrm>
          <a:off x="42164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517071</xdr:colOff>
      <xdr:row>7</xdr:row>
      <xdr:rowOff>0</xdr:rowOff>
    </xdr:from>
    <xdr:to>
      <xdr:col>3</xdr:col>
      <xdr:colOff>147319</xdr:colOff>
      <xdr:row>7</xdr:row>
      <xdr:rowOff>152400</xdr:rowOff>
    </xdr:to>
    <xdr:sp macro="" textlink="">
      <xdr:nvSpPr>
        <xdr:cNvPr id="6" name="Flèche vers le bas 5"/>
        <xdr:cNvSpPr/>
      </xdr:nvSpPr>
      <xdr:spPr>
        <a:xfrm>
          <a:off x="3692071" y="1511300"/>
          <a:ext cx="150948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173182</xdr:colOff>
      <xdr:row>4</xdr:row>
      <xdr:rowOff>175105</xdr:rowOff>
    </xdr:to>
    <xdr:sp macro="" textlink="">
      <xdr:nvSpPr>
        <xdr:cNvPr id="8" name="Flèche vers le haut 7"/>
        <xdr:cNvSpPr/>
      </xdr:nvSpPr>
      <xdr:spPr>
        <a:xfrm flipH="1">
          <a:off x="4214091" y="946727"/>
          <a:ext cx="173182" cy="175105"/>
        </a:xfrm>
        <a:prstGeom prst="up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147319</xdr:colOff>
      <xdr:row>7</xdr:row>
      <xdr:rowOff>152400</xdr:rowOff>
    </xdr:to>
    <xdr:sp macro="" textlink="">
      <xdr:nvSpPr>
        <xdr:cNvPr id="10" name="Flèche vers le bas 9"/>
        <xdr:cNvSpPr/>
      </xdr:nvSpPr>
      <xdr:spPr>
        <a:xfrm>
          <a:off x="4743450" y="150495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7</xdr:row>
      <xdr:rowOff>0</xdr:rowOff>
    </xdr:from>
    <xdr:to>
      <xdr:col>6</xdr:col>
      <xdr:colOff>147319</xdr:colOff>
      <xdr:row>7</xdr:row>
      <xdr:rowOff>152400</xdr:rowOff>
    </xdr:to>
    <xdr:sp macro="" textlink="">
      <xdr:nvSpPr>
        <xdr:cNvPr id="11" name="Flèche vers le bas 10"/>
        <xdr:cNvSpPr/>
      </xdr:nvSpPr>
      <xdr:spPr>
        <a:xfrm>
          <a:off x="5267325" y="150495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182880</xdr:colOff>
      <xdr:row>1</xdr:row>
      <xdr:rowOff>42334</xdr:rowOff>
    </xdr:from>
    <xdr:to>
      <xdr:col>4</xdr:col>
      <xdr:colOff>330199</xdr:colOff>
      <xdr:row>1</xdr:row>
      <xdr:rowOff>194734</xdr:rowOff>
    </xdr:to>
    <xdr:sp macro="" textlink="">
      <xdr:nvSpPr>
        <xdr:cNvPr id="2" name="Flèche vers le bas 1"/>
        <xdr:cNvSpPr/>
      </xdr:nvSpPr>
      <xdr:spPr>
        <a:xfrm>
          <a:off x="4399280" y="258234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147319</xdr:colOff>
      <xdr:row>7</xdr:row>
      <xdr:rowOff>152400</xdr:rowOff>
    </xdr:to>
    <xdr:sp macro="" textlink="">
      <xdr:nvSpPr>
        <xdr:cNvPr id="3" name="Flèche vers le bas 2"/>
        <xdr:cNvSpPr/>
      </xdr:nvSpPr>
      <xdr:spPr>
        <a:xfrm>
          <a:off x="47371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7</xdr:row>
      <xdr:rowOff>0</xdr:rowOff>
    </xdr:from>
    <xdr:to>
      <xdr:col>6</xdr:col>
      <xdr:colOff>147319</xdr:colOff>
      <xdr:row>7</xdr:row>
      <xdr:rowOff>152400</xdr:rowOff>
    </xdr:to>
    <xdr:sp macro="" textlink="">
      <xdr:nvSpPr>
        <xdr:cNvPr id="4" name="Flèche vers le bas 3"/>
        <xdr:cNvSpPr/>
      </xdr:nvSpPr>
      <xdr:spPr>
        <a:xfrm>
          <a:off x="52578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7</xdr:row>
      <xdr:rowOff>0</xdr:rowOff>
    </xdr:from>
    <xdr:to>
      <xdr:col>4</xdr:col>
      <xdr:colOff>147319</xdr:colOff>
      <xdr:row>7</xdr:row>
      <xdr:rowOff>152400</xdr:rowOff>
    </xdr:to>
    <xdr:sp macro="" textlink="">
      <xdr:nvSpPr>
        <xdr:cNvPr id="5" name="Flèche vers le bas 4"/>
        <xdr:cNvSpPr/>
      </xdr:nvSpPr>
      <xdr:spPr>
        <a:xfrm>
          <a:off x="42164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517071</xdr:colOff>
      <xdr:row>7</xdr:row>
      <xdr:rowOff>0</xdr:rowOff>
    </xdr:from>
    <xdr:to>
      <xdr:col>3</xdr:col>
      <xdr:colOff>147319</xdr:colOff>
      <xdr:row>7</xdr:row>
      <xdr:rowOff>152400</xdr:rowOff>
    </xdr:to>
    <xdr:sp macro="" textlink="">
      <xdr:nvSpPr>
        <xdr:cNvPr id="6" name="Flèche vers le bas 5"/>
        <xdr:cNvSpPr/>
      </xdr:nvSpPr>
      <xdr:spPr>
        <a:xfrm>
          <a:off x="3692071" y="1511300"/>
          <a:ext cx="150948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173182</xdr:colOff>
      <xdr:row>4</xdr:row>
      <xdr:rowOff>175105</xdr:rowOff>
    </xdr:to>
    <xdr:sp macro="" textlink="">
      <xdr:nvSpPr>
        <xdr:cNvPr id="8" name="Flèche vers le haut 7"/>
        <xdr:cNvSpPr/>
      </xdr:nvSpPr>
      <xdr:spPr>
        <a:xfrm flipH="1">
          <a:off x="4214091" y="946727"/>
          <a:ext cx="173182" cy="175105"/>
        </a:xfrm>
        <a:prstGeom prst="up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147319</xdr:colOff>
      <xdr:row>7</xdr:row>
      <xdr:rowOff>152400</xdr:rowOff>
    </xdr:to>
    <xdr:sp macro="" textlink="">
      <xdr:nvSpPr>
        <xdr:cNvPr id="10" name="Flèche vers le bas 9"/>
        <xdr:cNvSpPr/>
      </xdr:nvSpPr>
      <xdr:spPr>
        <a:xfrm>
          <a:off x="4743450" y="150495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7</xdr:row>
      <xdr:rowOff>0</xdr:rowOff>
    </xdr:from>
    <xdr:to>
      <xdr:col>6</xdr:col>
      <xdr:colOff>147319</xdr:colOff>
      <xdr:row>7</xdr:row>
      <xdr:rowOff>152400</xdr:rowOff>
    </xdr:to>
    <xdr:sp macro="" textlink="">
      <xdr:nvSpPr>
        <xdr:cNvPr id="11" name="Flèche vers le bas 10"/>
        <xdr:cNvSpPr/>
      </xdr:nvSpPr>
      <xdr:spPr>
        <a:xfrm>
          <a:off x="5267325" y="150495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182880</xdr:colOff>
      <xdr:row>1</xdr:row>
      <xdr:rowOff>42334</xdr:rowOff>
    </xdr:from>
    <xdr:to>
      <xdr:col>4</xdr:col>
      <xdr:colOff>330199</xdr:colOff>
      <xdr:row>1</xdr:row>
      <xdr:rowOff>194734</xdr:rowOff>
    </xdr:to>
    <xdr:sp macro="" textlink="">
      <xdr:nvSpPr>
        <xdr:cNvPr id="2" name="Flèche vers le bas 1"/>
        <xdr:cNvSpPr/>
      </xdr:nvSpPr>
      <xdr:spPr>
        <a:xfrm>
          <a:off x="4399280" y="258234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147319</xdr:colOff>
      <xdr:row>7</xdr:row>
      <xdr:rowOff>152400</xdr:rowOff>
    </xdr:to>
    <xdr:sp macro="" textlink="">
      <xdr:nvSpPr>
        <xdr:cNvPr id="3" name="Flèche vers le bas 2"/>
        <xdr:cNvSpPr/>
      </xdr:nvSpPr>
      <xdr:spPr>
        <a:xfrm>
          <a:off x="47371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7</xdr:row>
      <xdr:rowOff>0</xdr:rowOff>
    </xdr:from>
    <xdr:to>
      <xdr:col>6</xdr:col>
      <xdr:colOff>147319</xdr:colOff>
      <xdr:row>7</xdr:row>
      <xdr:rowOff>152400</xdr:rowOff>
    </xdr:to>
    <xdr:sp macro="" textlink="">
      <xdr:nvSpPr>
        <xdr:cNvPr id="4" name="Flèche vers le bas 3"/>
        <xdr:cNvSpPr/>
      </xdr:nvSpPr>
      <xdr:spPr>
        <a:xfrm>
          <a:off x="52578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7</xdr:row>
      <xdr:rowOff>0</xdr:rowOff>
    </xdr:from>
    <xdr:to>
      <xdr:col>4</xdr:col>
      <xdr:colOff>147319</xdr:colOff>
      <xdr:row>7</xdr:row>
      <xdr:rowOff>152400</xdr:rowOff>
    </xdr:to>
    <xdr:sp macro="" textlink="">
      <xdr:nvSpPr>
        <xdr:cNvPr id="5" name="Flèche vers le bas 4"/>
        <xdr:cNvSpPr/>
      </xdr:nvSpPr>
      <xdr:spPr>
        <a:xfrm>
          <a:off x="42164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517071</xdr:colOff>
      <xdr:row>7</xdr:row>
      <xdr:rowOff>0</xdr:rowOff>
    </xdr:from>
    <xdr:to>
      <xdr:col>3</xdr:col>
      <xdr:colOff>147319</xdr:colOff>
      <xdr:row>7</xdr:row>
      <xdr:rowOff>152400</xdr:rowOff>
    </xdr:to>
    <xdr:sp macro="" textlink="">
      <xdr:nvSpPr>
        <xdr:cNvPr id="6" name="Flèche vers le bas 5"/>
        <xdr:cNvSpPr/>
      </xdr:nvSpPr>
      <xdr:spPr>
        <a:xfrm>
          <a:off x="3692071" y="1511300"/>
          <a:ext cx="150948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173182</xdr:colOff>
      <xdr:row>4</xdr:row>
      <xdr:rowOff>175105</xdr:rowOff>
    </xdr:to>
    <xdr:sp macro="" textlink="">
      <xdr:nvSpPr>
        <xdr:cNvPr id="8" name="Flèche vers le haut 7"/>
        <xdr:cNvSpPr/>
      </xdr:nvSpPr>
      <xdr:spPr>
        <a:xfrm flipH="1">
          <a:off x="4214091" y="946727"/>
          <a:ext cx="173182" cy="175105"/>
        </a:xfrm>
        <a:prstGeom prst="up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147319</xdr:colOff>
      <xdr:row>7</xdr:row>
      <xdr:rowOff>152400</xdr:rowOff>
    </xdr:to>
    <xdr:sp macro="" textlink="">
      <xdr:nvSpPr>
        <xdr:cNvPr id="10" name="Flèche vers le bas 9"/>
        <xdr:cNvSpPr/>
      </xdr:nvSpPr>
      <xdr:spPr>
        <a:xfrm>
          <a:off x="4743450" y="150495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7</xdr:row>
      <xdr:rowOff>0</xdr:rowOff>
    </xdr:from>
    <xdr:to>
      <xdr:col>6</xdr:col>
      <xdr:colOff>147319</xdr:colOff>
      <xdr:row>7</xdr:row>
      <xdr:rowOff>152400</xdr:rowOff>
    </xdr:to>
    <xdr:sp macro="" textlink="">
      <xdr:nvSpPr>
        <xdr:cNvPr id="11" name="Flèche vers le bas 10"/>
        <xdr:cNvSpPr/>
      </xdr:nvSpPr>
      <xdr:spPr>
        <a:xfrm>
          <a:off x="5267325" y="150495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182880</xdr:colOff>
      <xdr:row>1</xdr:row>
      <xdr:rowOff>42334</xdr:rowOff>
    </xdr:from>
    <xdr:to>
      <xdr:col>4</xdr:col>
      <xdr:colOff>330199</xdr:colOff>
      <xdr:row>1</xdr:row>
      <xdr:rowOff>194734</xdr:rowOff>
    </xdr:to>
    <xdr:sp macro="" textlink="">
      <xdr:nvSpPr>
        <xdr:cNvPr id="2" name="Flèche vers le bas 1"/>
        <xdr:cNvSpPr/>
      </xdr:nvSpPr>
      <xdr:spPr>
        <a:xfrm>
          <a:off x="4399280" y="258234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147319</xdr:colOff>
      <xdr:row>7</xdr:row>
      <xdr:rowOff>152400</xdr:rowOff>
    </xdr:to>
    <xdr:sp macro="" textlink="">
      <xdr:nvSpPr>
        <xdr:cNvPr id="3" name="Flèche vers le bas 2"/>
        <xdr:cNvSpPr/>
      </xdr:nvSpPr>
      <xdr:spPr>
        <a:xfrm>
          <a:off x="47371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7</xdr:row>
      <xdr:rowOff>0</xdr:rowOff>
    </xdr:from>
    <xdr:to>
      <xdr:col>6</xdr:col>
      <xdr:colOff>147319</xdr:colOff>
      <xdr:row>7</xdr:row>
      <xdr:rowOff>152400</xdr:rowOff>
    </xdr:to>
    <xdr:sp macro="" textlink="">
      <xdr:nvSpPr>
        <xdr:cNvPr id="4" name="Flèche vers le bas 3"/>
        <xdr:cNvSpPr/>
      </xdr:nvSpPr>
      <xdr:spPr>
        <a:xfrm>
          <a:off x="52578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7</xdr:row>
      <xdr:rowOff>0</xdr:rowOff>
    </xdr:from>
    <xdr:to>
      <xdr:col>4</xdr:col>
      <xdr:colOff>147319</xdr:colOff>
      <xdr:row>7</xdr:row>
      <xdr:rowOff>152400</xdr:rowOff>
    </xdr:to>
    <xdr:sp macro="" textlink="">
      <xdr:nvSpPr>
        <xdr:cNvPr id="5" name="Flèche vers le bas 4"/>
        <xdr:cNvSpPr/>
      </xdr:nvSpPr>
      <xdr:spPr>
        <a:xfrm>
          <a:off x="42164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517071</xdr:colOff>
      <xdr:row>7</xdr:row>
      <xdr:rowOff>0</xdr:rowOff>
    </xdr:from>
    <xdr:to>
      <xdr:col>3</xdr:col>
      <xdr:colOff>147319</xdr:colOff>
      <xdr:row>7</xdr:row>
      <xdr:rowOff>152400</xdr:rowOff>
    </xdr:to>
    <xdr:sp macro="" textlink="">
      <xdr:nvSpPr>
        <xdr:cNvPr id="6" name="Flèche vers le bas 5"/>
        <xdr:cNvSpPr/>
      </xdr:nvSpPr>
      <xdr:spPr>
        <a:xfrm>
          <a:off x="3692071" y="1511300"/>
          <a:ext cx="150948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173182</xdr:colOff>
      <xdr:row>4</xdr:row>
      <xdr:rowOff>175105</xdr:rowOff>
    </xdr:to>
    <xdr:sp macro="" textlink="">
      <xdr:nvSpPr>
        <xdr:cNvPr id="8" name="Flèche vers le haut 7"/>
        <xdr:cNvSpPr/>
      </xdr:nvSpPr>
      <xdr:spPr>
        <a:xfrm flipH="1">
          <a:off x="4214091" y="946727"/>
          <a:ext cx="173182" cy="175105"/>
        </a:xfrm>
        <a:prstGeom prst="up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147319</xdr:colOff>
      <xdr:row>7</xdr:row>
      <xdr:rowOff>152400</xdr:rowOff>
    </xdr:to>
    <xdr:sp macro="" textlink="">
      <xdr:nvSpPr>
        <xdr:cNvPr id="10" name="Flèche vers le bas 9"/>
        <xdr:cNvSpPr/>
      </xdr:nvSpPr>
      <xdr:spPr>
        <a:xfrm>
          <a:off x="4743450" y="150495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7</xdr:row>
      <xdr:rowOff>0</xdr:rowOff>
    </xdr:from>
    <xdr:to>
      <xdr:col>6</xdr:col>
      <xdr:colOff>147319</xdr:colOff>
      <xdr:row>7</xdr:row>
      <xdr:rowOff>152400</xdr:rowOff>
    </xdr:to>
    <xdr:sp macro="" textlink="">
      <xdr:nvSpPr>
        <xdr:cNvPr id="11" name="Flèche vers le bas 10"/>
        <xdr:cNvSpPr/>
      </xdr:nvSpPr>
      <xdr:spPr>
        <a:xfrm>
          <a:off x="5267325" y="150495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182880</xdr:colOff>
      <xdr:row>1</xdr:row>
      <xdr:rowOff>42334</xdr:rowOff>
    </xdr:from>
    <xdr:to>
      <xdr:col>4</xdr:col>
      <xdr:colOff>330199</xdr:colOff>
      <xdr:row>1</xdr:row>
      <xdr:rowOff>194734</xdr:rowOff>
    </xdr:to>
    <xdr:sp macro="" textlink="">
      <xdr:nvSpPr>
        <xdr:cNvPr id="2" name="Flèche vers le bas 1"/>
        <xdr:cNvSpPr/>
      </xdr:nvSpPr>
      <xdr:spPr>
        <a:xfrm>
          <a:off x="4399280" y="258234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147319</xdr:colOff>
      <xdr:row>7</xdr:row>
      <xdr:rowOff>152400</xdr:rowOff>
    </xdr:to>
    <xdr:sp macro="" textlink="">
      <xdr:nvSpPr>
        <xdr:cNvPr id="3" name="Flèche vers le bas 2"/>
        <xdr:cNvSpPr/>
      </xdr:nvSpPr>
      <xdr:spPr>
        <a:xfrm>
          <a:off x="47371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7</xdr:row>
      <xdr:rowOff>0</xdr:rowOff>
    </xdr:from>
    <xdr:to>
      <xdr:col>6</xdr:col>
      <xdr:colOff>147319</xdr:colOff>
      <xdr:row>7</xdr:row>
      <xdr:rowOff>152400</xdr:rowOff>
    </xdr:to>
    <xdr:sp macro="" textlink="">
      <xdr:nvSpPr>
        <xdr:cNvPr id="4" name="Flèche vers le bas 3"/>
        <xdr:cNvSpPr/>
      </xdr:nvSpPr>
      <xdr:spPr>
        <a:xfrm>
          <a:off x="52578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7</xdr:row>
      <xdr:rowOff>0</xdr:rowOff>
    </xdr:from>
    <xdr:to>
      <xdr:col>4</xdr:col>
      <xdr:colOff>147319</xdr:colOff>
      <xdr:row>7</xdr:row>
      <xdr:rowOff>152400</xdr:rowOff>
    </xdr:to>
    <xdr:sp macro="" textlink="">
      <xdr:nvSpPr>
        <xdr:cNvPr id="5" name="Flèche vers le bas 4"/>
        <xdr:cNvSpPr/>
      </xdr:nvSpPr>
      <xdr:spPr>
        <a:xfrm>
          <a:off x="42164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517071</xdr:colOff>
      <xdr:row>7</xdr:row>
      <xdr:rowOff>0</xdr:rowOff>
    </xdr:from>
    <xdr:to>
      <xdr:col>3</xdr:col>
      <xdr:colOff>147319</xdr:colOff>
      <xdr:row>7</xdr:row>
      <xdr:rowOff>152400</xdr:rowOff>
    </xdr:to>
    <xdr:sp macro="" textlink="">
      <xdr:nvSpPr>
        <xdr:cNvPr id="6" name="Flèche vers le bas 5"/>
        <xdr:cNvSpPr/>
      </xdr:nvSpPr>
      <xdr:spPr>
        <a:xfrm>
          <a:off x="3692071" y="1511300"/>
          <a:ext cx="150948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173182</xdr:colOff>
      <xdr:row>4</xdr:row>
      <xdr:rowOff>175105</xdr:rowOff>
    </xdr:to>
    <xdr:sp macro="" textlink="">
      <xdr:nvSpPr>
        <xdr:cNvPr id="8" name="Flèche vers le haut 7"/>
        <xdr:cNvSpPr/>
      </xdr:nvSpPr>
      <xdr:spPr>
        <a:xfrm flipH="1">
          <a:off x="4214091" y="946727"/>
          <a:ext cx="173182" cy="175105"/>
        </a:xfrm>
        <a:prstGeom prst="up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147319</xdr:colOff>
      <xdr:row>7</xdr:row>
      <xdr:rowOff>152400</xdr:rowOff>
    </xdr:to>
    <xdr:sp macro="" textlink="">
      <xdr:nvSpPr>
        <xdr:cNvPr id="10" name="Flèche vers le bas 9"/>
        <xdr:cNvSpPr/>
      </xdr:nvSpPr>
      <xdr:spPr>
        <a:xfrm>
          <a:off x="4743450" y="150495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7</xdr:row>
      <xdr:rowOff>0</xdr:rowOff>
    </xdr:from>
    <xdr:to>
      <xdr:col>6</xdr:col>
      <xdr:colOff>147319</xdr:colOff>
      <xdr:row>7</xdr:row>
      <xdr:rowOff>152400</xdr:rowOff>
    </xdr:to>
    <xdr:sp macro="" textlink="">
      <xdr:nvSpPr>
        <xdr:cNvPr id="11" name="Flèche vers le bas 10"/>
        <xdr:cNvSpPr/>
      </xdr:nvSpPr>
      <xdr:spPr>
        <a:xfrm>
          <a:off x="5267325" y="150495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182880</xdr:colOff>
      <xdr:row>1</xdr:row>
      <xdr:rowOff>42334</xdr:rowOff>
    </xdr:from>
    <xdr:to>
      <xdr:col>4</xdr:col>
      <xdr:colOff>330199</xdr:colOff>
      <xdr:row>1</xdr:row>
      <xdr:rowOff>194734</xdr:rowOff>
    </xdr:to>
    <xdr:sp macro="" textlink="">
      <xdr:nvSpPr>
        <xdr:cNvPr id="2" name="Flèche vers le bas 1"/>
        <xdr:cNvSpPr/>
      </xdr:nvSpPr>
      <xdr:spPr>
        <a:xfrm>
          <a:off x="4399280" y="258234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147319</xdr:colOff>
      <xdr:row>7</xdr:row>
      <xdr:rowOff>152400</xdr:rowOff>
    </xdr:to>
    <xdr:sp macro="" textlink="">
      <xdr:nvSpPr>
        <xdr:cNvPr id="3" name="Flèche vers le bas 2"/>
        <xdr:cNvSpPr/>
      </xdr:nvSpPr>
      <xdr:spPr>
        <a:xfrm>
          <a:off x="47371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7</xdr:row>
      <xdr:rowOff>0</xdr:rowOff>
    </xdr:from>
    <xdr:to>
      <xdr:col>6</xdr:col>
      <xdr:colOff>147319</xdr:colOff>
      <xdr:row>7</xdr:row>
      <xdr:rowOff>152400</xdr:rowOff>
    </xdr:to>
    <xdr:sp macro="" textlink="">
      <xdr:nvSpPr>
        <xdr:cNvPr id="4" name="Flèche vers le bas 3"/>
        <xdr:cNvSpPr/>
      </xdr:nvSpPr>
      <xdr:spPr>
        <a:xfrm>
          <a:off x="52578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7</xdr:row>
      <xdr:rowOff>0</xdr:rowOff>
    </xdr:from>
    <xdr:to>
      <xdr:col>4</xdr:col>
      <xdr:colOff>147319</xdr:colOff>
      <xdr:row>7</xdr:row>
      <xdr:rowOff>152400</xdr:rowOff>
    </xdr:to>
    <xdr:sp macro="" textlink="">
      <xdr:nvSpPr>
        <xdr:cNvPr id="5" name="Flèche vers le bas 4"/>
        <xdr:cNvSpPr/>
      </xdr:nvSpPr>
      <xdr:spPr>
        <a:xfrm>
          <a:off x="42164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517071</xdr:colOff>
      <xdr:row>7</xdr:row>
      <xdr:rowOff>0</xdr:rowOff>
    </xdr:from>
    <xdr:to>
      <xdr:col>3</xdr:col>
      <xdr:colOff>147319</xdr:colOff>
      <xdr:row>7</xdr:row>
      <xdr:rowOff>152400</xdr:rowOff>
    </xdr:to>
    <xdr:sp macro="" textlink="">
      <xdr:nvSpPr>
        <xdr:cNvPr id="6" name="Flèche vers le bas 5"/>
        <xdr:cNvSpPr/>
      </xdr:nvSpPr>
      <xdr:spPr>
        <a:xfrm>
          <a:off x="3692071" y="1511300"/>
          <a:ext cx="150948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173182</xdr:colOff>
      <xdr:row>4</xdr:row>
      <xdr:rowOff>175105</xdr:rowOff>
    </xdr:to>
    <xdr:sp macro="" textlink="">
      <xdr:nvSpPr>
        <xdr:cNvPr id="8" name="Flèche vers le haut 7"/>
        <xdr:cNvSpPr/>
      </xdr:nvSpPr>
      <xdr:spPr>
        <a:xfrm flipH="1">
          <a:off x="4214091" y="946727"/>
          <a:ext cx="173182" cy="175105"/>
        </a:xfrm>
        <a:prstGeom prst="up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147319</xdr:colOff>
      <xdr:row>7</xdr:row>
      <xdr:rowOff>152400</xdr:rowOff>
    </xdr:to>
    <xdr:sp macro="" textlink="">
      <xdr:nvSpPr>
        <xdr:cNvPr id="10" name="Flèche vers le bas 9"/>
        <xdr:cNvSpPr/>
      </xdr:nvSpPr>
      <xdr:spPr>
        <a:xfrm>
          <a:off x="4743450" y="150495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7</xdr:row>
      <xdr:rowOff>0</xdr:rowOff>
    </xdr:from>
    <xdr:to>
      <xdr:col>6</xdr:col>
      <xdr:colOff>147319</xdr:colOff>
      <xdr:row>7</xdr:row>
      <xdr:rowOff>152400</xdr:rowOff>
    </xdr:to>
    <xdr:sp macro="" textlink="">
      <xdr:nvSpPr>
        <xdr:cNvPr id="11" name="Flèche vers le bas 10"/>
        <xdr:cNvSpPr/>
      </xdr:nvSpPr>
      <xdr:spPr>
        <a:xfrm>
          <a:off x="5267325" y="150495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182880</xdr:colOff>
      <xdr:row>1</xdr:row>
      <xdr:rowOff>42334</xdr:rowOff>
    </xdr:from>
    <xdr:to>
      <xdr:col>4</xdr:col>
      <xdr:colOff>330199</xdr:colOff>
      <xdr:row>1</xdr:row>
      <xdr:rowOff>194734</xdr:rowOff>
    </xdr:to>
    <xdr:sp macro="" textlink="">
      <xdr:nvSpPr>
        <xdr:cNvPr id="2" name="Flèche vers le bas 1"/>
        <xdr:cNvSpPr/>
      </xdr:nvSpPr>
      <xdr:spPr>
        <a:xfrm>
          <a:off x="4399280" y="258234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147319</xdr:colOff>
      <xdr:row>7</xdr:row>
      <xdr:rowOff>152400</xdr:rowOff>
    </xdr:to>
    <xdr:sp macro="" textlink="">
      <xdr:nvSpPr>
        <xdr:cNvPr id="3" name="Flèche vers le bas 2"/>
        <xdr:cNvSpPr/>
      </xdr:nvSpPr>
      <xdr:spPr>
        <a:xfrm>
          <a:off x="47371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7</xdr:row>
      <xdr:rowOff>0</xdr:rowOff>
    </xdr:from>
    <xdr:to>
      <xdr:col>6</xdr:col>
      <xdr:colOff>147319</xdr:colOff>
      <xdr:row>7</xdr:row>
      <xdr:rowOff>152400</xdr:rowOff>
    </xdr:to>
    <xdr:sp macro="" textlink="">
      <xdr:nvSpPr>
        <xdr:cNvPr id="4" name="Flèche vers le bas 3"/>
        <xdr:cNvSpPr/>
      </xdr:nvSpPr>
      <xdr:spPr>
        <a:xfrm>
          <a:off x="52578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7</xdr:row>
      <xdr:rowOff>0</xdr:rowOff>
    </xdr:from>
    <xdr:to>
      <xdr:col>4</xdr:col>
      <xdr:colOff>147319</xdr:colOff>
      <xdr:row>7</xdr:row>
      <xdr:rowOff>152400</xdr:rowOff>
    </xdr:to>
    <xdr:sp macro="" textlink="">
      <xdr:nvSpPr>
        <xdr:cNvPr id="5" name="Flèche vers le bas 4"/>
        <xdr:cNvSpPr/>
      </xdr:nvSpPr>
      <xdr:spPr>
        <a:xfrm>
          <a:off x="42164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517071</xdr:colOff>
      <xdr:row>7</xdr:row>
      <xdr:rowOff>0</xdr:rowOff>
    </xdr:from>
    <xdr:to>
      <xdr:col>3</xdr:col>
      <xdr:colOff>147319</xdr:colOff>
      <xdr:row>7</xdr:row>
      <xdr:rowOff>152400</xdr:rowOff>
    </xdr:to>
    <xdr:sp macro="" textlink="">
      <xdr:nvSpPr>
        <xdr:cNvPr id="6" name="Flèche vers le bas 5"/>
        <xdr:cNvSpPr/>
      </xdr:nvSpPr>
      <xdr:spPr>
        <a:xfrm>
          <a:off x="3692071" y="1511300"/>
          <a:ext cx="150948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173182</xdr:colOff>
      <xdr:row>4</xdr:row>
      <xdr:rowOff>175105</xdr:rowOff>
    </xdr:to>
    <xdr:sp macro="" textlink="">
      <xdr:nvSpPr>
        <xdr:cNvPr id="8" name="Flèche vers le haut 7"/>
        <xdr:cNvSpPr/>
      </xdr:nvSpPr>
      <xdr:spPr>
        <a:xfrm flipH="1">
          <a:off x="4214091" y="946727"/>
          <a:ext cx="173182" cy="175105"/>
        </a:xfrm>
        <a:prstGeom prst="up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147319</xdr:colOff>
      <xdr:row>7</xdr:row>
      <xdr:rowOff>152400</xdr:rowOff>
    </xdr:to>
    <xdr:sp macro="" textlink="">
      <xdr:nvSpPr>
        <xdr:cNvPr id="10" name="Flèche vers le bas 9"/>
        <xdr:cNvSpPr/>
      </xdr:nvSpPr>
      <xdr:spPr>
        <a:xfrm>
          <a:off x="4743450" y="150495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7</xdr:row>
      <xdr:rowOff>0</xdr:rowOff>
    </xdr:from>
    <xdr:to>
      <xdr:col>6</xdr:col>
      <xdr:colOff>147319</xdr:colOff>
      <xdr:row>7</xdr:row>
      <xdr:rowOff>152400</xdr:rowOff>
    </xdr:to>
    <xdr:sp macro="" textlink="">
      <xdr:nvSpPr>
        <xdr:cNvPr id="11" name="Flèche vers le bas 10"/>
        <xdr:cNvSpPr/>
      </xdr:nvSpPr>
      <xdr:spPr>
        <a:xfrm>
          <a:off x="5267325" y="150495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182880</xdr:colOff>
      <xdr:row>1</xdr:row>
      <xdr:rowOff>42334</xdr:rowOff>
    </xdr:from>
    <xdr:to>
      <xdr:col>4</xdr:col>
      <xdr:colOff>330199</xdr:colOff>
      <xdr:row>1</xdr:row>
      <xdr:rowOff>194734</xdr:rowOff>
    </xdr:to>
    <xdr:sp macro="" textlink="">
      <xdr:nvSpPr>
        <xdr:cNvPr id="2" name="Flèche vers le bas 1"/>
        <xdr:cNvSpPr/>
      </xdr:nvSpPr>
      <xdr:spPr>
        <a:xfrm>
          <a:off x="4399280" y="258234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147319</xdr:colOff>
      <xdr:row>7</xdr:row>
      <xdr:rowOff>152400</xdr:rowOff>
    </xdr:to>
    <xdr:sp macro="" textlink="">
      <xdr:nvSpPr>
        <xdr:cNvPr id="3" name="Flèche vers le bas 2"/>
        <xdr:cNvSpPr/>
      </xdr:nvSpPr>
      <xdr:spPr>
        <a:xfrm>
          <a:off x="47371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7</xdr:row>
      <xdr:rowOff>0</xdr:rowOff>
    </xdr:from>
    <xdr:to>
      <xdr:col>6</xdr:col>
      <xdr:colOff>147319</xdr:colOff>
      <xdr:row>7</xdr:row>
      <xdr:rowOff>152400</xdr:rowOff>
    </xdr:to>
    <xdr:sp macro="" textlink="">
      <xdr:nvSpPr>
        <xdr:cNvPr id="4" name="Flèche vers le bas 3"/>
        <xdr:cNvSpPr/>
      </xdr:nvSpPr>
      <xdr:spPr>
        <a:xfrm>
          <a:off x="52578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7</xdr:row>
      <xdr:rowOff>0</xdr:rowOff>
    </xdr:from>
    <xdr:to>
      <xdr:col>4</xdr:col>
      <xdr:colOff>147319</xdr:colOff>
      <xdr:row>7</xdr:row>
      <xdr:rowOff>152400</xdr:rowOff>
    </xdr:to>
    <xdr:sp macro="" textlink="">
      <xdr:nvSpPr>
        <xdr:cNvPr id="5" name="Flèche vers le bas 4"/>
        <xdr:cNvSpPr/>
      </xdr:nvSpPr>
      <xdr:spPr>
        <a:xfrm>
          <a:off x="42164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517071</xdr:colOff>
      <xdr:row>7</xdr:row>
      <xdr:rowOff>0</xdr:rowOff>
    </xdr:from>
    <xdr:to>
      <xdr:col>3</xdr:col>
      <xdr:colOff>147319</xdr:colOff>
      <xdr:row>7</xdr:row>
      <xdr:rowOff>152400</xdr:rowOff>
    </xdr:to>
    <xdr:sp macro="" textlink="">
      <xdr:nvSpPr>
        <xdr:cNvPr id="6" name="Flèche vers le bas 5"/>
        <xdr:cNvSpPr/>
      </xdr:nvSpPr>
      <xdr:spPr>
        <a:xfrm>
          <a:off x="3692071" y="1511300"/>
          <a:ext cx="150948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173182</xdr:colOff>
      <xdr:row>4</xdr:row>
      <xdr:rowOff>175105</xdr:rowOff>
    </xdr:to>
    <xdr:sp macro="" textlink="">
      <xdr:nvSpPr>
        <xdr:cNvPr id="8" name="Flèche vers le haut 7"/>
        <xdr:cNvSpPr/>
      </xdr:nvSpPr>
      <xdr:spPr>
        <a:xfrm flipH="1">
          <a:off x="4214091" y="946727"/>
          <a:ext cx="173182" cy="175105"/>
        </a:xfrm>
        <a:prstGeom prst="up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147319</xdr:colOff>
      <xdr:row>7</xdr:row>
      <xdr:rowOff>152400</xdr:rowOff>
    </xdr:to>
    <xdr:sp macro="" textlink="">
      <xdr:nvSpPr>
        <xdr:cNvPr id="10" name="Flèche vers le bas 9"/>
        <xdr:cNvSpPr/>
      </xdr:nvSpPr>
      <xdr:spPr>
        <a:xfrm>
          <a:off x="4743450" y="150495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7</xdr:row>
      <xdr:rowOff>0</xdr:rowOff>
    </xdr:from>
    <xdr:to>
      <xdr:col>6</xdr:col>
      <xdr:colOff>147319</xdr:colOff>
      <xdr:row>7</xdr:row>
      <xdr:rowOff>152400</xdr:rowOff>
    </xdr:to>
    <xdr:sp macro="" textlink="">
      <xdr:nvSpPr>
        <xdr:cNvPr id="11" name="Flèche vers le bas 10"/>
        <xdr:cNvSpPr/>
      </xdr:nvSpPr>
      <xdr:spPr>
        <a:xfrm>
          <a:off x="5267325" y="150495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182880</xdr:colOff>
      <xdr:row>1</xdr:row>
      <xdr:rowOff>42334</xdr:rowOff>
    </xdr:from>
    <xdr:to>
      <xdr:col>4</xdr:col>
      <xdr:colOff>330199</xdr:colOff>
      <xdr:row>1</xdr:row>
      <xdr:rowOff>194734</xdr:rowOff>
    </xdr:to>
    <xdr:sp macro="" textlink="">
      <xdr:nvSpPr>
        <xdr:cNvPr id="2" name="Flèche vers le bas 1"/>
        <xdr:cNvSpPr/>
      </xdr:nvSpPr>
      <xdr:spPr>
        <a:xfrm>
          <a:off x="4399280" y="258234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147319</xdr:colOff>
      <xdr:row>7</xdr:row>
      <xdr:rowOff>152400</xdr:rowOff>
    </xdr:to>
    <xdr:sp macro="" textlink="">
      <xdr:nvSpPr>
        <xdr:cNvPr id="3" name="Flèche vers le bas 2"/>
        <xdr:cNvSpPr/>
      </xdr:nvSpPr>
      <xdr:spPr>
        <a:xfrm>
          <a:off x="47371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7</xdr:row>
      <xdr:rowOff>0</xdr:rowOff>
    </xdr:from>
    <xdr:to>
      <xdr:col>6</xdr:col>
      <xdr:colOff>147319</xdr:colOff>
      <xdr:row>7</xdr:row>
      <xdr:rowOff>152400</xdr:rowOff>
    </xdr:to>
    <xdr:sp macro="" textlink="">
      <xdr:nvSpPr>
        <xdr:cNvPr id="4" name="Flèche vers le bas 3"/>
        <xdr:cNvSpPr/>
      </xdr:nvSpPr>
      <xdr:spPr>
        <a:xfrm>
          <a:off x="52578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7</xdr:row>
      <xdr:rowOff>0</xdr:rowOff>
    </xdr:from>
    <xdr:to>
      <xdr:col>4</xdr:col>
      <xdr:colOff>147319</xdr:colOff>
      <xdr:row>7</xdr:row>
      <xdr:rowOff>152400</xdr:rowOff>
    </xdr:to>
    <xdr:sp macro="" textlink="">
      <xdr:nvSpPr>
        <xdr:cNvPr id="5" name="Flèche vers le bas 4"/>
        <xdr:cNvSpPr/>
      </xdr:nvSpPr>
      <xdr:spPr>
        <a:xfrm>
          <a:off x="42164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517071</xdr:colOff>
      <xdr:row>7</xdr:row>
      <xdr:rowOff>0</xdr:rowOff>
    </xdr:from>
    <xdr:to>
      <xdr:col>3</xdr:col>
      <xdr:colOff>147319</xdr:colOff>
      <xdr:row>7</xdr:row>
      <xdr:rowOff>152400</xdr:rowOff>
    </xdr:to>
    <xdr:sp macro="" textlink="">
      <xdr:nvSpPr>
        <xdr:cNvPr id="6" name="Flèche vers le bas 5"/>
        <xdr:cNvSpPr/>
      </xdr:nvSpPr>
      <xdr:spPr>
        <a:xfrm>
          <a:off x="3692071" y="1511300"/>
          <a:ext cx="150948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173182</xdr:colOff>
      <xdr:row>4</xdr:row>
      <xdr:rowOff>175105</xdr:rowOff>
    </xdr:to>
    <xdr:sp macro="" textlink="">
      <xdr:nvSpPr>
        <xdr:cNvPr id="8" name="Flèche vers le haut 7"/>
        <xdr:cNvSpPr/>
      </xdr:nvSpPr>
      <xdr:spPr>
        <a:xfrm flipH="1">
          <a:off x="4214091" y="946727"/>
          <a:ext cx="173182" cy="175105"/>
        </a:xfrm>
        <a:prstGeom prst="up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147319</xdr:colOff>
      <xdr:row>7</xdr:row>
      <xdr:rowOff>152400</xdr:rowOff>
    </xdr:to>
    <xdr:sp macro="" textlink="">
      <xdr:nvSpPr>
        <xdr:cNvPr id="10" name="Flèche vers le bas 9"/>
        <xdr:cNvSpPr/>
      </xdr:nvSpPr>
      <xdr:spPr>
        <a:xfrm>
          <a:off x="4743450" y="150495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7</xdr:row>
      <xdr:rowOff>0</xdr:rowOff>
    </xdr:from>
    <xdr:to>
      <xdr:col>6</xdr:col>
      <xdr:colOff>147319</xdr:colOff>
      <xdr:row>7</xdr:row>
      <xdr:rowOff>152400</xdr:rowOff>
    </xdr:to>
    <xdr:sp macro="" textlink="">
      <xdr:nvSpPr>
        <xdr:cNvPr id="11" name="Flèche vers le bas 10"/>
        <xdr:cNvSpPr/>
      </xdr:nvSpPr>
      <xdr:spPr>
        <a:xfrm>
          <a:off x="5267325" y="150495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182880</xdr:colOff>
      <xdr:row>1</xdr:row>
      <xdr:rowOff>42334</xdr:rowOff>
    </xdr:from>
    <xdr:to>
      <xdr:col>4</xdr:col>
      <xdr:colOff>330199</xdr:colOff>
      <xdr:row>1</xdr:row>
      <xdr:rowOff>194734</xdr:rowOff>
    </xdr:to>
    <xdr:sp macro="" textlink="">
      <xdr:nvSpPr>
        <xdr:cNvPr id="2" name="Flèche vers le bas 1"/>
        <xdr:cNvSpPr/>
      </xdr:nvSpPr>
      <xdr:spPr>
        <a:xfrm>
          <a:off x="4399280" y="258234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147319</xdr:colOff>
      <xdr:row>7</xdr:row>
      <xdr:rowOff>152400</xdr:rowOff>
    </xdr:to>
    <xdr:sp macro="" textlink="">
      <xdr:nvSpPr>
        <xdr:cNvPr id="3" name="Flèche vers le bas 2"/>
        <xdr:cNvSpPr/>
      </xdr:nvSpPr>
      <xdr:spPr>
        <a:xfrm>
          <a:off x="47371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7</xdr:row>
      <xdr:rowOff>0</xdr:rowOff>
    </xdr:from>
    <xdr:to>
      <xdr:col>6</xdr:col>
      <xdr:colOff>147319</xdr:colOff>
      <xdr:row>7</xdr:row>
      <xdr:rowOff>152400</xdr:rowOff>
    </xdr:to>
    <xdr:sp macro="" textlink="">
      <xdr:nvSpPr>
        <xdr:cNvPr id="4" name="Flèche vers le bas 3"/>
        <xdr:cNvSpPr/>
      </xdr:nvSpPr>
      <xdr:spPr>
        <a:xfrm>
          <a:off x="52578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7</xdr:row>
      <xdr:rowOff>0</xdr:rowOff>
    </xdr:from>
    <xdr:to>
      <xdr:col>4</xdr:col>
      <xdr:colOff>147319</xdr:colOff>
      <xdr:row>7</xdr:row>
      <xdr:rowOff>152400</xdr:rowOff>
    </xdr:to>
    <xdr:sp macro="" textlink="">
      <xdr:nvSpPr>
        <xdr:cNvPr id="5" name="Flèche vers le bas 4"/>
        <xdr:cNvSpPr/>
      </xdr:nvSpPr>
      <xdr:spPr>
        <a:xfrm>
          <a:off x="42164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517071</xdr:colOff>
      <xdr:row>7</xdr:row>
      <xdr:rowOff>0</xdr:rowOff>
    </xdr:from>
    <xdr:to>
      <xdr:col>3</xdr:col>
      <xdr:colOff>147319</xdr:colOff>
      <xdr:row>7</xdr:row>
      <xdr:rowOff>152400</xdr:rowOff>
    </xdr:to>
    <xdr:sp macro="" textlink="">
      <xdr:nvSpPr>
        <xdr:cNvPr id="6" name="Flèche vers le bas 5"/>
        <xdr:cNvSpPr/>
      </xdr:nvSpPr>
      <xdr:spPr>
        <a:xfrm>
          <a:off x="3692071" y="1511300"/>
          <a:ext cx="150948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173182</xdr:colOff>
      <xdr:row>4</xdr:row>
      <xdr:rowOff>175105</xdr:rowOff>
    </xdr:to>
    <xdr:sp macro="" textlink="">
      <xdr:nvSpPr>
        <xdr:cNvPr id="8" name="Flèche vers le haut 7"/>
        <xdr:cNvSpPr/>
      </xdr:nvSpPr>
      <xdr:spPr>
        <a:xfrm flipH="1">
          <a:off x="4214091" y="946727"/>
          <a:ext cx="173182" cy="175105"/>
        </a:xfrm>
        <a:prstGeom prst="up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147319</xdr:colOff>
      <xdr:row>7</xdr:row>
      <xdr:rowOff>152400</xdr:rowOff>
    </xdr:to>
    <xdr:sp macro="" textlink="">
      <xdr:nvSpPr>
        <xdr:cNvPr id="10" name="Flèche vers le bas 9"/>
        <xdr:cNvSpPr/>
      </xdr:nvSpPr>
      <xdr:spPr>
        <a:xfrm>
          <a:off x="4743450" y="150495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7</xdr:row>
      <xdr:rowOff>0</xdr:rowOff>
    </xdr:from>
    <xdr:to>
      <xdr:col>6</xdr:col>
      <xdr:colOff>147319</xdr:colOff>
      <xdr:row>7</xdr:row>
      <xdr:rowOff>152400</xdr:rowOff>
    </xdr:to>
    <xdr:sp macro="" textlink="">
      <xdr:nvSpPr>
        <xdr:cNvPr id="11" name="Flèche vers le bas 10"/>
        <xdr:cNvSpPr/>
      </xdr:nvSpPr>
      <xdr:spPr>
        <a:xfrm>
          <a:off x="5267325" y="150495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182880</xdr:colOff>
      <xdr:row>1</xdr:row>
      <xdr:rowOff>42334</xdr:rowOff>
    </xdr:from>
    <xdr:to>
      <xdr:col>4</xdr:col>
      <xdr:colOff>330199</xdr:colOff>
      <xdr:row>1</xdr:row>
      <xdr:rowOff>194734</xdr:rowOff>
    </xdr:to>
    <xdr:sp macro="" textlink="">
      <xdr:nvSpPr>
        <xdr:cNvPr id="2" name="Flèche vers le bas 1"/>
        <xdr:cNvSpPr/>
      </xdr:nvSpPr>
      <xdr:spPr>
        <a:xfrm>
          <a:off x="4399280" y="258234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147319</xdr:colOff>
      <xdr:row>7</xdr:row>
      <xdr:rowOff>152400</xdr:rowOff>
    </xdr:to>
    <xdr:sp macro="" textlink="">
      <xdr:nvSpPr>
        <xdr:cNvPr id="3" name="Flèche vers le bas 2"/>
        <xdr:cNvSpPr/>
      </xdr:nvSpPr>
      <xdr:spPr>
        <a:xfrm>
          <a:off x="47371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7</xdr:row>
      <xdr:rowOff>0</xdr:rowOff>
    </xdr:from>
    <xdr:to>
      <xdr:col>6</xdr:col>
      <xdr:colOff>147319</xdr:colOff>
      <xdr:row>7</xdr:row>
      <xdr:rowOff>152400</xdr:rowOff>
    </xdr:to>
    <xdr:sp macro="" textlink="">
      <xdr:nvSpPr>
        <xdr:cNvPr id="4" name="Flèche vers le bas 3"/>
        <xdr:cNvSpPr/>
      </xdr:nvSpPr>
      <xdr:spPr>
        <a:xfrm>
          <a:off x="52578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7</xdr:row>
      <xdr:rowOff>0</xdr:rowOff>
    </xdr:from>
    <xdr:to>
      <xdr:col>4</xdr:col>
      <xdr:colOff>147319</xdr:colOff>
      <xdr:row>7</xdr:row>
      <xdr:rowOff>152400</xdr:rowOff>
    </xdr:to>
    <xdr:sp macro="" textlink="">
      <xdr:nvSpPr>
        <xdr:cNvPr id="5" name="Flèche vers le bas 4"/>
        <xdr:cNvSpPr/>
      </xdr:nvSpPr>
      <xdr:spPr>
        <a:xfrm>
          <a:off x="42164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517071</xdr:colOff>
      <xdr:row>7</xdr:row>
      <xdr:rowOff>0</xdr:rowOff>
    </xdr:from>
    <xdr:to>
      <xdr:col>3</xdr:col>
      <xdr:colOff>147319</xdr:colOff>
      <xdr:row>7</xdr:row>
      <xdr:rowOff>152400</xdr:rowOff>
    </xdr:to>
    <xdr:sp macro="" textlink="">
      <xdr:nvSpPr>
        <xdr:cNvPr id="6" name="Flèche vers le bas 5"/>
        <xdr:cNvSpPr/>
      </xdr:nvSpPr>
      <xdr:spPr>
        <a:xfrm>
          <a:off x="3692071" y="1511300"/>
          <a:ext cx="150948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173182</xdr:colOff>
      <xdr:row>4</xdr:row>
      <xdr:rowOff>175105</xdr:rowOff>
    </xdr:to>
    <xdr:sp macro="" textlink="">
      <xdr:nvSpPr>
        <xdr:cNvPr id="8" name="Flèche vers le haut 7"/>
        <xdr:cNvSpPr/>
      </xdr:nvSpPr>
      <xdr:spPr>
        <a:xfrm flipH="1">
          <a:off x="4214091" y="946727"/>
          <a:ext cx="173182" cy="175105"/>
        </a:xfrm>
        <a:prstGeom prst="up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147319</xdr:colOff>
      <xdr:row>7</xdr:row>
      <xdr:rowOff>152400</xdr:rowOff>
    </xdr:to>
    <xdr:sp macro="" textlink="">
      <xdr:nvSpPr>
        <xdr:cNvPr id="10" name="Flèche vers le bas 9"/>
        <xdr:cNvSpPr/>
      </xdr:nvSpPr>
      <xdr:spPr>
        <a:xfrm>
          <a:off x="4743450" y="150495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7</xdr:row>
      <xdr:rowOff>0</xdr:rowOff>
    </xdr:from>
    <xdr:to>
      <xdr:col>6</xdr:col>
      <xdr:colOff>147319</xdr:colOff>
      <xdr:row>7</xdr:row>
      <xdr:rowOff>152400</xdr:rowOff>
    </xdr:to>
    <xdr:sp macro="" textlink="">
      <xdr:nvSpPr>
        <xdr:cNvPr id="11" name="Flèche vers le bas 10"/>
        <xdr:cNvSpPr/>
      </xdr:nvSpPr>
      <xdr:spPr>
        <a:xfrm>
          <a:off x="5267325" y="150495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182880</xdr:colOff>
      <xdr:row>1</xdr:row>
      <xdr:rowOff>42334</xdr:rowOff>
    </xdr:from>
    <xdr:to>
      <xdr:col>4</xdr:col>
      <xdr:colOff>330199</xdr:colOff>
      <xdr:row>1</xdr:row>
      <xdr:rowOff>194734</xdr:rowOff>
    </xdr:to>
    <xdr:sp macro="" textlink="">
      <xdr:nvSpPr>
        <xdr:cNvPr id="12" name="Flèche vers le bas 11"/>
        <xdr:cNvSpPr/>
      </xdr:nvSpPr>
      <xdr:spPr>
        <a:xfrm>
          <a:off x="5085080" y="42334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147319</xdr:colOff>
      <xdr:row>7</xdr:row>
      <xdr:rowOff>152400</xdr:rowOff>
    </xdr:to>
    <xdr:sp macro="" textlink="">
      <xdr:nvSpPr>
        <xdr:cNvPr id="17" name="Flèche vers le bas 16"/>
        <xdr:cNvSpPr/>
      </xdr:nvSpPr>
      <xdr:spPr>
        <a:xfrm>
          <a:off x="4726214" y="1505857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7</xdr:row>
      <xdr:rowOff>0</xdr:rowOff>
    </xdr:from>
    <xdr:to>
      <xdr:col>6</xdr:col>
      <xdr:colOff>147319</xdr:colOff>
      <xdr:row>7</xdr:row>
      <xdr:rowOff>152400</xdr:rowOff>
    </xdr:to>
    <xdr:sp macro="" textlink="">
      <xdr:nvSpPr>
        <xdr:cNvPr id="18" name="Flèche vers le bas 17"/>
        <xdr:cNvSpPr/>
      </xdr:nvSpPr>
      <xdr:spPr>
        <a:xfrm>
          <a:off x="5243286" y="1505857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7</xdr:row>
      <xdr:rowOff>0</xdr:rowOff>
    </xdr:from>
    <xdr:to>
      <xdr:col>4</xdr:col>
      <xdr:colOff>147319</xdr:colOff>
      <xdr:row>7</xdr:row>
      <xdr:rowOff>152400</xdr:rowOff>
    </xdr:to>
    <xdr:sp macro="" textlink="">
      <xdr:nvSpPr>
        <xdr:cNvPr id="19" name="Flèche vers le bas 18"/>
        <xdr:cNvSpPr/>
      </xdr:nvSpPr>
      <xdr:spPr>
        <a:xfrm>
          <a:off x="4209143" y="1505857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517071</xdr:colOff>
      <xdr:row>7</xdr:row>
      <xdr:rowOff>0</xdr:rowOff>
    </xdr:from>
    <xdr:to>
      <xdr:col>3</xdr:col>
      <xdr:colOff>147319</xdr:colOff>
      <xdr:row>7</xdr:row>
      <xdr:rowOff>152400</xdr:rowOff>
    </xdr:to>
    <xdr:sp macro="" textlink="">
      <xdr:nvSpPr>
        <xdr:cNvPr id="20" name="Flèche vers le bas 19"/>
        <xdr:cNvSpPr/>
      </xdr:nvSpPr>
      <xdr:spPr>
        <a:xfrm>
          <a:off x="3692071" y="1505857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173182</xdr:colOff>
      <xdr:row>4</xdr:row>
      <xdr:rowOff>175105</xdr:rowOff>
    </xdr:to>
    <xdr:sp macro="" textlink="">
      <xdr:nvSpPr>
        <xdr:cNvPr id="9" name="Flèche vers le haut 8"/>
        <xdr:cNvSpPr/>
      </xdr:nvSpPr>
      <xdr:spPr>
        <a:xfrm flipH="1">
          <a:off x="4212167" y="910167"/>
          <a:ext cx="173182" cy="175105"/>
        </a:xfrm>
        <a:prstGeom prst="up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147319</xdr:colOff>
      <xdr:row>7</xdr:row>
      <xdr:rowOff>152400</xdr:rowOff>
    </xdr:to>
    <xdr:sp macro="" textlink="">
      <xdr:nvSpPr>
        <xdr:cNvPr id="11" name="Flèche vers le bas 10"/>
        <xdr:cNvSpPr/>
      </xdr:nvSpPr>
      <xdr:spPr>
        <a:xfrm>
          <a:off x="4743450" y="150495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7</xdr:row>
      <xdr:rowOff>0</xdr:rowOff>
    </xdr:from>
    <xdr:to>
      <xdr:col>6</xdr:col>
      <xdr:colOff>147319</xdr:colOff>
      <xdr:row>7</xdr:row>
      <xdr:rowOff>152400</xdr:rowOff>
    </xdr:to>
    <xdr:sp macro="" textlink="">
      <xdr:nvSpPr>
        <xdr:cNvPr id="13" name="Flèche vers le bas 12"/>
        <xdr:cNvSpPr/>
      </xdr:nvSpPr>
      <xdr:spPr>
        <a:xfrm>
          <a:off x="5267325" y="150495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4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V116"/>
  <sheetViews>
    <sheetView topLeftCell="N10" zoomScale="110" zoomScaleNormal="110" zoomScalePageLayoutView="110" workbookViewId="0">
      <selection activeCell="E5" sqref="E5"/>
    </sheetView>
  </sheetViews>
  <sheetFormatPr baseColWidth="10" defaultRowHeight="15.5"/>
  <cols>
    <col min="1" max="1" width="2" style="3" customWidth="1"/>
    <col min="2" max="2" width="39.6640625" style="82" customWidth="1"/>
    <col min="3" max="3" width="6.83203125" style="4" customWidth="1"/>
    <col min="4" max="15" width="6.83203125" style="2" customWidth="1"/>
    <col min="16" max="16" width="7.5" customWidth="1"/>
    <col min="17" max="17" width="2.1640625" customWidth="1"/>
    <col min="18" max="18" width="38.83203125" style="14" customWidth="1"/>
    <col min="19" max="19" width="6.83203125" customWidth="1"/>
    <col min="20" max="21" width="7.1640625" customWidth="1"/>
    <col min="22" max="22" width="6.6640625" style="7" customWidth="1"/>
  </cols>
  <sheetData>
    <row r="1" spans="1:22" ht="16" thickBot="1"/>
    <row r="2" spans="1:22" ht="18" customHeight="1" thickBot="1">
      <c r="I2" s="124" t="s">
        <v>52</v>
      </c>
      <c r="J2" s="122"/>
      <c r="K2" s="122"/>
      <c r="L2" s="122"/>
      <c r="M2" s="122"/>
      <c r="N2" s="122"/>
      <c r="O2" s="122"/>
      <c r="P2" s="123"/>
      <c r="R2" s="113" t="s">
        <v>86</v>
      </c>
      <c r="S2" s="114"/>
      <c r="T2" s="114"/>
      <c r="U2" s="114"/>
      <c r="V2" s="115"/>
    </row>
    <row r="3" spans="1:22" ht="18" customHeight="1" thickBot="1">
      <c r="B3" s="35" t="s">
        <v>46</v>
      </c>
      <c r="C3" s="230" t="s">
        <v>45</v>
      </c>
      <c r="D3" s="231"/>
      <c r="E3" s="45">
        <v>8.3299999999999999E-2</v>
      </c>
      <c r="F3" s="19"/>
      <c r="G3" s="20"/>
      <c r="I3" s="127" t="s">
        <v>88</v>
      </c>
      <c r="J3" s="24" t="s">
        <v>40</v>
      </c>
      <c r="K3" s="24"/>
      <c r="M3" s="125" t="s">
        <v>87</v>
      </c>
      <c r="N3" s="24" t="s">
        <v>43</v>
      </c>
      <c r="O3" s="24"/>
      <c r="P3" s="117"/>
      <c r="T3" s="24"/>
      <c r="U3" s="24"/>
    </row>
    <row r="4" spans="1:22" ht="18" customHeight="1" thickBot="1">
      <c r="B4" s="34" t="s">
        <v>71</v>
      </c>
      <c r="C4" s="232" t="s">
        <v>57</v>
      </c>
      <c r="D4" s="233"/>
      <c r="E4" s="45">
        <v>8.3299999999999999E-2</v>
      </c>
      <c r="F4" s="44" t="s">
        <v>58</v>
      </c>
      <c r="G4" s="21"/>
      <c r="H4" s="5"/>
      <c r="I4" s="116" t="s">
        <v>89</v>
      </c>
      <c r="J4" s="24" t="s">
        <v>41</v>
      </c>
      <c r="K4" s="24"/>
      <c r="M4" s="125" t="s">
        <v>91</v>
      </c>
      <c r="N4" s="24" t="s">
        <v>44</v>
      </c>
      <c r="O4" s="24"/>
      <c r="P4" s="117"/>
      <c r="T4" s="24"/>
      <c r="U4" s="24"/>
    </row>
    <row r="5" spans="1:22" ht="18" customHeight="1" thickBot="1">
      <c r="C5" s="12"/>
      <c r="E5" s="21"/>
      <c r="F5" s="21"/>
      <c r="G5" s="21"/>
      <c r="H5" s="5"/>
      <c r="I5" s="118" t="s">
        <v>90</v>
      </c>
      <c r="J5" s="119" t="s">
        <v>42</v>
      </c>
      <c r="K5" s="119"/>
      <c r="L5" s="120"/>
      <c r="M5" s="126" t="s">
        <v>92</v>
      </c>
      <c r="N5" s="119" t="s">
        <v>53</v>
      </c>
      <c r="O5" s="119"/>
      <c r="P5" s="121"/>
      <c r="T5" s="24"/>
      <c r="U5" s="24"/>
    </row>
    <row r="6" spans="1:22" ht="15" customHeight="1" thickBot="1">
      <c r="C6" s="12"/>
      <c r="E6" s="20"/>
      <c r="F6" s="28" t="s">
        <v>11</v>
      </c>
      <c r="G6" s="28" t="s">
        <v>11</v>
      </c>
      <c r="I6" s="22"/>
      <c r="R6" s="17"/>
      <c r="S6" s="1"/>
      <c r="T6" s="1"/>
      <c r="U6" s="1"/>
    </row>
    <row r="7" spans="1:22" ht="15" customHeight="1" thickBot="1">
      <c r="C7" s="110"/>
      <c r="D7" s="23" t="s">
        <v>12</v>
      </c>
      <c r="E7" s="29"/>
      <c r="F7" s="30" t="s">
        <v>37</v>
      </c>
      <c r="G7" s="30" t="s">
        <v>38</v>
      </c>
      <c r="I7" s="22"/>
      <c r="R7" s="78" t="s">
        <v>56</v>
      </c>
      <c r="S7" s="81">
        <f>E3</f>
        <v>8.3299999999999999E-2</v>
      </c>
      <c r="T7" s="81">
        <f>E4</f>
        <v>8.3299999999999999E-2</v>
      </c>
      <c r="U7" s="83">
        <f>F8</f>
        <v>8.3299999999999999E-2</v>
      </c>
      <c r="V7" s="80">
        <f>G8</f>
        <v>0.1666</v>
      </c>
    </row>
    <row r="8" spans="1:22" s="7" customFormat="1" ht="37" customHeight="1" thickTop="1" thickBot="1">
      <c r="A8" s="2"/>
      <c r="B8" s="36" t="s">
        <v>39</v>
      </c>
      <c r="C8" s="74" t="s">
        <v>49</v>
      </c>
      <c r="D8" s="26" t="s">
        <v>35</v>
      </c>
      <c r="E8" s="75" t="s">
        <v>36</v>
      </c>
      <c r="F8" s="76">
        <v>8.3299999999999999E-2</v>
      </c>
      <c r="G8" s="77">
        <v>0.1666</v>
      </c>
      <c r="H8" s="234" t="s">
        <v>48</v>
      </c>
      <c r="I8" s="235"/>
      <c r="J8" s="234" t="s">
        <v>50</v>
      </c>
      <c r="K8" s="235"/>
      <c r="L8" s="236" t="s">
        <v>51</v>
      </c>
      <c r="M8" s="229"/>
      <c r="N8" s="228" t="s">
        <v>54</v>
      </c>
      <c r="O8" s="229"/>
      <c r="P8" s="26" t="s">
        <v>101</v>
      </c>
      <c r="R8" s="79" t="str">
        <f>B4</f>
        <v>Le Haillan</v>
      </c>
      <c r="S8" s="72" t="s">
        <v>55</v>
      </c>
      <c r="T8" s="73" t="s">
        <v>0</v>
      </c>
      <c r="U8" s="84" t="s">
        <v>50</v>
      </c>
      <c r="V8" s="85" t="s">
        <v>51</v>
      </c>
    </row>
    <row r="9" spans="1:22" ht="15" customHeight="1" thickTop="1" thickBot="1">
      <c r="B9" s="144" t="s">
        <v>93</v>
      </c>
      <c r="C9" s="143">
        <v>291</v>
      </c>
      <c r="D9" s="32">
        <v>14</v>
      </c>
      <c r="E9" s="32">
        <v>14</v>
      </c>
      <c r="F9" s="37">
        <f t="shared" ref="F9:F35" si="0">$C9*$F$8</f>
        <v>24.240300000000001</v>
      </c>
      <c r="G9" s="38">
        <f>$C9*$G$8</f>
        <v>48.480600000000003</v>
      </c>
      <c r="H9" s="48">
        <f>$D9/($E$3*$C9)</f>
        <v>0.57755060787201473</v>
      </c>
      <c r="I9" s="49" t="str">
        <f>IF($H9&gt;120%,$I$3,IF($H9&gt;110%,$I$4,IF($H9&gt;100%,$I$5,IF($H9&gt;90%,$M$4,IF($H9&gt;80%,#REF!,$M$5)))))</f>
        <v>😶</v>
      </c>
      <c r="J9" s="52">
        <f>$E9-($F$8*$C9)</f>
        <v>-10.240300000000001</v>
      </c>
      <c r="K9" s="49" t="str">
        <f>IF($E9/$F9&gt;120%,$I$3,IF($E9/$F9&gt;110%,$I$4,IF($E9/$F9&gt;100%,$I$5,IF($E9/$F9&gt;90%,$M$4,IF($E9/$F9&gt;80%,#REF!,$M$5)))))</f>
        <v>😶</v>
      </c>
      <c r="L9" s="55">
        <f>$E9-($G$8*$C9)</f>
        <v>-34.480600000000003</v>
      </c>
      <c r="M9" s="56" t="str">
        <f>IF($E9/$G9&gt;120%,$I$3,IF($E9/$G9&gt;110%,$I$4,IF($E9/$G9&gt;100%,$I$5,IF($E9/$G9&gt;90%,$M$4,IF($E9/$G9&gt;80%,#REF!,$M$5)))))</f>
        <v>😶</v>
      </c>
      <c r="N9" s="48">
        <f t="shared" ref="N9:N35" si="1">$E9/$C9</f>
        <v>4.8109965635738834E-2</v>
      </c>
      <c r="O9" s="49" t="str">
        <f>IF($N9/$E$4&gt;120%,$I$3,IF($N9/$E$4&gt;110%,$I$4,IF($N9/$E$4&gt;100%,$I$5,IF($N9/$E$4&gt;90%,$M$4,IF($N9/$E$4&gt;80%,#REF!,$M$5)))))</f>
        <v>😶</v>
      </c>
      <c r="P9" s="61">
        <f>$C9-$E9</f>
        <v>277</v>
      </c>
      <c r="R9" s="66" t="str">
        <f>B9</f>
        <v xml:space="preserve">Total nouveaux clients </v>
      </c>
      <c r="S9" s="70" t="str">
        <f>I9</f>
        <v>😶</v>
      </c>
      <c r="T9" s="67" t="str">
        <f>O9</f>
        <v>😶</v>
      </c>
      <c r="U9" s="86">
        <f>J9</f>
        <v>-10.240300000000001</v>
      </c>
      <c r="V9" s="86">
        <f>L9</f>
        <v>-34.480600000000003</v>
      </c>
    </row>
    <row r="10" spans="1:22" ht="15" customHeight="1" thickBot="1">
      <c r="B10" s="145" t="s">
        <v>100</v>
      </c>
      <c r="C10" s="143">
        <v>120</v>
      </c>
      <c r="D10" s="32">
        <v>4</v>
      </c>
      <c r="E10" s="32">
        <v>4</v>
      </c>
      <c r="F10" s="27">
        <f t="shared" si="0"/>
        <v>9.9960000000000004</v>
      </c>
      <c r="G10" s="10">
        <f t="shared" ref="G10:G35" si="2">$C10*$G$8</f>
        <v>19.992000000000001</v>
      </c>
      <c r="H10" s="46">
        <f t="shared" ref="H10:H34" si="3">$D10/($E$3*$C10)</f>
        <v>0.40016006402561022</v>
      </c>
      <c r="I10" s="50" t="str">
        <f t="shared" ref="I10" si="4">IF($H10&gt;120%,$I$3,IF($H10&gt;110%,$I$4,IF($H10&gt;100%,$I$5,IF($H10&gt;90%,$M$3,IF($H10&gt;80%,$M$4,$M$5)))))</f>
        <v>😶</v>
      </c>
      <c r="J10" s="53">
        <f t="shared" ref="J10:J35" si="5">$E10-($F$8*$C10)</f>
        <v>-5.9960000000000004</v>
      </c>
      <c r="K10" s="50" t="str">
        <f>IF($E10/$F10&gt;120%,$I$3,IF($E10/$F10&gt;110%,$I$4,IF($E10/$F10&gt;100%,$I$5,IF($E10/$F10&gt;90%,$M$4,IF($E10/$F10&gt;80%,#REF!,$M$5)))))</f>
        <v>😶</v>
      </c>
      <c r="L10" s="57">
        <f t="shared" ref="L10:L35" si="6">$E10-($G$8*$C10)</f>
        <v>-15.992000000000001</v>
      </c>
      <c r="M10" s="58" t="str">
        <f>IF($E10/$G10&gt;120%,$I$3,IF($E10/$G10&gt;110%,$I$4,IF($E10/$G10&gt;100%,$I$5,IF($E10/$G10&gt;90%,$M$4,IF($E10/$G10&gt;80%,#REF!,$M$5)))))</f>
        <v>😶</v>
      </c>
      <c r="N10" s="46">
        <f t="shared" si="1"/>
        <v>3.3333333333333333E-2</v>
      </c>
      <c r="O10" s="50" t="str">
        <f>IF($N10/$E$4&gt;120%,$I$3,IF($N10/$E$4&gt;110%,$I$4,IF($N10/$E$4&gt;100%,$I$5,IF($N10/$E$4&gt;90%,$M$4,IF($N10/$E$4&gt;80%,#REF!,$M$5)))))</f>
        <v>😶</v>
      </c>
      <c r="P10" s="62">
        <f t="shared" ref="P10:P35" si="7">$C10-$E10</f>
        <v>116</v>
      </c>
      <c r="R10" s="66" t="str">
        <f>B10</f>
        <v>solde net global clients</v>
      </c>
      <c r="S10" s="70" t="str">
        <f>I12</f>
        <v>😶</v>
      </c>
      <c r="T10" s="67" t="str">
        <f>O12</f>
        <v>😃</v>
      </c>
      <c r="U10" s="86">
        <f>J12</f>
        <v>-7.9911999999999992</v>
      </c>
      <c r="V10" s="87">
        <f>L12</f>
        <v>-29.982399999999998</v>
      </c>
    </row>
    <row r="11" spans="1:22" ht="15" customHeight="1" thickBot="1">
      <c r="B11" s="145" t="s">
        <v>99</v>
      </c>
      <c r="C11" s="143">
        <v>27</v>
      </c>
      <c r="D11" s="32">
        <v>0</v>
      </c>
      <c r="E11" s="32">
        <v>0</v>
      </c>
      <c r="F11" s="27">
        <f t="shared" si="0"/>
        <v>2.2490999999999999</v>
      </c>
      <c r="G11" s="10">
        <f t="shared" si="2"/>
        <v>4.4981999999999998</v>
      </c>
      <c r="H11" s="46">
        <f t="shared" si="3"/>
        <v>0</v>
      </c>
      <c r="I11" s="50" t="str">
        <f>IF($H11&gt;120%,$I$3,IF($H11&gt;110%,$I$4,IF($H11&gt;100%,$I$5,IF($H11&gt;90%,$M$4,IF($H11&gt;80%,#REF!,$M$5)))))</f>
        <v>😶</v>
      </c>
      <c r="J11" s="53">
        <f t="shared" si="5"/>
        <v>-2.2490999999999999</v>
      </c>
      <c r="K11" s="50" t="str">
        <f>IF($E11/$F11&gt;120%,$I$3,IF($E11/$F11&gt;110%,$I$4,IF($E11/$F11&gt;100%,$I$5,IF($E11/$F11&gt;90%,$M$4,IF($E11/$F11&gt;80%,#REF!,$M$5)))))</f>
        <v>😶</v>
      </c>
      <c r="L11" s="57">
        <f t="shared" si="6"/>
        <v>-4.4981999999999998</v>
      </c>
      <c r="M11" s="58" t="str">
        <f>IF($E11/$G11&gt;120%,$I$3,IF($E11/$G11&gt;110%,$I$4,IF($E11/$G11&gt;100%,$I$5,IF($E11/$G11&gt;90%,$M$4,IF($E11/$G11&gt;80%,#REF!,$M$5)))))</f>
        <v>😶</v>
      </c>
      <c r="N11" s="46">
        <f t="shared" si="1"/>
        <v>0</v>
      </c>
      <c r="O11" s="50" t="str">
        <f>IF($N11/$E$4&gt;120%,$I$3,IF($N11/$E$4&gt;110%,$I$4,IF($N11/$E$4&gt;100%,$I$5,IF($N11/$E$4&gt;90%,$M$4,IF($N11/$E$4&gt;80%,#REF!,$M$5)))))</f>
        <v>😶</v>
      </c>
      <c r="P11" s="62">
        <f t="shared" si="7"/>
        <v>27</v>
      </c>
      <c r="R11" s="66" t="str">
        <f>B16</f>
        <v>collecte globale hors parts sociales (ke)</v>
      </c>
      <c r="S11" s="70" t="str">
        <f>I16</f>
        <v>😃</v>
      </c>
      <c r="T11" s="67" t="str">
        <f>O16</f>
        <v>😃</v>
      </c>
      <c r="U11" s="86">
        <f>J16</f>
        <v>465.72720000000004</v>
      </c>
      <c r="V11" s="87">
        <f>L16</f>
        <v>314.45440000000002</v>
      </c>
    </row>
    <row r="12" spans="1:22" ht="15" customHeight="1" thickBot="1">
      <c r="B12" s="146" t="s">
        <v>98</v>
      </c>
      <c r="C12" s="143">
        <f>C9-C11</f>
        <v>264</v>
      </c>
      <c r="D12" s="147">
        <f>D9-D11</f>
        <v>14</v>
      </c>
      <c r="E12" s="147">
        <f>E9-E11</f>
        <v>14</v>
      </c>
      <c r="F12" s="27">
        <f t="shared" si="0"/>
        <v>21.991199999999999</v>
      </c>
      <c r="G12" s="10">
        <f t="shared" si="2"/>
        <v>43.982399999999998</v>
      </c>
      <c r="H12" s="46">
        <f t="shared" si="3"/>
        <v>0.63661828367710727</v>
      </c>
      <c r="I12" s="50" t="str">
        <f>IF($H12&gt;120%,$I$3,IF($H12&gt;110%,$I$4,IF($H12&gt;100%,$I$5,IF($H12&gt;90%,$M$4,IF($H12&gt;80%,#REF!,$M$5)))))</f>
        <v>😶</v>
      </c>
      <c r="J12" s="53">
        <f t="shared" si="5"/>
        <v>-7.9911999999999992</v>
      </c>
      <c r="K12" s="50" t="str">
        <f>IF($E12/$F12&gt;120%,$I$3,IF($E12/$F12&gt;110%,$I$4,IF($E12/$F12&gt;100%,$I$5,IF($E12/$F12&gt;90%,$M$4,IF($E12/$F12&gt;80%,#REF!,$M$5)))))</f>
        <v>😶</v>
      </c>
      <c r="L12" s="57">
        <f t="shared" si="6"/>
        <v>-29.982399999999998</v>
      </c>
      <c r="M12" s="58" t="str">
        <f>IF($E12/$G12&gt;120%,$I$3,IF($E12/$G12&gt;110%,$I$4,IF($E12/$G12&gt;100%,$I$5,IF($E12/$G12&gt;90%,$M$3,IF($E12/$G12&gt;80%,$M$4,$M$5)))))</f>
        <v>😶</v>
      </c>
      <c r="N12" s="46">
        <f t="shared" si="1"/>
        <v>5.3030303030303032E-2</v>
      </c>
      <c r="O12" s="50" t="str">
        <f>IF($N13/$E$4&gt;120%,$I$3,IF($N13/$E$4&gt;110%,$I$4,IF($N13/$E$4&gt;100%,$I$5,IF($N13/$E$4&gt;90%,$M$3,IF($N13/$E$4&gt;80%,$M$4,$M$5)))))</f>
        <v>😃</v>
      </c>
      <c r="P12" s="62">
        <f t="shared" si="7"/>
        <v>250</v>
      </c>
      <c r="R12" s="66" t="str">
        <f>B20</f>
        <v>souscription navig'option</v>
      </c>
      <c r="S12" s="70" t="str">
        <f>I20</f>
        <v>😃</v>
      </c>
      <c r="T12" s="67" t="str">
        <f>O20</f>
        <v>😃</v>
      </c>
      <c r="U12" s="86">
        <f>J20</f>
        <v>1.0853000000000002</v>
      </c>
      <c r="V12" s="87">
        <f>L20</f>
        <v>-3.8293999999999997</v>
      </c>
    </row>
    <row r="13" spans="1:22" ht="15" customHeight="1" thickBot="1">
      <c r="B13" s="40" t="s">
        <v>21</v>
      </c>
      <c r="C13" s="111">
        <v>1500</v>
      </c>
      <c r="D13" s="32">
        <v>826</v>
      </c>
      <c r="E13" s="32">
        <v>826</v>
      </c>
      <c r="F13" s="27">
        <f t="shared" si="0"/>
        <v>124.95</v>
      </c>
      <c r="G13" s="10">
        <f t="shared" si="2"/>
        <v>249.9</v>
      </c>
      <c r="H13" s="46">
        <f t="shared" si="3"/>
        <v>6.6106442577030808</v>
      </c>
      <c r="I13" s="50" t="str">
        <f>IF($H13&gt;120%,$I$3,IF($H13&gt;110%,$I$4,IF($H13&gt;100%,$I$5,IF($H13&gt;90%,$M$4,IF($H13&gt;80%,#REF!,$M$5)))))</f>
        <v>😃</v>
      </c>
      <c r="J13" s="53">
        <f t="shared" si="5"/>
        <v>701.05</v>
      </c>
      <c r="K13" s="50" t="str">
        <f>IF($E13/$F13&gt;120%,$I$3,IF($E13/$F13&gt;110%,$I$4,IF($E13/$F13&gt;100%,$I$5,IF($E13/$F13&gt;90%,$M$4,IF($E13/$F13&gt;80%,#REF!,$M$5)))))</f>
        <v>😃</v>
      </c>
      <c r="L13" s="57">
        <f t="shared" si="6"/>
        <v>576.1</v>
      </c>
      <c r="M13" s="58" t="str">
        <f>IF($E13/$G13&gt;120%,$I$3,IF($E13/$G13&gt;110%,$I$4,IF($E13/$G13&gt;100%,$I$5,IF($E13/$G13&gt;90%,$M$4,IF($E13/$G13&gt;80%,#REF!,$M$5)))))</f>
        <v>😃</v>
      </c>
      <c r="N13" s="46">
        <f t="shared" si="1"/>
        <v>0.55066666666666664</v>
      </c>
      <c r="O13" s="50" t="str">
        <f>IF($N13/$E$4&gt;120%,$I$3,IF($N13/$E$4&gt;110%,$I$4,IF($N13/$E$4&gt;100%,$I$5,IF($N13/$E$4&gt;90%,$M$4,IF($N13/$E$4&gt;80%,#REF!,$M$5)))))</f>
        <v>😃</v>
      </c>
      <c r="P13" s="62">
        <f t="shared" si="7"/>
        <v>674</v>
      </c>
      <c r="R13" s="66" t="str">
        <f>B22</f>
        <v>collecte brute diversifiée en épargne assurance vie (ke)</v>
      </c>
      <c r="S13" s="70" t="str">
        <f>I22</f>
        <v>😶</v>
      </c>
      <c r="T13" s="67" t="str">
        <f>O22</f>
        <v>😶</v>
      </c>
      <c r="U13" s="86">
        <f>J22</f>
        <v>-71.4602</v>
      </c>
      <c r="V13" s="87">
        <f>L22</f>
        <v>-170.9204</v>
      </c>
    </row>
    <row r="14" spans="1:22" ht="15" customHeight="1" thickBot="1">
      <c r="B14" s="40" t="s">
        <v>22</v>
      </c>
      <c r="C14" s="111">
        <v>154</v>
      </c>
      <c r="D14" s="32">
        <v>-93</v>
      </c>
      <c r="E14" s="32">
        <v>-93</v>
      </c>
      <c r="F14" s="27">
        <f t="shared" si="0"/>
        <v>12.828200000000001</v>
      </c>
      <c r="G14" s="10">
        <f t="shared" si="2"/>
        <v>25.656400000000001</v>
      </c>
      <c r="H14" s="46">
        <f t="shared" si="3"/>
        <v>-7.249653107996445</v>
      </c>
      <c r="I14" s="50" t="str">
        <f>IF($H14&gt;120%,$I$3,IF($H14&gt;110%,$I$4,IF($H14&gt;100%,$I$5,IF($H14&gt;90%,$M$4,IF($H14&gt;80%,#REF!,$M$5)))))</f>
        <v>😶</v>
      </c>
      <c r="J14" s="53">
        <f t="shared" si="5"/>
        <v>-105.8282</v>
      </c>
      <c r="K14" s="50" t="str">
        <f>IF($E14/$F14&gt;120%,$I$3,IF($E14/$F14&gt;110%,$I$4,IF($E14/$F14&gt;100%,$I$5,IF($E14/$F14&gt;90%,$M$4,IF($E14/$F14&gt;80%,#REF!,$M$5)))))</f>
        <v>😶</v>
      </c>
      <c r="L14" s="57">
        <f t="shared" si="6"/>
        <v>-118.6564</v>
      </c>
      <c r="M14" s="58" t="str">
        <f>IF($E14/$G14&gt;120%,$I$3,IF($E14/$G14&gt;110%,$I$4,IF($E14/$G14&gt;100%,$I$5,IF($E14/$G14&gt;90%,$M$4,IF($E14/$G14&gt;80%,#REF!,$M$5)))))</f>
        <v>😶</v>
      </c>
      <c r="N14" s="46">
        <f t="shared" si="1"/>
        <v>-0.60389610389610393</v>
      </c>
      <c r="O14" s="50" t="str">
        <f>IF($N14/$E$4&gt;120%,$I$3,IF($N14/$E$4&gt;110%,$I$4,IF($N14/$E$4&gt;100%,$I$5,IF($N14/$E$4&gt;90%,$M$4,IF($N14/$E$4&gt;80%,#REF!,$M$5)))))</f>
        <v>😶</v>
      </c>
      <c r="P14" s="62">
        <f t="shared" si="7"/>
        <v>247</v>
      </c>
      <c r="R14" s="66" t="str">
        <f>B23</f>
        <v>collecte brute diversifiée hors épargne assurance vie (ke)</v>
      </c>
      <c r="S14" s="70" t="str">
        <f>I23</f>
        <v>😶</v>
      </c>
      <c r="T14" s="67" t="str">
        <f>O23</f>
        <v>😶</v>
      </c>
      <c r="U14" s="86">
        <f>J23</f>
        <v>-11.911899999999999</v>
      </c>
      <c r="V14" s="87">
        <f>L23</f>
        <v>-23.823799999999999</v>
      </c>
    </row>
    <row r="15" spans="1:22" ht="15" customHeight="1" thickBot="1">
      <c r="B15" s="40" t="s">
        <v>23</v>
      </c>
      <c r="C15" s="111">
        <v>162</v>
      </c>
      <c r="D15" s="32">
        <v>-116</v>
      </c>
      <c r="E15" s="32">
        <v>-116</v>
      </c>
      <c r="F15" s="27">
        <f t="shared" si="0"/>
        <v>13.4946</v>
      </c>
      <c r="G15" s="10">
        <f t="shared" si="2"/>
        <v>26.9892</v>
      </c>
      <c r="H15" s="46">
        <f t="shared" si="3"/>
        <v>-8.5960310049945896</v>
      </c>
      <c r="I15" s="50" t="str">
        <f>IF($H15&gt;120%,$I$3,IF($H15&gt;110%,$I$4,IF($H15&gt;100%,$I$5,IF($H15&gt;90%,$M$4,IF($H15&gt;80%,#REF!,$M$5)))))</f>
        <v>😶</v>
      </c>
      <c r="J15" s="53">
        <f t="shared" si="5"/>
        <v>-129.49459999999999</v>
      </c>
      <c r="K15" s="50" t="str">
        <f>IF($E15/$F15&gt;120%,$I$3,IF($E15/$F15&gt;110%,$I$4,IF($E15/$F15&gt;100%,$I$5,IF($E15/$F15&gt;90%,$M$4,IF($E15/$F15&gt;80%,#REF!,$M$5)))))</f>
        <v>😶</v>
      </c>
      <c r="L15" s="57">
        <f t="shared" si="6"/>
        <v>-142.98920000000001</v>
      </c>
      <c r="M15" s="58" t="str">
        <f>IF($E15/$G15&gt;120%,$I$3,IF($E15/$G15&gt;110%,$I$4,IF($E15/$G15&gt;100%,$I$5,IF($E15/$G15&gt;90%,$M$4,IF($E15/$G15&gt;80%,#REF!,$M$5)))))</f>
        <v>😶</v>
      </c>
      <c r="N15" s="46">
        <f t="shared" si="1"/>
        <v>-0.71604938271604934</v>
      </c>
      <c r="O15" s="50" t="str">
        <f>IF($N15/$E$4&gt;120%,$I$3,IF($N15/$E$4&gt;110%,$I$4,IF($N15/$E$4&gt;100%,$I$5,IF($N15/$E$4&gt;90%,$M$4,IF($N15/$E$4&gt;80%,#REF!,$M$5)))))</f>
        <v>😶</v>
      </c>
      <c r="P15" s="62">
        <f t="shared" si="7"/>
        <v>278</v>
      </c>
      <c r="R15" s="66" t="str">
        <f>B27</f>
        <v>total crédit conso et renouvelable (ke)</v>
      </c>
      <c r="S15" s="70" t="str">
        <f>I27</f>
        <v>😒</v>
      </c>
      <c r="T15" s="67" t="str">
        <f>O25</f>
        <v>😉</v>
      </c>
      <c r="U15" s="86">
        <f>J27</f>
        <v>-10.115000000000009</v>
      </c>
      <c r="V15" s="87">
        <f>L27</f>
        <v>-139.23000000000002</v>
      </c>
    </row>
    <row r="16" spans="1:22" ht="15" customHeight="1" thickBot="1">
      <c r="B16" s="40" t="s">
        <v>24</v>
      </c>
      <c r="C16" s="111">
        <v>1816</v>
      </c>
      <c r="D16" s="32">
        <v>617</v>
      </c>
      <c r="E16" s="32">
        <v>617</v>
      </c>
      <c r="F16" s="27">
        <f t="shared" si="0"/>
        <v>151.27279999999999</v>
      </c>
      <c r="G16" s="10">
        <f t="shared" si="2"/>
        <v>302.54559999999998</v>
      </c>
      <c r="H16" s="46">
        <f t="shared" si="3"/>
        <v>4.0787240006134615</v>
      </c>
      <c r="I16" s="50" t="str">
        <f>IF($H16&gt;120%,$I$3,IF($H16&gt;110%,$I$4,IF($H16&gt;100%,$I$5,IF($H16&gt;90%,$M$4,IF($H16&gt;80%,#REF!,$M$5)))))</f>
        <v>😃</v>
      </c>
      <c r="J16" s="53">
        <f t="shared" si="5"/>
        <v>465.72720000000004</v>
      </c>
      <c r="K16" s="50" t="str">
        <f>IF($E16/$F16&gt;120%,$I$3,IF($E16/$F16&gt;110%,$I$4,IF($E16/$F16&gt;100%,$I$5,IF($E16/$F16&gt;90%,$M$4,IF($E16/$F16&gt;80%,#REF!,$M$5)))))</f>
        <v>😃</v>
      </c>
      <c r="L16" s="57">
        <f t="shared" si="6"/>
        <v>314.45440000000002</v>
      </c>
      <c r="M16" s="58" t="str">
        <f>IF($E16/$G16&gt;120%,$I$3,IF($E16/$G16&gt;110%,$I$4,IF($E16/$G16&gt;100%,$I$5,IF($E16/$G16&gt;90%,$M$4,IF($E16/$G16&gt;80%,#REF!,$M$5)))))</f>
        <v>😃</v>
      </c>
      <c r="N16" s="46">
        <f t="shared" si="1"/>
        <v>0.33975770925110133</v>
      </c>
      <c r="O16" s="50" t="str">
        <f>IF($N16/$E$4&gt;120%,$I$3,IF($N16/$E$4&gt;110%,$I$4,IF($N16/$E$4&gt;100%,$I$5,IF($N16/$E$4&gt;90%,$M$4,IF($N16/$E$4&gt;80%,#REF!,$M$5)))))</f>
        <v>😃</v>
      </c>
      <c r="P16" s="62">
        <f t="shared" si="7"/>
        <v>1199</v>
      </c>
      <c r="R16" s="66" t="str">
        <f t="shared" ref="R16:R22" si="8">B29</f>
        <v>crédit pro hors locatif (ke)</v>
      </c>
      <c r="S16" s="70" t="str">
        <f t="shared" ref="S16:S22" si="9">I29</f>
        <v>😶</v>
      </c>
      <c r="T16" s="67" t="str">
        <f>O27</f>
        <v>😒</v>
      </c>
      <c r="U16" s="86">
        <f t="shared" ref="U16:U22" si="10">J29</f>
        <v>-114.37089999999999</v>
      </c>
      <c r="V16" s="87">
        <f>L29</f>
        <v>-228.74179999999998</v>
      </c>
    </row>
    <row r="17" spans="1:22" ht="15" customHeight="1" thickBot="1">
      <c r="B17" s="40" t="s">
        <v>25</v>
      </c>
      <c r="C17" s="111">
        <v>47</v>
      </c>
      <c r="D17" s="32">
        <v>-10</v>
      </c>
      <c r="E17" s="32">
        <v>-10</v>
      </c>
      <c r="F17" s="27">
        <f t="shared" si="0"/>
        <v>3.9150999999999998</v>
      </c>
      <c r="G17" s="10">
        <f t="shared" si="2"/>
        <v>7.8301999999999996</v>
      </c>
      <c r="H17" s="46">
        <f t="shared" si="3"/>
        <v>-2.5542131746315548</v>
      </c>
      <c r="I17" s="50" t="str">
        <f>IF($H17&gt;120%,$I$3,IF($H17&gt;110%,$I$4,IF($H17&gt;100%,$I$5,IF($H17&gt;90%,$M$4,IF($H17&gt;80%,#REF!,$M$5)))))</f>
        <v>😶</v>
      </c>
      <c r="J17" s="53">
        <f t="shared" si="5"/>
        <v>-13.915099999999999</v>
      </c>
      <c r="K17" s="50" t="str">
        <f>IF($E17/$F17&gt;120%,$I$3,IF($E17/$F17&gt;110%,$I$4,IF($E17/$F17&gt;100%,$I$5,IF($E17/$F17&gt;90%,$M$4,IF($E17/$F17&gt;80%,#REF!,$M$5)))))</f>
        <v>😶</v>
      </c>
      <c r="L17" s="57">
        <f t="shared" si="6"/>
        <v>-17.830199999999998</v>
      </c>
      <c r="M17" s="58" t="str">
        <f>IF($E17/$G17&gt;120%,$I$3,IF($E17/$G17&gt;110%,$I$4,IF($E17/$G17&gt;100%,$I$5,IF($E17/$G17&gt;90%,$M$4,IF($E17/$G17&gt;80%,#REF!,$M$5)))))</f>
        <v>😶</v>
      </c>
      <c r="N17" s="46">
        <f t="shared" si="1"/>
        <v>-0.21276595744680851</v>
      </c>
      <c r="O17" s="50" t="str">
        <f>IF($N17/$E$4&gt;120%,$I$3,IF($N17/$E$4&gt;110%,$I$4,IF($N17/$E$4&gt;100%,$I$5,IF($N17/$E$4&gt;90%,$M$4,IF($N17/$E$4&gt;80%,#REF!,$M$5)))))</f>
        <v>😶</v>
      </c>
      <c r="P17" s="62">
        <f t="shared" si="7"/>
        <v>57</v>
      </c>
      <c r="R17" s="66" t="str">
        <f t="shared" si="8"/>
        <v>crédit pro locatif (ke)</v>
      </c>
      <c r="S17" s="70" t="str">
        <f t="shared" si="9"/>
        <v>😶</v>
      </c>
      <c r="T17" s="67" t="str">
        <f t="shared" ref="T17:T22" si="11">O30</f>
        <v>😶</v>
      </c>
      <c r="U17" s="86">
        <f t="shared" si="10"/>
        <v>-9.1630000000000003</v>
      </c>
      <c r="V17" s="87">
        <f>L84</f>
        <v>0</v>
      </c>
    </row>
    <row r="18" spans="1:22" ht="15" customHeight="1" thickBot="1">
      <c r="B18" s="40" t="s">
        <v>1</v>
      </c>
      <c r="C18" s="111">
        <v>5</v>
      </c>
      <c r="D18" s="32">
        <v>1</v>
      </c>
      <c r="E18" s="32">
        <v>1</v>
      </c>
      <c r="F18" s="27">
        <f t="shared" si="0"/>
        <v>0.41649999999999998</v>
      </c>
      <c r="G18" s="10">
        <f t="shared" si="2"/>
        <v>0.83299999999999996</v>
      </c>
      <c r="H18" s="46">
        <f t="shared" si="3"/>
        <v>2.4009603841536618</v>
      </c>
      <c r="I18" s="50" t="str">
        <f>IF($H18&gt;120%,$I$3,IF($H18&gt;110%,$I$4,IF($H18&gt;100%,$I$5,IF($H18&gt;90%,$M$4,IF($H18&gt;80%,#REF!,$M$5)))))</f>
        <v>😃</v>
      </c>
      <c r="J18" s="53">
        <f t="shared" si="5"/>
        <v>0.58350000000000002</v>
      </c>
      <c r="K18" s="50" t="str">
        <f>IF($E18/$F18&gt;120%,$I$3,IF($E18/$F18&gt;110%,$I$4,IF($E18/$F18&gt;100%,$I$5,IF($E18/$F18&gt;90%,$M$4,IF($E18/$F18&gt;80%,#REF!,$M$5)))))</f>
        <v>😃</v>
      </c>
      <c r="L18" s="57">
        <f t="shared" si="6"/>
        <v>0.16700000000000004</v>
      </c>
      <c r="M18" s="58" t="str">
        <f>IF($E18/$G18&gt;120%,$I$3,IF($E18/$G18&gt;110%,$I$4,IF($E18/$G18&gt;100%,$I$5,IF($E18/$G18&gt;90%,$M$4,IF($E18/$G18&gt;80%,#REF!,$M$5)))))</f>
        <v>😃</v>
      </c>
      <c r="N18" s="46">
        <f t="shared" si="1"/>
        <v>0.2</v>
      </c>
      <c r="O18" s="50" t="str">
        <f>IF($N18/$E$4&gt;120%,$I$3,IF($N18/$E$4&gt;110%,$I$4,IF($N18/$E$4&gt;100%,$I$5,IF($N18/$E$4&gt;90%,$M$4,IF($N18/$E$4&gt;80%,#REF!,$M$5)))))</f>
        <v>😃</v>
      </c>
      <c r="P18" s="62">
        <f t="shared" si="7"/>
        <v>4</v>
      </c>
      <c r="R18" s="40" t="str">
        <f t="shared" si="8"/>
        <v>nouveaux contrats assurance de biens</v>
      </c>
      <c r="S18" s="70" t="str">
        <f t="shared" si="9"/>
        <v>😶</v>
      </c>
      <c r="T18" s="67" t="str">
        <f t="shared" si="11"/>
        <v>😶</v>
      </c>
      <c r="U18" s="86">
        <f t="shared" si="10"/>
        <v>-3.9944000000000006</v>
      </c>
      <c r="V18" s="87">
        <f>L31</f>
        <v>-17.988800000000001</v>
      </c>
    </row>
    <row r="19" spans="1:22" ht="15" customHeight="1" thickBot="1">
      <c r="B19" s="40" t="s">
        <v>2</v>
      </c>
      <c r="C19" s="111">
        <v>125</v>
      </c>
      <c r="D19" s="32">
        <v>8</v>
      </c>
      <c r="E19" s="32">
        <v>8</v>
      </c>
      <c r="F19" s="27">
        <f t="shared" si="0"/>
        <v>10.4125</v>
      </c>
      <c r="G19" s="10">
        <f t="shared" si="2"/>
        <v>20.824999999999999</v>
      </c>
      <c r="H19" s="46">
        <f t="shared" si="3"/>
        <v>0.7683073229291717</v>
      </c>
      <c r="I19" s="50" t="str">
        <f>IF($H19&gt;120%,$I$3,IF($H19&gt;110%,$I$4,IF($H19&gt;100%,$I$5,IF($H19&gt;90%,$M$4,IF($H19&gt;80%,#REF!,$M$5)))))</f>
        <v>😶</v>
      </c>
      <c r="J19" s="53">
        <f t="shared" si="5"/>
        <v>-2.4124999999999996</v>
      </c>
      <c r="K19" s="50" t="str">
        <f>IF($E19/$F19&gt;120%,$I$3,IF($E19/$F19&gt;110%,$I$4,IF($E19/$F19&gt;100%,$I$5,IF($E19/$F19&gt;90%,$M$4,IF($E19/$F19&gt;80%,#REF!,$M$5)))))</f>
        <v>😶</v>
      </c>
      <c r="L19" s="57">
        <f t="shared" si="6"/>
        <v>-12.824999999999999</v>
      </c>
      <c r="M19" s="58" t="str">
        <f>IF($E19/$G19&gt;120%,$I$3,IF($E19/$G19&gt;110%,$I$4,IF($E19/$G19&gt;100%,$I$5,IF($E19/$G19&gt;90%,$M$4,IF($E19/$G19&gt;80%,#REF!,$M$5)))))</f>
        <v>😶</v>
      </c>
      <c r="N19" s="46">
        <f t="shared" si="1"/>
        <v>6.4000000000000001E-2</v>
      </c>
      <c r="O19" s="50" t="str">
        <f>IF($N19/$E$4&gt;120%,$I$3,IF($N19/$E$4&gt;110%,$I$4,IF($N19/$E$4&gt;100%,$I$5,IF($N19/$E$4&gt;90%,$M$4,IF($N19/$E$4&gt;80%,#REF!,$M$5)))))</f>
        <v>😶</v>
      </c>
      <c r="P19" s="62">
        <f t="shared" si="7"/>
        <v>117</v>
      </c>
      <c r="R19" s="40" t="str">
        <f t="shared" si="8"/>
        <v>nouveaux contrats assurance de personnes</v>
      </c>
      <c r="S19" s="70" t="str">
        <f t="shared" si="9"/>
        <v>😶</v>
      </c>
      <c r="T19" s="67" t="str">
        <f t="shared" si="11"/>
        <v>😶</v>
      </c>
      <c r="U19" s="86">
        <f t="shared" si="10"/>
        <v>-3.5794999999999995</v>
      </c>
      <c r="V19" s="87">
        <f>L32</f>
        <v>-13.158999999999999</v>
      </c>
    </row>
    <row r="20" spans="1:22" ht="15" customHeight="1" thickBot="1">
      <c r="B20" s="40" t="s">
        <v>3</v>
      </c>
      <c r="C20" s="111">
        <v>59</v>
      </c>
      <c r="D20" s="32">
        <v>6</v>
      </c>
      <c r="E20" s="32">
        <v>6</v>
      </c>
      <c r="F20" s="27">
        <f t="shared" si="0"/>
        <v>4.9146999999999998</v>
      </c>
      <c r="G20" s="10">
        <f t="shared" si="2"/>
        <v>9.8293999999999997</v>
      </c>
      <c r="H20" s="46">
        <f t="shared" si="3"/>
        <v>1.2208273139764381</v>
      </c>
      <c r="I20" s="50" t="str">
        <f>IF($H20&gt;120%,$I$3,IF($H20&gt;110%,$I$4,IF($H20&gt;100%,$I$5,IF($H20&gt;90%,$M$4,IF($H20&gt;80%,#REF!,$M$5)))))</f>
        <v>😃</v>
      </c>
      <c r="J20" s="53">
        <f t="shared" si="5"/>
        <v>1.0853000000000002</v>
      </c>
      <c r="K20" s="50" t="str">
        <f>IF($E20/$F20&gt;120%,$I$3,IF($E20/$F20&gt;110%,$I$4,IF($E20/$F20&gt;100%,$I$5,IF($E20/$F20&gt;90%,$M$4,IF($E20/$F20&gt;80%,#REF!,$M$5)))))</f>
        <v>😃</v>
      </c>
      <c r="L20" s="57">
        <f t="shared" si="6"/>
        <v>-3.8293999999999997</v>
      </c>
      <c r="M20" s="58" t="str">
        <f>IF($E20/$G20&gt;120%,$I$3,IF($E20/$G20&gt;110%,$I$4,IF($E20/$G20&gt;100%,$I$5,IF($E20/$G20&gt;90%,$M$4,IF($E20/$G20&gt;80%,#REF!,$M$5)))))</f>
        <v>😶</v>
      </c>
      <c r="N20" s="46">
        <f t="shared" si="1"/>
        <v>0.10169491525423729</v>
      </c>
      <c r="O20" s="50" t="str">
        <f>IF($N20/$E$4&gt;120%,$I$3,IF($N20/$E$4&gt;110%,$I$4,IF($N20/$E$4&gt;100%,$I$5,IF($N20/$E$4&gt;90%,$M$4,IF($N20/$E$4&gt;80%,#REF!,$M$5)))))</f>
        <v>😃</v>
      </c>
      <c r="P20" s="62">
        <f t="shared" si="7"/>
        <v>53</v>
      </c>
      <c r="R20" s="40" t="str">
        <f t="shared" si="8"/>
        <v>dont PAV</v>
      </c>
      <c r="S20" s="70" t="str">
        <f t="shared" si="9"/>
        <v>😶</v>
      </c>
      <c r="T20" s="67" t="str">
        <f t="shared" si="11"/>
        <v>😶</v>
      </c>
      <c r="U20" s="86">
        <f t="shared" si="10"/>
        <v>-1.4990000000000001</v>
      </c>
      <c r="V20" s="87">
        <f>L3</f>
        <v>0</v>
      </c>
    </row>
    <row r="21" spans="1:22" ht="15" customHeight="1" thickBot="1">
      <c r="B21" s="130" t="s">
        <v>4</v>
      </c>
      <c r="C21" s="111">
        <v>70</v>
      </c>
      <c r="D21" s="32">
        <v>4</v>
      </c>
      <c r="E21" s="32">
        <v>4</v>
      </c>
      <c r="F21" s="27">
        <f t="shared" si="0"/>
        <v>5.8309999999999995</v>
      </c>
      <c r="G21" s="10">
        <f t="shared" si="2"/>
        <v>11.661999999999999</v>
      </c>
      <c r="H21" s="46">
        <f t="shared" si="3"/>
        <v>0.68598868118676048</v>
      </c>
      <c r="I21" s="50" t="str">
        <f>IF($H21&gt;120%,$I$3,IF($H21&gt;110%,$I$4,IF($H21&gt;100%,$I$5,IF($H21&gt;90%,$M$4,IF($H21&gt;80%,#REF!,$M$5)))))</f>
        <v>😶</v>
      </c>
      <c r="J21" s="53">
        <f t="shared" si="5"/>
        <v>-1.8309999999999995</v>
      </c>
      <c r="K21" s="50" t="str">
        <f>IF($E21/$F21&gt;120%,$I$3,IF($E21/$F21&gt;110%,$I$4,IF($E21/$F21&gt;100%,$I$5,IF($E21/$F21&gt;90%,$M$4,IF($E21/$F21&gt;80%,#REF!,$M$5)))))</f>
        <v>😶</v>
      </c>
      <c r="L21" s="57">
        <f t="shared" si="6"/>
        <v>-7.661999999999999</v>
      </c>
      <c r="M21" s="58" t="str">
        <f>IF($E21/$G21&gt;120%,$I$3,IF($E21/$G21&gt;110%,$I$4,IF($E21/$G21&gt;100%,$I$5,IF($E21/$G21&gt;90%,$M$4,IF($E21/$G21&gt;80%,#REF!,$M$5)))))</f>
        <v>😶</v>
      </c>
      <c r="N21" s="46">
        <f t="shared" si="1"/>
        <v>5.7142857142857141E-2</v>
      </c>
      <c r="O21" s="50" t="str">
        <f>IF($N21/$E$4&gt;120%,$I$3,IF($N21/$E$4&gt;110%,$I$4,IF($N21/$E$4&gt;100%,$I$5,IF($N21/$E$4&gt;90%,$M$4,IF($N21/$E$4&gt;80%,#REF!,$M$5)))))</f>
        <v>😶</v>
      </c>
      <c r="P21" s="62">
        <f t="shared" si="7"/>
        <v>66</v>
      </c>
      <c r="R21" s="40" t="str">
        <f t="shared" si="8"/>
        <v>AOL</v>
      </c>
      <c r="S21" s="70" t="str">
        <f t="shared" si="9"/>
        <v>😶</v>
      </c>
      <c r="T21" s="67" t="str">
        <f t="shared" si="11"/>
        <v>😶</v>
      </c>
      <c r="U21" s="86">
        <f t="shared" si="10"/>
        <v>-0.66639999999999999</v>
      </c>
      <c r="V21" s="87">
        <f>L34</f>
        <v>-1.3328</v>
      </c>
    </row>
    <row r="22" spans="1:22" ht="15" customHeight="1" thickBot="1">
      <c r="B22" s="92" t="s">
        <v>26</v>
      </c>
      <c r="C22" s="111">
        <v>1194</v>
      </c>
      <c r="D22" s="32">
        <v>28</v>
      </c>
      <c r="E22" s="32">
        <v>28</v>
      </c>
      <c r="F22" s="27">
        <f t="shared" si="0"/>
        <v>99.4602</v>
      </c>
      <c r="G22" s="10">
        <f t="shared" si="2"/>
        <v>198.9204</v>
      </c>
      <c r="H22" s="46">
        <f t="shared" si="3"/>
        <v>0.28151964303309263</v>
      </c>
      <c r="I22" s="50" t="str">
        <f>IF($H22&gt;120%,$I$3,IF($H22&gt;110%,$I$4,IF($H22&gt;100%,$I$5,IF($H22&gt;90%,$M$4,IF($H22&gt;80%,#REF!,$M$5)))))</f>
        <v>😶</v>
      </c>
      <c r="J22" s="53">
        <f t="shared" si="5"/>
        <v>-71.4602</v>
      </c>
      <c r="K22" s="50" t="str">
        <f>IF($E22/$F22&gt;120%,$I$3,IF($E22/$F22&gt;110%,$I$4,IF($E22/$F22&gt;100%,$I$5,IF($E22/$F22&gt;90%,$M$4,IF($E22/$F22&gt;80%,#REF!,$M$5)))))</f>
        <v>😶</v>
      </c>
      <c r="L22" s="57">
        <f t="shared" si="6"/>
        <v>-170.9204</v>
      </c>
      <c r="M22" s="58" t="str">
        <f>IF($E22/$G22&gt;120%,$I$3,IF($E22/$G22&gt;110%,$I$4,IF($E22/$G22&gt;100%,$I$5,IF($E22/$G22&gt;90%,$M$4,IF($E22/$G22&gt;80%,#REF!,$M$5)))))</f>
        <v>😶</v>
      </c>
      <c r="N22" s="46">
        <f t="shared" si="1"/>
        <v>2.3450586264656615E-2</v>
      </c>
      <c r="O22" s="50" t="str">
        <f>IF($N22/$E$4&gt;120%,$I$3,IF($N22/$E$4&gt;110%,$I$4,IF($N22/$E$4&gt;100%,$I$5,IF($N22/$E$4&gt;90%,$M$4,IF($N22/$E$4&gt;80%,#REF!,$M$5)))))</f>
        <v>😶</v>
      </c>
      <c r="P22" s="62">
        <f t="shared" si="7"/>
        <v>1166</v>
      </c>
      <c r="R22" s="68" t="str">
        <f t="shared" si="8"/>
        <v>souscription carte haut de gamme</v>
      </c>
      <c r="S22" s="71" t="str">
        <f t="shared" si="9"/>
        <v>😃</v>
      </c>
      <c r="T22" s="69" t="str">
        <f t="shared" si="11"/>
        <v>😃</v>
      </c>
      <c r="U22" s="88">
        <f t="shared" si="10"/>
        <v>2.3376000000000001</v>
      </c>
      <c r="V22" s="89">
        <f>L35</f>
        <v>-8.3247999999999998</v>
      </c>
    </row>
    <row r="23" spans="1:22" ht="15" customHeight="1" thickBot="1">
      <c r="B23" s="90" t="s">
        <v>27</v>
      </c>
      <c r="C23" s="111">
        <v>143</v>
      </c>
      <c r="D23" s="32">
        <v>0</v>
      </c>
      <c r="E23" s="32">
        <v>0</v>
      </c>
      <c r="F23" s="27">
        <f t="shared" si="0"/>
        <v>11.911899999999999</v>
      </c>
      <c r="G23" s="10">
        <f t="shared" si="2"/>
        <v>23.823799999999999</v>
      </c>
      <c r="H23" s="46">
        <f t="shared" si="3"/>
        <v>0</v>
      </c>
      <c r="I23" s="50" t="str">
        <f>IF($H23&gt;120%,$I$3,IF($H23&gt;110%,$I$4,IF($H23&gt;100%,$I$5,IF($H23&gt;90%,$M$4,IF($H23&gt;80%,#REF!,$M$5)))))</f>
        <v>😶</v>
      </c>
      <c r="J23" s="53">
        <f t="shared" si="5"/>
        <v>-11.911899999999999</v>
      </c>
      <c r="K23" s="50" t="str">
        <f>IF($E23/$F23&gt;120%,$I$3,IF($E23/$F23&gt;110%,$I$4,IF($E23/$F23&gt;100%,$I$5,IF($E23/$F23&gt;90%,$M$4,IF($E23/$F23&gt;80%,#REF!,$M$5)))))</f>
        <v>😶</v>
      </c>
      <c r="L23" s="57">
        <f t="shared" si="6"/>
        <v>-23.823799999999999</v>
      </c>
      <c r="M23" s="58" t="str">
        <f>IF($E23/$G23&gt;120%,$I$3,IF($E23/$G23&gt;110%,$I$4,IF($E23/$G23&gt;100%,$I$5,IF($E23/$G23&gt;90%,$M$4,IF($E23/$G23&gt;80%,#REF!,$M$5)))))</f>
        <v>😶</v>
      </c>
      <c r="N23" s="46">
        <f t="shared" si="1"/>
        <v>0</v>
      </c>
      <c r="O23" s="50" t="str">
        <f>IF($N23/$E$4&gt;120%,$I$3,IF($N23/$E$4&gt;110%,$I$4,IF($N23/$E$4&gt;100%,$I$5,IF($N23/$E$4&gt;90%,$M$4,IF($N23/$E$4&gt;80%,#REF!,$M$5)))))</f>
        <v>😶</v>
      </c>
      <c r="P23" s="62">
        <f t="shared" si="7"/>
        <v>143</v>
      </c>
    </row>
    <row r="24" spans="1:22" ht="15" customHeight="1" thickBot="1">
      <c r="B24" s="91" t="s">
        <v>28</v>
      </c>
      <c r="C24" s="111">
        <v>80</v>
      </c>
      <c r="D24" s="32">
        <v>0</v>
      </c>
      <c r="E24" s="32">
        <v>0</v>
      </c>
      <c r="F24" s="27">
        <f t="shared" si="0"/>
        <v>6.6639999999999997</v>
      </c>
      <c r="G24" s="10">
        <f t="shared" si="2"/>
        <v>13.327999999999999</v>
      </c>
      <c r="H24" s="46">
        <f t="shared" si="3"/>
        <v>0</v>
      </c>
      <c r="I24" s="50" t="str">
        <f>IF($H24&gt;120%,$I$3,IF($H24&gt;110%,$I$4,IF($H24&gt;100%,$I$5,IF($H24&gt;90%,$M$4,IF($H24&gt;80%,#REF!,$M$5)))))</f>
        <v>😶</v>
      </c>
      <c r="J24" s="53">
        <f t="shared" si="5"/>
        <v>-6.6639999999999997</v>
      </c>
      <c r="K24" s="50" t="str">
        <f>IF($E24/$F24&gt;120%,$I$3,IF($E24/$F24&gt;110%,$I$4,IF($E24/$F24&gt;100%,$I$5,IF($E24/$F24&gt;90%,$M$4,IF($E24/$F24&gt;80%,#REF!,$M$5)))))</f>
        <v>😶</v>
      </c>
      <c r="L24" s="57">
        <f t="shared" si="6"/>
        <v>-13.327999999999999</v>
      </c>
      <c r="M24" s="58" t="str">
        <f>IF($E24/$G24&gt;120%,$I$3,IF($E24/$G24&gt;110%,$I$4,IF($E24/$G24&gt;100%,$I$5,IF($E24/$G24&gt;90%,$M$4,IF($E24/$G24&gt;80%,#REF!,$M$5)))))</f>
        <v>😶</v>
      </c>
      <c r="N24" s="46">
        <f t="shared" si="1"/>
        <v>0</v>
      </c>
      <c r="O24" s="50" t="str">
        <f>IF($N24/$E$4&gt;120%,$I$3,IF($N24/$E$4&gt;110%,$I$4,IF($N24/$E$4&gt;100%,$I$5,IF($N24/$E$4&gt;90%,$M$4,IF($N24/$E$4&gt;80%,#REF!,$M$5)))))</f>
        <v>😶</v>
      </c>
      <c r="P24" s="62">
        <f t="shared" si="7"/>
        <v>80</v>
      </c>
    </row>
    <row r="25" spans="1:22" ht="15" customHeight="1" thickBot="1">
      <c r="B25" s="39" t="s">
        <v>29</v>
      </c>
      <c r="C25" s="111">
        <v>1306</v>
      </c>
      <c r="D25" s="32">
        <v>110</v>
      </c>
      <c r="E25" s="32">
        <v>110</v>
      </c>
      <c r="F25" s="27">
        <f t="shared" si="0"/>
        <v>108.7898</v>
      </c>
      <c r="G25" s="10">
        <f t="shared" si="2"/>
        <v>217.5796</v>
      </c>
      <c r="H25" s="46">
        <f t="shared" si="3"/>
        <v>1.0111242046588926</v>
      </c>
      <c r="I25" s="50" t="str">
        <f>IF($H25&gt;120%,$I$3,IF($H25&gt;110%,$I$4,IF($H25&gt;100%,$I$5,IF($H25&gt;90%,$M$4,IF($H25&gt;80%,#REF!,$M$5)))))</f>
        <v>😉</v>
      </c>
      <c r="J25" s="53">
        <f t="shared" si="5"/>
        <v>1.2102000000000004</v>
      </c>
      <c r="K25" s="50" t="str">
        <f>IF($E25/$F25&gt;120%,$I$3,IF($E25/$F25&gt;110%,$I$4,IF($E25/$F25&gt;100%,$I$5,IF($E25/$F25&gt;90%,$M$4,IF($E25/$F25&gt;80%,#REF!,$M$5)))))</f>
        <v>😉</v>
      </c>
      <c r="L25" s="57">
        <f t="shared" si="6"/>
        <v>-107.5796</v>
      </c>
      <c r="M25" s="58" t="str">
        <f>IF($E25/$G25&gt;120%,$I$3,IF($E25/$G25&gt;110%,$I$4,IF($E25/$G25&gt;100%,$I$5,IF($E25/$G25&gt;90%,$M$4,IF($E25/$G25&gt;80%,#REF!,$M$5)))))</f>
        <v>😶</v>
      </c>
      <c r="N25" s="46">
        <f t="shared" si="1"/>
        <v>8.4226646248085763E-2</v>
      </c>
      <c r="O25" s="50" t="str">
        <f>IF($N25/$E$4&gt;120%,$I$3,IF($N25/$E$4&gt;110%,$I$4,IF($N25/$E$4&gt;100%,$I$5,IF($N25/$E$4&gt;90%,$M$4,IF($N25/$E$4&gt;80%,#REF!,$M$5)))))</f>
        <v>😉</v>
      </c>
      <c r="P25" s="62">
        <f t="shared" si="7"/>
        <v>1196</v>
      </c>
    </row>
    <row r="26" spans="1:22" s="6" customFormat="1" ht="15" customHeight="1" thickBot="1">
      <c r="A26" s="4"/>
      <c r="B26" s="40" t="s">
        <v>30</v>
      </c>
      <c r="C26" s="111">
        <v>244</v>
      </c>
      <c r="D26" s="32">
        <v>9</v>
      </c>
      <c r="E26" s="32">
        <v>9</v>
      </c>
      <c r="F26" s="27">
        <f t="shared" si="0"/>
        <v>20.325199999999999</v>
      </c>
      <c r="G26" s="10">
        <f t="shared" si="2"/>
        <v>40.650399999999998</v>
      </c>
      <c r="H26" s="46">
        <f t="shared" si="3"/>
        <v>0.44280007084801137</v>
      </c>
      <c r="I26" s="50" t="str">
        <f>IF($H26&gt;120%,$I$3,IF($H26&gt;110%,$I$4,IF($H26&gt;100%,$I$5,IF($H26&gt;90%,$M$4,IF($H26&gt;80%,#REF!,$M$5)))))</f>
        <v>😶</v>
      </c>
      <c r="J26" s="53">
        <f t="shared" si="5"/>
        <v>-11.325199999999999</v>
      </c>
      <c r="K26" s="50" t="str">
        <f>IF($E26/$F26&gt;120%,$I$3,IF($E26/$F26&gt;110%,$I$4,IF($E26/$F26&gt;100%,$I$5,IF($E26/$F26&gt;90%,$M$4,IF($E26/$F26&gt;80%,#REF!,$M$5)))))</f>
        <v>😶</v>
      </c>
      <c r="L26" s="57">
        <f t="shared" si="6"/>
        <v>-31.650399999999998</v>
      </c>
      <c r="M26" s="58" t="str">
        <f>IF($E26/$G26&gt;120%,$I$3,IF($E26/$G26&gt;110%,$I$4,IF($E26/$G26&gt;100%,$I$5,IF($E26/$G26&gt;90%,$M$4,IF($E26/$G26&gt;80%,#REF!,$M$5)))))</f>
        <v>😶</v>
      </c>
      <c r="N26" s="46">
        <f t="shared" si="1"/>
        <v>3.6885245901639344E-2</v>
      </c>
      <c r="O26" s="50" t="str">
        <f>IF($N26/$E$4&gt;120%,$I$3,IF($N26/$E$4&gt;110%,$I$4,IF($N26/$E$4&gt;100%,$I$5,IF($N26/$E$4&gt;90%,$M$4,IF($N26/$E$4&gt;80%,#REF!,$M$5)))))</f>
        <v>😶</v>
      </c>
      <c r="P26" s="62">
        <f t="shared" si="7"/>
        <v>235</v>
      </c>
      <c r="R26" s="15"/>
      <c r="V26" s="16"/>
    </row>
    <row r="27" spans="1:22" ht="15" customHeight="1" thickBot="1">
      <c r="B27" s="40" t="s">
        <v>32</v>
      </c>
      <c r="C27" s="111">
        <v>1550</v>
      </c>
      <c r="D27" s="32">
        <f>SUM(D25:D26)</f>
        <v>119</v>
      </c>
      <c r="E27" s="32">
        <f>SUM(E25:E26)</f>
        <v>119</v>
      </c>
      <c r="F27" s="27">
        <f t="shared" si="0"/>
        <v>129.11500000000001</v>
      </c>
      <c r="G27" s="10">
        <f t="shared" si="2"/>
        <v>258.23</v>
      </c>
      <c r="H27" s="46">
        <f t="shared" si="3"/>
        <v>0.9216589861751151</v>
      </c>
      <c r="I27" s="50" t="str">
        <f>IF($H27&gt;120%,$I$3,IF($H27&gt;110%,$I$4,IF($H27&gt;100%,$I$5,IF($H27&gt;90%,$M$4,IF($H27&gt;80%,#REF!,$M$5)))))</f>
        <v>😒</v>
      </c>
      <c r="J27" s="53">
        <f t="shared" si="5"/>
        <v>-10.115000000000009</v>
      </c>
      <c r="K27" s="50" t="str">
        <f>IF($E27/$F27&gt;120%,$I$3,IF($E27/$F27&gt;110%,$I$4,IF($E27/$F27&gt;100%,$I$5,IF($E27/$F27&gt;90%,$M$4,IF($E27/$F27&gt;80%,#REF!,$M$5)))))</f>
        <v>😒</v>
      </c>
      <c r="L27" s="57">
        <f t="shared" si="6"/>
        <v>-139.23000000000002</v>
      </c>
      <c r="M27" s="58" t="str">
        <f>IF($E27/$G27&gt;120%,$I$3,IF($E27/$G27&gt;110%,$I$4,IF($E27/$G27&gt;100%,$I$5,IF($E27/$G27&gt;90%,$M$4,IF($E27/$G27&gt;80%,#REF!,$M$5)))))</f>
        <v>😶</v>
      </c>
      <c r="N27" s="46">
        <f t="shared" si="1"/>
        <v>7.677419354838709E-2</v>
      </c>
      <c r="O27" s="50" t="str">
        <f>IF($N27/$E$4&gt;120%,$I$3,IF($N27/$E$4&gt;110%,$I$4,IF($N27/$E$4&gt;100%,$I$5,IF($N27/$E$4&gt;90%,$M$4,IF($N27/$E$4&gt;80%,#REF!,$M$5)))))</f>
        <v>😒</v>
      </c>
      <c r="P27" s="62">
        <f t="shared" si="7"/>
        <v>1431</v>
      </c>
    </row>
    <row r="28" spans="1:22" ht="15" customHeight="1" thickBot="1">
      <c r="B28" s="40" t="s">
        <v>31</v>
      </c>
      <c r="C28" s="111">
        <v>11234</v>
      </c>
      <c r="D28" s="32">
        <v>810</v>
      </c>
      <c r="E28" s="32">
        <v>810</v>
      </c>
      <c r="F28" s="27">
        <f t="shared" si="0"/>
        <v>935.79219999999998</v>
      </c>
      <c r="G28" s="10">
        <f t="shared" si="2"/>
        <v>1871.5844</v>
      </c>
      <c r="H28" s="46">
        <f t="shared" si="3"/>
        <v>0.86557678082805134</v>
      </c>
      <c r="I28" s="50" t="str">
        <f t="shared" ref="I28:I29" si="12">IF($H28&gt;120%,$I$3,IF($H28&gt;110%,$I$4,IF($H28&gt;100%,$I$5,IF($H28&gt;90%,$M$3,IF($H28&gt;80%,$M$4,$M$5)))))</f>
        <v>😒</v>
      </c>
      <c r="J28" s="53">
        <f t="shared" si="5"/>
        <v>-125.79219999999998</v>
      </c>
      <c r="K28" s="50" t="str">
        <f>IF($E28/$F28&gt;120%,$I$3,IF($E28/$F28&gt;110%,$I$4,IF($E28/$F28&gt;100%,$I$5,IF($E28/$F28&gt;90%,$M$3,IF($E28/$F28&gt;80%,$M$4,$M$5)))))</f>
        <v>😒</v>
      </c>
      <c r="L28" s="57">
        <f t="shared" si="6"/>
        <v>-1061.5844</v>
      </c>
      <c r="M28" s="58" t="str">
        <f t="shared" ref="M28" si="13">IF($E28/$G28&gt;120%,$I$3,IF($E28/$G28&gt;110%,$I$4,IF($E28/$G28&gt;100%,$I$5,IF($E28/$G28&gt;90%,$M$3,IF($E28/$G28&gt;80%,$M$4,$M$5)))))</f>
        <v>😶</v>
      </c>
      <c r="N28" s="46">
        <f t="shared" si="1"/>
        <v>7.2102545842976679E-2</v>
      </c>
      <c r="O28" s="50" t="str">
        <f t="shared" ref="O28" si="14">IF($N28/$E$4&gt;120%,$I$3,IF($N28/$E$4&gt;110%,$I$4,IF($N28/$E$4&gt;100%,$I$5,IF($N28/$E$4&gt;90%,$M$3,IF($N28/$E$4&gt;80%,$M$4,$M$5)))))</f>
        <v>😒</v>
      </c>
      <c r="P28" s="62">
        <f t="shared" si="7"/>
        <v>10424</v>
      </c>
    </row>
    <row r="29" spans="1:22" ht="15" customHeight="1" thickBot="1">
      <c r="B29" s="40" t="s">
        <v>33</v>
      </c>
      <c r="C29" s="111">
        <v>1373</v>
      </c>
      <c r="D29" s="32">
        <v>0</v>
      </c>
      <c r="E29" s="32">
        <v>0</v>
      </c>
      <c r="F29" s="27">
        <f t="shared" si="0"/>
        <v>114.37089999999999</v>
      </c>
      <c r="G29" s="10">
        <f t="shared" si="2"/>
        <v>228.74179999999998</v>
      </c>
      <c r="H29" s="46">
        <f t="shared" si="3"/>
        <v>0</v>
      </c>
      <c r="I29" s="50" t="str">
        <f t="shared" si="12"/>
        <v>😶</v>
      </c>
      <c r="J29" s="53">
        <f t="shared" si="5"/>
        <v>-114.37089999999999</v>
      </c>
      <c r="K29" s="50" t="str">
        <f>IF($E29/$F29&gt;120%,$I$3,IF($E29/$F29&gt;110%,$I$4,IF($E29/$F29&gt;100%,$I$5,IF($E29/$F29&gt;90%,$M$4,IF($E29/$F29&gt;80%,#REF!,$M$5)))))</f>
        <v>😶</v>
      </c>
      <c r="L29" s="57">
        <f t="shared" si="6"/>
        <v>-228.74179999999998</v>
      </c>
      <c r="M29" s="58" t="str">
        <f>IF($E29/$G29&gt;120%,$I$3,IF($E29/$G29&gt;110%,$I$4,IF($E29/$G29&gt;100%,$I$5,IF($E29/$G29&gt;90%,$M$4,IF($E29/$G29&gt;80%,#REF!,$M$5)))))</f>
        <v>😶</v>
      </c>
      <c r="N29" s="46">
        <f t="shared" si="1"/>
        <v>0</v>
      </c>
      <c r="O29" s="50" t="str">
        <f>IF($N29/$E$4&gt;120%,$I$3,IF($N29/$E$4&gt;110%,$I$4,IF($N29/$E$4&gt;100%,$I$5,IF($N29/$E$4&gt;90%,$M$4,IF($N29/$E$4&gt;80%,#REF!,$M$5)))))</f>
        <v>😶</v>
      </c>
      <c r="P29" s="62">
        <f t="shared" si="7"/>
        <v>1373</v>
      </c>
    </row>
    <row r="30" spans="1:22" ht="15" customHeight="1" thickBot="1">
      <c r="B30" s="41" t="s">
        <v>34</v>
      </c>
      <c r="C30" s="111">
        <v>110</v>
      </c>
      <c r="D30" s="32">
        <v>0</v>
      </c>
      <c r="E30" s="32">
        <v>0</v>
      </c>
      <c r="F30" s="27">
        <f t="shared" si="0"/>
        <v>9.1630000000000003</v>
      </c>
      <c r="G30" s="10">
        <f t="shared" si="2"/>
        <v>18.326000000000001</v>
      </c>
      <c r="H30" s="46">
        <f t="shared" si="3"/>
        <v>0</v>
      </c>
      <c r="I30" s="50" t="str">
        <f>IF($H30&gt;120%,$I$3,IF($H30&gt;110%,$I$4,IF($H30&gt;100%,$I$5,IF($H30&gt;90%,$M$4,IF($H30&gt;80%,#REF!,$M$5)))))</f>
        <v>😶</v>
      </c>
      <c r="J30" s="53">
        <f t="shared" si="5"/>
        <v>-9.1630000000000003</v>
      </c>
      <c r="K30" s="50" t="str">
        <f>IF($E30/$F30&gt;120%,$I$3,IF($E30/$F30&gt;110%,$I$4,IF($E30/$F30&gt;100%,$I$5,IF($E30/$F30&gt;90%,$M$4,IF($E30/$F30&gt;80%,#REF!,$M$5)))))</f>
        <v>😶</v>
      </c>
      <c r="L30" s="57">
        <f t="shared" si="6"/>
        <v>-18.326000000000001</v>
      </c>
      <c r="M30" s="58" t="str">
        <f>IF($E30/$G30&gt;120%,$I$3,IF($E30/$G30&gt;110%,$I$4,IF($E30/$G30&gt;100%,$I$5,IF($E30/$G30&gt;90%,$M$4,IF($E30/$G30&gt;80%,#REF!,$M$5)))))</f>
        <v>😶</v>
      </c>
      <c r="N30" s="46">
        <f t="shared" si="1"/>
        <v>0</v>
      </c>
      <c r="O30" s="50" t="str">
        <f>IF($N30/$E$4&gt;120%,$I$3,IF($N30/$E$4&gt;110%,$I$4,IF($N30/$E$4&gt;100%,$I$5,IF($N30/$E$4&gt;90%,$M$4,IF($N30/$E$4&gt;80%,#REF!,$M$5)))))</f>
        <v>😶</v>
      </c>
      <c r="P30" s="62">
        <f t="shared" si="7"/>
        <v>110</v>
      </c>
    </row>
    <row r="31" spans="1:22" ht="15" customHeight="1" thickBot="1">
      <c r="B31" s="92" t="s">
        <v>5</v>
      </c>
      <c r="C31" s="111">
        <v>168</v>
      </c>
      <c r="D31" s="32">
        <v>10</v>
      </c>
      <c r="E31" s="32">
        <v>10</v>
      </c>
      <c r="F31" s="27">
        <f t="shared" si="0"/>
        <v>13.994400000000001</v>
      </c>
      <c r="G31" s="10">
        <f t="shared" si="2"/>
        <v>27.988800000000001</v>
      </c>
      <c r="H31" s="46">
        <f t="shared" si="3"/>
        <v>0.71457154290287539</v>
      </c>
      <c r="I31" s="50" t="str">
        <f>IF($H31&gt;120%,$I$3,IF($H31&gt;110%,$I$4,IF($H31&gt;100%,$I$5,IF($H31&gt;90%,$M$4,IF($H31&gt;80%,#REF!,$M$5)))))</f>
        <v>😶</v>
      </c>
      <c r="J31" s="53">
        <f t="shared" si="5"/>
        <v>-3.9944000000000006</v>
      </c>
      <c r="K31" s="50" t="str">
        <f>IF($E31/$F31&gt;120%,$I$3,IF($E31/$F31&gt;110%,$I$4,IF($E31/$F31&gt;100%,$I$5,IF($E31/$F31&gt;90%,$M$4,IF($E31/$F31&gt;80%,#REF!,$M$5)))))</f>
        <v>😶</v>
      </c>
      <c r="L31" s="57">
        <f t="shared" si="6"/>
        <v>-17.988800000000001</v>
      </c>
      <c r="M31" s="58" t="str">
        <f>IF($E31/$G31&gt;120%,$I$3,IF($E31/$G31&gt;110%,$I$4,IF($E31/$G31&gt;100%,$I$5,IF($E31/$G31&gt;90%,$M$4,IF($E31/$G31&gt;80%,#REF!,$M$5)))))</f>
        <v>😶</v>
      </c>
      <c r="N31" s="46">
        <f t="shared" si="1"/>
        <v>5.9523809523809521E-2</v>
      </c>
      <c r="O31" s="50" t="str">
        <f>IF($N31/$E$4&gt;120%,$I$3,IF($N31/$E$4&gt;110%,$I$4,IF($N31/$E$4&gt;100%,$I$5,IF($N31/$E$4&gt;90%,$M$4,IF($N31/$E$4&gt;80%,#REF!,$M$5)))))</f>
        <v>😶</v>
      </c>
      <c r="P31" s="62">
        <f t="shared" si="7"/>
        <v>158</v>
      </c>
    </row>
    <row r="32" spans="1:22" ht="15" customHeight="1" thickBot="1">
      <c r="B32" s="90" t="s">
        <v>6</v>
      </c>
      <c r="C32" s="111">
        <v>115</v>
      </c>
      <c r="D32" s="32">
        <v>6</v>
      </c>
      <c r="E32" s="32">
        <v>6</v>
      </c>
      <c r="F32" s="27">
        <f t="shared" si="0"/>
        <v>9.5794999999999995</v>
      </c>
      <c r="G32" s="10">
        <f t="shared" si="2"/>
        <v>19.158999999999999</v>
      </c>
      <c r="H32" s="46">
        <f t="shared" si="3"/>
        <v>0.6263374915183465</v>
      </c>
      <c r="I32" s="50" t="str">
        <f>IF($H32&gt;120%,$I$3,IF($H32&gt;110%,$I$4,IF($H32&gt;100%,$I$5,IF($H32&gt;90%,$M$4,IF($H32&gt;80%,#REF!,$M$5)))))</f>
        <v>😶</v>
      </c>
      <c r="J32" s="53">
        <f t="shared" si="5"/>
        <v>-3.5794999999999995</v>
      </c>
      <c r="K32" s="50" t="str">
        <f>IF($E32/$F32&gt;120%,$I$3,IF($E32/$F32&gt;110%,$I$4,IF($E32/$F32&gt;100%,$I$5,IF($E32/$F32&gt;90%,$M$4,IF($E32/$F32&gt;80%,#REF!,$M$5)))))</f>
        <v>😶</v>
      </c>
      <c r="L32" s="57">
        <f t="shared" si="6"/>
        <v>-13.158999999999999</v>
      </c>
      <c r="M32" s="58" t="str">
        <f>IF($E32/$G32&gt;120%,$I$3,IF($E32/$G32&gt;110%,$I$4,IF($E32/$G32&gt;100%,$I$5,IF($E32/$G32&gt;90%,$M$4,IF($E32/$G32&gt;80%,#REF!,$M$5)))))</f>
        <v>😶</v>
      </c>
      <c r="N32" s="46">
        <f t="shared" si="1"/>
        <v>5.2173913043478258E-2</v>
      </c>
      <c r="O32" s="50" t="str">
        <f>IF($N32/$E$4&gt;120%,$I$3,IF($N32/$E$4&gt;110%,$I$4,IF($N32/$E$4&gt;100%,$I$5,IF($N32/$E$4&gt;90%,$M$4,IF($N32/$E$4&gt;80%,#REF!,$M$5)))))</f>
        <v>😶</v>
      </c>
      <c r="P32" s="62">
        <f t="shared" si="7"/>
        <v>109</v>
      </c>
    </row>
    <row r="33" spans="2:16" ht="15" customHeight="1" thickBot="1">
      <c r="B33" s="90" t="s">
        <v>7</v>
      </c>
      <c r="C33" s="111">
        <v>30</v>
      </c>
      <c r="D33" s="32">
        <v>1</v>
      </c>
      <c r="E33" s="32">
        <v>1</v>
      </c>
      <c r="F33" s="27">
        <f t="shared" si="0"/>
        <v>2.4990000000000001</v>
      </c>
      <c r="G33" s="10">
        <f t="shared" si="2"/>
        <v>4.9980000000000002</v>
      </c>
      <c r="H33" s="46">
        <f t="shared" si="3"/>
        <v>0.40016006402561022</v>
      </c>
      <c r="I33" s="50" t="str">
        <f>IF($H33&gt;120%,$I$3,IF($H33&gt;110%,$I$4,IF($H33&gt;100%,$I$5,IF($H33&gt;90%,$M$4,IF($H33&gt;80%,#REF!,$M$5)))))</f>
        <v>😶</v>
      </c>
      <c r="J33" s="53">
        <f t="shared" si="5"/>
        <v>-1.4990000000000001</v>
      </c>
      <c r="K33" s="50" t="str">
        <f>IF($E33/$F33&gt;120%,$I$3,IF($E33/$F33&gt;110%,$I$4,IF($E33/$F33&gt;100%,$I$5,IF($E33/$F33&gt;90%,$M$4,IF($E33/$F33&gt;80%,#REF!,$M$5)))))</f>
        <v>😶</v>
      </c>
      <c r="L33" s="57">
        <f t="shared" si="6"/>
        <v>-3.9980000000000002</v>
      </c>
      <c r="M33" s="58" t="str">
        <f>IF($E33/$G33&gt;120%,$I$3,IF($E33/$G33&gt;110%,$I$4,IF($E33/$G33&gt;100%,$I$5,IF($E33/$G33&gt;90%,$M$4,IF($E33/$G33&gt;80%,#REF!,$M$5)))))</f>
        <v>😶</v>
      </c>
      <c r="N33" s="46">
        <f t="shared" si="1"/>
        <v>3.3333333333333333E-2</v>
      </c>
      <c r="O33" s="50" t="str">
        <f>IF($N33/$E$4&gt;120%,$I$3,IF($N33/$E$4&gt;110%,$I$4,IF($N33/$E$4&gt;100%,$I$5,IF($N33/$E$4&gt;90%,$M$4,IF($N33/$E$4&gt;80%,#REF!,$M$5)))))</f>
        <v>😶</v>
      </c>
      <c r="P33" s="62">
        <f t="shared" si="7"/>
        <v>29</v>
      </c>
    </row>
    <row r="34" spans="2:16" ht="15" customHeight="1" thickBot="1">
      <c r="B34" s="90" t="s">
        <v>9</v>
      </c>
      <c r="C34" s="128">
        <v>8</v>
      </c>
      <c r="D34" s="129">
        <v>0</v>
      </c>
      <c r="E34" s="129">
        <v>0</v>
      </c>
      <c r="F34" s="27">
        <f t="shared" si="0"/>
        <v>0.66639999999999999</v>
      </c>
      <c r="G34" s="10">
        <f t="shared" si="2"/>
        <v>1.3328</v>
      </c>
      <c r="H34" s="46">
        <f t="shared" si="3"/>
        <v>0</v>
      </c>
      <c r="I34" s="50" t="str">
        <f>IF($H34&gt;120%,$I$3,IF($H34&gt;110%,$I$4,IF($H34&gt;100%,$I$5,IF($H34&gt;90%,$M$4,IF($H34&gt;80%,#REF!,$M$5)))))</f>
        <v>😶</v>
      </c>
      <c r="J34" s="53">
        <f t="shared" si="5"/>
        <v>-0.66639999999999999</v>
      </c>
      <c r="K34" s="50" t="str">
        <f>IF($E34/$F34&gt;120%,$I$3,IF($E34/$F34&gt;110%,$I$4,IF($E34/$F34&gt;100%,$I$5,IF($E34/$F34&gt;90%,$M$4,IF($E34/$F34&gt;80%,#REF!,$M$5)))))</f>
        <v>😶</v>
      </c>
      <c r="L34" s="57">
        <f t="shared" si="6"/>
        <v>-1.3328</v>
      </c>
      <c r="M34" s="58" t="str">
        <f>IF($E34/$G34&gt;120%,$I$3,IF($E34/$G34&gt;110%,$I$4,IF($E34/$G34&gt;100%,$I$5,IF($E34/$G34&gt;90%,$M$4,IF($E34/$G34&gt;80%,#REF!,$M$5)))))</f>
        <v>😶</v>
      </c>
      <c r="N34" s="46">
        <f t="shared" si="1"/>
        <v>0</v>
      </c>
      <c r="O34" s="50" t="str">
        <f>IF($N34/$E$4&gt;120%,$I$3,IF($N34/$E$4&gt;110%,$I$4,IF($N34/$E$4&gt;100%,$I$5,IF($N34/$E$4&gt;90%,$M$4,IF($N34/$E$4&gt;80%,#REF!,$M$5)))))</f>
        <v>😶</v>
      </c>
      <c r="P34" s="62">
        <f t="shared" si="7"/>
        <v>8</v>
      </c>
    </row>
    <row r="35" spans="2:16" ht="15" customHeight="1" thickBot="1">
      <c r="B35" s="93" t="s">
        <v>8</v>
      </c>
      <c r="C35" s="111">
        <v>128</v>
      </c>
      <c r="D35" s="32">
        <v>13</v>
      </c>
      <c r="E35" s="32">
        <v>13</v>
      </c>
      <c r="F35" s="42">
        <f t="shared" si="0"/>
        <v>10.6624</v>
      </c>
      <c r="G35" s="43">
        <f t="shared" si="2"/>
        <v>21.3248</v>
      </c>
      <c r="H35" s="47">
        <f>$D35/($E$3*$C35)</f>
        <v>1.2192376950780313</v>
      </c>
      <c r="I35" s="51" t="str">
        <f>IF($H35&gt;120%,$I$3,IF($H35&gt;110%,$I$4,IF($H35&gt;100%,$I$5,IF($H35&gt;90%,$M$4,IF($H35&gt;80%,#REF!,$M$5)))))</f>
        <v>😃</v>
      </c>
      <c r="J35" s="54">
        <f t="shared" si="5"/>
        <v>2.3376000000000001</v>
      </c>
      <c r="K35" s="51" t="str">
        <f>IF($E35/$F35&gt;120%,$I$3,IF($E35/$F35&gt;110%,$I$4,IF($E35/$F35&gt;100%,$I$5,IF($E35/$F35&gt;90%,$M$4,IF($E35/$F35&gt;80%,#REF!,$M$5)))))</f>
        <v>😃</v>
      </c>
      <c r="L35" s="59">
        <f t="shared" si="6"/>
        <v>-8.3247999999999998</v>
      </c>
      <c r="M35" s="60" t="str">
        <f>IF($E35/$G35&gt;120%,$I$3,IF($E35/$G35&gt;110%,$I$4,IF($E35/$G35&gt;100%,$I$5,IF($E35/$G35&gt;90%,$M$3,IF($E35/$G35&gt;80%,$M$4,$M$5)))))</f>
        <v>😶</v>
      </c>
      <c r="N35" s="64">
        <f t="shared" si="1"/>
        <v>0.1015625</v>
      </c>
      <c r="O35" s="65" t="str">
        <f>IF($N35/$E$4&gt;120%,$I$3,IF($N35/$E$4&gt;110%,$I$4,IF($N35/$E$4&gt;100%,$I$5,IF($N35/$E$4&gt;90%,$M$3,IF($N35/$E$4&gt;80%,$M$4,$M$5)))))</f>
        <v>😃</v>
      </c>
      <c r="P35" s="63">
        <f t="shared" si="7"/>
        <v>115</v>
      </c>
    </row>
    <row r="36" spans="2:16" ht="15" customHeight="1" thickBot="1">
      <c r="B36" s="25"/>
      <c r="C36" s="5"/>
      <c r="D36" s="5"/>
      <c r="E36" s="5"/>
      <c r="F36" s="9"/>
      <c r="G36" s="9"/>
      <c r="H36" s="18"/>
      <c r="I36" s="18"/>
      <c r="J36" s="9"/>
      <c r="K36" s="18"/>
      <c r="L36" s="9"/>
      <c r="M36" s="18"/>
      <c r="N36" s="18"/>
      <c r="O36" s="18"/>
      <c r="P36" s="5"/>
    </row>
    <row r="37" spans="2:16" ht="60" customHeight="1" thickBot="1">
      <c r="B37" s="131" t="s">
        <v>94</v>
      </c>
      <c r="C37" s="132"/>
      <c r="D37" s="133"/>
      <c r="E37" s="134"/>
      <c r="F37" s="135" t="s">
        <v>95</v>
      </c>
      <c r="G37" s="153" t="s">
        <v>96</v>
      </c>
      <c r="H37" s="136" t="s">
        <v>97</v>
      </c>
      <c r="M37" s="5"/>
      <c r="N37" s="5"/>
      <c r="O37" s="5"/>
    </row>
    <row r="38" spans="2:16" ht="15" customHeight="1">
      <c r="B38" s="156" t="s">
        <v>14</v>
      </c>
      <c r="C38" s="155">
        <v>87</v>
      </c>
      <c r="D38" s="33">
        <v>75.099999999999994</v>
      </c>
      <c r="E38" s="137">
        <v>75.099999999999994</v>
      </c>
      <c r="F38" s="148" t="str">
        <f>IF($D38&gt;=$E38,"▲","▼")</f>
        <v>▲</v>
      </c>
      <c r="G38" s="154">
        <f>$E38-$C38</f>
        <v>-11.900000000000006</v>
      </c>
      <c r="H38" s="151" t="str">
        <f>IF($G38&gt;=0,$I$3, $M$4)</f>
        <v>😒</v>
      </c>
      <c r="M38" s="5"/>
      <c r="N38" s="5"/>
      <c r="O38" s="5"/>
    </row>
    <row r="39" spans="2:16" ht="12" customHeight="1">
      <c r="B39" s="157" t="s">
        <v>15</v>
      </c>
      <c r="C39" s="155">
        <v>80</v>
      </c>
      <c r="D39" s="33">
        <v>57.6</v>
      </c>
      <c r="E39" s="137">
        <v>57.6</v>
      </c>
      <c r="F39" s="149" t="str">
        <f t="shared" ref="F39:F48" si="15">IF($D39&gt;=$E39,"▲","▼")</f>
        <v>▲</v>
      </c>
      <c r="G39" s="139">
        <f t="shared" ref="G39:G48" si="16">$E39-$C39</f>
        <v>-22.4</v>
      </c>
      <c r="H39" s="151" t="str">
        <f t="shared" ref="H39:H48" si="17">IF($G39&gt;=0,$I$3, $M$4)</f>
        <v>😒</v>
      </c>
      <c r="M39" s="5"/>
      <c r="N39" s="5"/>
      <c r="O39" s="5"/>
    </row>
    <row r="40" spans="2:16" ht="12" customHeight="1">
      <c r="B40" s="157" t="s">
        <v>19</v>
      </c>
      <c r="C40" s="155">
        <v>10</v>
      </c>
      <c r="D40" s="33">
        <v>0</v>
      </c>
      <c r="E40" s="137">
        <v>0</v>
      </c>
      <c r="F40" s="149" t="str">
        <f t="shared" si="15"/>
        <v>▲</v>
      </c>
      <c r="G40" s="139">
        <f t="shared" si="16"/>
        <v>-10</v>
      </c>
      <c r="H40" s="151" t="str">
        <f t="shared" si="17"/>
        <v>😒</v>
      </c>
      <c r="M40" s="5"/>
      <c r="N40" s="5"/>
      <c r="O40" s="5"/>
    </row>
    <row r="41" spans="2:16" ht="12" customHeight="1">
      <c r="B41" s="157" t="s">
        <v>102</v>
      </c>
      <c r="C41" s="155">
        <v>85</v>
      </c>
      <c r="D41" s="33">
        <v>76.900000000000006</v>
      </c>
      <c r="E41" s="137">
        <v>76.900000000000006</v>
      </c>
      <c r="F41" s="149" t="str">
        <f t="shared" si="15"/>
        <v>▲</v>
      </c>
      <c r="G41" s="139">
        <f t="shared" si="16"/>
        <v>-8.0999999999999943</v>
      </c>
      <c r="H41" s="151" t="str">
        <f t="shared" si="17"/>
        <v>😒</v>
      </c>
      <c r="M41" s="5"/>
      <c r="N41" s="5"/>
      <c r="O41" s="5"/>
    </row>
    <row r="42" spans="2:16" ht="12" customHeight="1">
      <c r="B42" s="157" t="s">
        <v>16</v>
      </c>
      <c r="C42" s="155">
        <v>87</v>
      </c>
      <c r="D42" s="33">
        <v>76.599999999999994</v>
      </c>
      <c r="E42" s="137">
        <v>76.599999999999994</v>
      </c>
      <c r="F42" s="149" t="str">
        <f t="shared" si="15"/>
        <v>▲</v>
      </c>
      <c r="G42" s="139">
        <f t="shared" si="16"/>
        <v>-10.400000000000006</v>
      </c>
      <c r="H42" s="151" t="str">
        <f t="shared" si="17"/>
        <v>😒</v>
      </c>
      <c r="M42" s="5"/>
      <c r="N42" s="5"/>
      <c r="O42" s="5"/>
    </row>
    <row r="43" spans="2:16" ht="12" customHeight="1">
      <c r="B43" s="157" t="s">
        <v>13</v>
      </c>
      <c r="C43" s="155">
        <v>47</v>
      </c>
      <c r="D43" s="33">
        <v>64.900000000000006</v>
      </c>
      <c r="E43" s="137">
        <v>64.900000000000006</v>
      </c>
      <c r="F43" s="149" t="str">
        <f t="shared" si="15"/>
        <v>▲</v>
      </c>
      <c r="G43" s="139">
        <f t="shared" si="16"/>
        <v>17.900000000000006</v>
      </c>
      <c r="H43" s="151" t="str">
        <f t="shared" si="17"/>
        <v>😃</v>
      </c>
      <c r="M43" s="5"/>
      <c r="N43" s="5"/>
      <c r="O43" s="5"/>
    </row>
    <row r="44" spans="2:16" ht="12" customHeight="1">
      <c r="B44" s="157" t="s">
        <v>20</v>
      </c>
      <c r="C44" s="155">
        <v>85</v>
      </c>
      <c r="D44" s="33">
        <v>50</v>
      </c>
      <c r="E44" s="137">
        <v>20</v>
      </c>
      <c r="F44" s="149" t="str">
        <f t="shared" si="15"/>
        <v>▲</v>
      </c>
      <c r="G44" s="139">
        <f t="shared" si="16"/>
        <v>-65</v>
      </c>
      <c r="H44" s="151" t="str">
        <f t="shared" si="17"/>
        <v>😒</v>
      </c>
      <c r="M44" s="5"/>
      <c r="N44" s="5"/>
      <c r="O44" s="5"/>
    </row>
    <row r="45" spans="2:16" ht="12" customHeight="1">
      <c r="B45" s="159" t="s">
        <v>17</v>
      </c>
      <c r="C45" s="155">
        <v>65</v>
      </c>
      <c r="D45" s="33">
        <v>1</v>
      </c>
      <c r="E45" s="137">
        <v>1</v>
      </c>
      <c r="F45" s="149" t="str">
        <f t="shared" si="15"/>
        <v>▲</v>
      </c>
      <c r="G45" s="139">
        <f t="shared" si="16"/>
        <v>-64</v>
      </c>
      <c r="H45" s="151" t="str">
        <f t="shared" si="17"/>
        <v>😒</v>
      </c>
      <c r="M45" s="5"/>
      <c r="N45" s="5"/>
      <c r="O45" s="5"/>
    </row>
    <row r="46" spans="2:16" ht="12" customHeight="1">
      <c r="B46" s="159" t="s">
        <v>103</v>
      </c>
      <c r="C46" s="155">
        <v>40</v>
      </c>
      <c r="D46" s="33">
        <v>85</v>
      </c>
      <c r="E46" s="137">
        <v>85</v>
      </c>
      <c r="F46" s="149" t="str">
        <f t="shared" si="15"/>
        <v>▲</v>
      </c>
      <c r="G46" s="139">
        <f t="shared" si="16"/>
        <v>45</v>
      </c>
      <c r="H46" s="151" t="str">
        <f t="shared" si="17"/>
        <v>😃</v>
      </c>
      <c r="M46" s="5"/>
      <c r="N46" s="5"/>
      <c r="O46" s="5"/>
    </row>
    <row r="47" spans="2:16" ht="12" customHeight="1">
      <c r="B47" s="159" t="s">
        <v>18</v>
      </c>
      <c r="C47" s="155">
        <v>55</v>
      </c>
      <c r="D47" s="33">
        <v>30</v>
      </c>
      <c r="E47" s="137">
        <v>15</v>
      </c>
      <c r="F47" s="149" t="str">
        <f t="shared" si="15"/>
        <v>▲</v>
      </c>
      <c r="G47" s="139">
        <f t="shared" si="16"/>
        <v>-40</v>
      </c>
      <c r="H47" s="151" t="str">
        <f t="shared" si="17"/>
        <v>😒</v>
      </c>
      <c r="M47" s="5"/>
      <c r="N47" s="5"/>
      <c r="O47" s="5"/>
    </row>
    <row r="48" spans="2:16" ht="12" customHeight="1" thickBot="1">
      <c r="B48" s="160" t="s">
        <v>10</v>
      </c>
      <c r="C48" s="155">
        <v>30</v>
      </c>
      <c r="D48" s="33">
        <v>85</v>
      </c>
      <c r="E48" s="137">
        <v>86</v>
      </c>
      <c r="F48" s="150" t="str">
        <f t="shared" si="15"/>
        <v>▼</v>
      </c>
      <c r="G48" s="142">
        <f t="shared" si="16"/>
        <v>56</v>
      </c>
      <c r="H48" s="152" t="str">
        <f t="shared" si="17"/>
        <v>😃</v>
      </c>
      <c r="M48" s="5"/>
      <c r="N48" s="5"/>
      <c r="O48" s="5"/>
    </row>
    <row r="49" spans="2:15" ht="12" customHeight="1">
      <c r="M49" s="5"/>
      <c r="N49" s="5"/>
      <c r="O49" s="5"/>
    </row>
    <row r="50" spans="2:15" ht="12" customHeight="1">
      <c r="B50" s="8"/>
      <c r="C50" s="12"/>
      <c r="D50" s="5"/>
      <c r="E50" s="5"/>
      <c r="F50" s="5"/>
      <c r="G50" s="5"/>
      <c r="H50" s="5"/>
      <c r="I50" s="5"/>
      <c r="M50" s="5"/>
      <c r="N50" s="5"/>
      <c r="O50" s="5"/>
    </row>
    <row r="51" spans="2:15" ht="12" customHeight="1">
      <c r="B51" s="8"/>
      <c r="C51" s="12"/>
      <c r="D51" s="5"/>
      <c r="E51" s="5"/>
      <c r="F51" s="5"/>
      <c r="G51" s="5"/>
      <c r="H51" s="5"/>
      <c r="I51" s="5"/>
      <c r="M51" s="5"/>
      <c r="N51" s="5"/>
      <c r="O51" s="5"/>
    </row>
    <row r="52" spans="2:15" ht="12" customHeight="1">
      <c r="B52" s="8"/>
      <c r="C52" s="12"/>
      <c r="D52" s="5"/>
      <c r="E52" s="5"/>
      <c r="F52" s="5"/>
      <c r="G52" s="5"/>
      <c r="H52" s="5"/>
      <c r="I52" s="5"/>
      <c r="M52" s="5"/>
      <c r="N52" s="5"/>
      <c r="O52" s="5"/>
    </row>
    <row r="53" spans="2:15" ht="12" customHeight="1">
      <c r="B53" s="8"/>
      <c r="C53" s="12"/>
      <c r="D53" s="5"/>
      <c r="E53" s="5"/>
      <c r="F53" s="5"/>
      <c r="G53" s="5"/>
      <c r="H53" s="5"/>
      <c r="I53" s="5"/>
      <c r="M53" s="5"/>
      <c r="N53" s="5"/>
      <c r="O53" s="5"/>
    </row>
    <row r="54" spans="2:15" ht="12" customHeight="1">
      <c r="B54" s="8"/>
      <c r="C54" s="12"/>
      <c r="D54" s="5"/>
      <c r="E54" s="5"/>
      <c r="F54" s="5"/>
      <c r="G54" s="5"/>
      <c r="H54" s="5"/>
      <c r="I54" s="5"/>
      <c r="M54" s="5"/>
      <c r="N54" s="5"/>
      <c r="O54" s="5"/>
    </row>
    <row r="55" spans="2:15" ht="12" customHeight="1">
      <c r="B55" s="8"/>
      <c r="C55" s="12"/>
      <c r="D55" s="5"/>
      <c r="E55" s="5"/>
      <c r="F55" s="5"/>
      <c r="G55" s="5"/>
      <c r="H55" s="5"/>
      <c r="I55" s="5"/>
      <c r="M55" s="5"/>
      <c r="N55" s="5"/>
      <c r="O55" s="5"/>
    </row>
    <row r="56" spans="2:15" ht="12" customHeight="1">
      <c r="B56" s="8"/>
      <c r="C56" s="12"/>
      <c r="D56" s="5"/>
      <c r="E56" s="5"/>
      <c r="F56" s="5"/>
      <c r="G56" s="5"/>
      <c r="H56" s="5"/>
      <c r="I56" s="5"/>
      <c r="M56" s="5"/>
      <c r="N56" s="5"/>
      <c r="O56" s="5"/>
    </row>
    <row r="57" spans="2:15" ht="12" customHeight="1">
      <c r="B57" s="8"/>
      <c r="C57" s="12"/>
      <c r="D57" s="5"/>
      <c r="E57" s="5"/>
      <c r="F57" s="5"/>
      <c r="G57" s="5"/>
      <c r="H57" s="5"/>
      <c r="I57" s="5"/>
      <c r="M57" s="5"/>
      <c r="N57" s="5"/>
      <c r="O57" s="5"/>
    </row>
    <row r="58" spans="2:15" ht="12" customHeight="1">
      <c r="B58" s="8"/>
      <c r="C58" s="12"/>
      <c r="D58" s="5"/>
      <c r="E58" s="5"/>
      <c r="F58" s="5"/>
      <c r="G58" s="5"/>
      <c r="H58" s="5"/>
      <c r="I58" s="5"/>
      <c r="M58" s="5"/>
      <c r="N58" s="5"/>
      <c r="O58" s="5"/>
    </row>
    <row r="59" spans="2:15" ht="12" customHeight="1">
      <c r="B59" s="8"/>
      <c r="C59" s="12"/>
      <c r="D59" s="5"/>
      <c r="E59" s="5"/>
      <c r="F59" s="5"/>
      <c r="G59" s="5"/>
      <c r="H59" s="5"/>
      <c r="I59" s="5"/>
      <c r="M59" s="5"/>
      <c r="N59" s="5"/>
      <c r="O59" s="5"/>
    </row>
    <row r="60" spans="2:15" ht="12" customHeight="1">
      <c r="B60" s="8"/>
      <c r="C60" s="12"/>
      <c r="D60" s="5"/>
      <c r="E60" s="5"/>
      <c r="F60" s="5"/>
      <c r="G60" s="5"/>
      <c r="H60" s="5"/>
      <c r="I60" s="5"/>
      <c r="M60" s="5"/>
      <c r="N60" s="5"/>
      <c r="O60" s="5"/>
    </row>
    <row r="61" spans="2:15" ht="12" customHeight="1">
      <c r="B61" s="8"/>
      <c r="C61" s="12"/>
      <c r="D61" s="5"/>
      <c r="E61" s="5"/>
      <c r="F61" s="5"/>
      <c r="G61" s="5"/>
      <c r="H61" s="5"/>
      <c r="I61" s="5"/>
      <c r="M61" s="5"/>
      <c r="N61" s="5"/>
      <c r="O61" s="5"/>
    </row>
    <row r="62" spans="2:15" ht="12" customHeight="1">
      <c r="B62" s="8"/>
      <c r="C62" s="12"/>
      <c r="D62" s="5"/>
      <c r="E62" s="5"/>
      <c r="F62" s="5"/>
      <c r="G62" s="5"/>
      <c r="H62" s="5"/>
      <c r="I62" s="5"/>
      <c r="M62" s="5"/>
      <c r="N62" s="5"/>
      <c r="O62" s="5"/>
    </row>
    <row r="63" spans="2:15" ht="12" customHeight="1">
      <c r="C63" s="12"/>
    </row>
    <row r="64" spans="2:15" ht="12" customHeight="1">
      <c r="C64" s="12"/>
    </row>
    <row r="65" spans="3:3" ht="12" customHeight="1">
      <c r="C65" s="12"/>
    </row>
    <row r="66" spans="3:3" ht="12" customHeight="1">
      <c r="C66" s="12"/>
    </row>
    <row r="67" spans="3:3" ht="12" customHeight="1">
      <c r="C67" s="12"/>
    </row>
    <row r="68" spans="3:3" ht="12" customHeight="1">
      <c r="C68" s="12"/>
    </row>
    <row r="69" spans="3:3" ht="12" customHeight="1">
      <c r="C69" s="12"/>
    </row>
    <row r="70" spans="3:3" ht="12" customHeight="1">
      <c r="C70" s="12"/>
    </row>
    <row r="71" spans="3:3" ht="12" customHeight="1">
      <c r="C71" s="12"/>
    </row>
    <row r="72" spans="3:3" ht="12" customHeight="1">
      <c r="C72" s="12"/>
    </row>
    <row r="73" spans="3:3" ht="12" customHeight="1">
      <c r="C73" s="12"/>
    </row>
    <row r="74" spans="3:3" ht="12" customHeight="1">
      <c r="C74" s="12"/>
    </row>
    <row r="75" spans="3:3" ht="12" customHeight="1">
      <c r="C75" s="12"/>
    </row>
    <row r="76" spans="3:3" ht="12" customHeight="1">
      <c r="C76" s="12"/>
    </row>
    <row r="77" spans="3:3" ht="12" customHeight="1">
      <c r="C77" s="12"/>
    </row>
    <row r="78" spans="3:3" ht="12" customHeight="1">
      <c r="C78" s="12"/>
    </row>
    <row r="79" spans="3:3" ht="12" customHeight="1">
      <c r="C79" s="12"/>
    </row>
    <row r="80" spans="3:3" ht="12" customHeight="1">
      <c r="C80" s="12"/>
    </row>
    <row r="81" spans="3:3" ht="12" customHeight="1">
      <c r="C81" s="12"/>
    </row>
    <row r="82" spans="3:3" ht="12" customHeight="1">
      <c r="C82" s="12"/>
    </row>
    <row r="83" spans="3:3" ht="12" customHeight="1"/>
    <row r="84" spans="3:3" ht="12" customHeight="1"/>
    <row r="85" spans="3:3" ht="12" customHeight="1"/>
    <row r="86" spans="3:3" ht="12" customHeight="1"/>
    <row r="87" spans="3:3" ht="12" customHeight="1"/>
    <row r="88" spans="3:3" ht="12" customHeight="1"/>
    <row r="89" spans="3:3" ht="12" customHeight="1"/>
    <row r="90" spans="3:3" ht="12" customHeight="1"/>
    <row r="91" spans="3:3" ht="12" customHeight="1"/>
    <row r="92" spans="3:3" ht="12" customHeight="1"/>
    <row r="93" spans="3:3" ht="12" customHeight="1"/>
    <row r="94" spans="3:3" ht="12" customHeight="1"/>
    <row r="95" spans="3:3" ht="12" customHeight="1"/>
    <row r="96" spans="3:3" ht="12" customHeight="1"/>
    <row r="97" ht="12" customHeight="1"/>
    <row r="98" ht="12" customHeight="1"/>
    <row r="99" ht="12" customHeight="1"/>
    <row r="100" ht="12" customHeight="1"/>
    <row r="101" ht="12" customHeight="1"/>
    <row r="102" ht="12" customHeight="1"/>
    <row r="103" ht="12" customHeight="1"/>
    <row r="104" ht="12" customHeight="1"/>
    <row r="105" ht="12" customHeight="1"/>
    <row r="106" ht="12" customHeight="1"/>
    <row r="107" ht="12" customHeight="1"/>
    <row r="108" ht="12" customHeight="1"/>
    <row r="109" ht="12" customHeight="1"/>
    <row r="110" ht="12" customHeight="1"/>
    <row r="111" ht="12" customHeight="1"/>
    <row r="112" ht="12" customHeight="1"/>
    <row r="113" ht="12" customHeight="1"/>
    <row r="114" ht="12" customHeight="1"/>
    <row r="115" ht="12" customHeight="1"/>
    <row r="116" ht="12" customHeight="1"/>
  </sheetData>
  <mergeCells count="6">
    <mergeCell ref="N8:O8"/>
    <mergeCell ref="C3:D3"/>
    <mergeCell ref="C4:D4"/>
    <mergeCell ref="H8:I8"/>
    <mergeCell ref="J8:K8"/>
    <mergeCell ref="L8:M8"/>
  </mergeCells>
  <conditionalFormatting sqref="J9:J35">
    <cfRule type="cellIs" dxfId="130" priority="7" operator="greaterThan">
      <formula>0</formula>
    </cfRule>
  </conditionalFormatting>
  <conditionalFormatting sqref="L9:L35">
    <cfRule type="cellIs" dxfId="129" priority="6" operator="greaterThan">
      <formula>0</formula>
    </cfRule>
  </conditionalFormatting>
  <conditionalFormatting sqref="U9:V22">
    <cfRule type="cellIs" dxfId="128" priority="5" operator="greaterThan">
      <formula>0</formula>
    </cfRule>
  </conditionalFormatting>
  <conditionalFormatting sqref="H9:H35">
    <cfRule type="cellIs" dxfId="127" priority="4" operator="greaterThan">
      <formula>1</formula>
    </cfRule>
  </conditionalFormatting>
  <conditionalFormatting sqref="F38:F48">
    <cfRule type="containsText" dxfId="126" priority="3" operator="containsText" text="▼">
      <formula>NOT(ISERROR(SEARCH("▼",F38)))</formula>
    </cfRule>
  </conditionalFormatting>
  <conditionalFormatting sqref="N9:N35">
    <cfRule type="cellIs" dxfId="125" priority="2" operator="greaterThanOrEqual">
      <formula>$E$4</formula>
    </cfRule>
  </conditionalFormatting>
  <conditionalFormatting sqref="G38:G48">
    <cfRule type="cellIs" dxfId="124" priority="1" operator="greaterThanOrEqual">
      <formula>0</formula>
    </cfRule>
  </conditionalFormatting>
  <pageMargins left="0.7" right="0.7" top="0.75" bottom="0.75" header="0.3" footer="0.3"/>
  <pageSetup paperSize="9" scale="60" orientation="landscape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Z82"/>
  <sheetViews>
    <sheetView topLeftCell="A8" zoomScale="110" zoomScaleNormal="110" zoomScalePageLayoutView="110" workbookViewId="0">
      <selection activeCell="G38" sqref="G38:G48"/>
    </sheetView>
  </sheetViews>
  <sheetFormatPr baseColWidth="10" defaultRowHeight="15.5"/>
  <cols>
    <col min="1" max="1" width="2" style="3" customWidth="1"/>
    <col min="2" max="2" width="39.6640625" style="11" customWidth="1"/>
    <col min="3" max="3" width="6.83203125" style="4" customWidth="1"/>
    <col min="4" max="15" width="6.83203125" style="2" customWidth="1"/>
    <col min="16" max="16" width="7.5" customWidth="1"/>
    <col min="17" max="17" width="2.1640625" customWidth="1"/>
    <col min="18" max="18" width="38.83203125" style="14" customWidth="1"/>
    <col min="19" max="19" width="6.83203125" customWidth="1"/>
    <col min="20" max="21" width="7.1640625" customWidth="1"/>
    <col min="22" max="22" width="6.6640625" style="7" customWidth="1"/>
  </cols>
  <sheetData>
    <row r="1" spans="1:26" ht="16" thickBot="1"/>
    <row r="2" spans="1:26" ht="16" thickBot="1">
      <c r="I2" s="124" t="s">
        <v>52</v>
      </c>
      <c r="J2" s="122"/>
      <c r="K2" s="122"/>
      <c r="L2" s="122"/>
      <c r="M2" s="122"/>
      <c r="N2" s="122"/>
      <c r="O2" s="122"/>
      <c r="P2" s="123"/>
      <c r="R2" s="113" t="s">
        <v>86</v>
      </c>
      <c r="S2" s="114"/>
      <c r="T2" s="114"/>
      <c r="U2" s="114"/>
      <c r="V2" s="115"/>
    </row>
    <row r="3" spans="1:26" ht="16" thickBot="1">
      <c r="B3" s="35" t="s">
        <v>46</v>
      </c>
      <c r="C3" s="230" t="s">
        <v>45</v>
      </c>
      <c r="D3" s="231"/>
      <c r="E3" s="45">
        <v>8.3299999999999999E-2</v>
      </c>
      <c r="F3" s="19"/>
      <c r="G3" s="20"/>
      <c r="I3" s="116" t="s">
        <v>88</v>
      </c>
      <c r="J3" s="24" t="s">
        <v>40</v>
      </c>
      <c r="K3" s="24"/>
      <c r="M3" s="125" t="s">
        <v>87</v>
      </c>
      <c r="N3" s="24" t="s">
        <v>43</v>
      </c>
      <c r="O3" s="24"/>
      <c r="P3" s="117"/>
      <c r="T3" s="24"/>
      <c r="U3" s="24"/>
    </row>
    <row r="4" spans="1:26" ht="19" thickBot="1">
      <c r="B4" s="34" t="s">
        <v>67</v>
      </c>
      <c r="C4" s="232" t="s">
        <v>57</v>
      </c>
      <c r="D4" s="233"/>
      <c r="E4" s="45">
        <v>8.3299999999999999E-2</v>
      </c>
      <c r="F4" s="44" t="s">
        <v>58</v>
      </c>
      <c r="G4" s="21"/>
      <c r="H4" s="5"/>
      <c r="I4" s="116" t="s">
        <v>89</v>
      </c>
      <c r="J4" s="24" t="s">
        <v>41</v>
      </c>
      <c r="K4" s="24"/>
      <c r="M4" s="125" t="s">
        <v>91</v>
      </c>
      <c r="N4" s="24" t="s">
        <v>44</v>
      </c>
      <c r="O4" s="24"/>
      <c r="P4" s="117"/>
      <c r="T4" s="24"/>
      <c r="U4" s="24"/>
    </row>
    <row r="5" spans="1:26" ht="16" thickBot="1">
      <c r="C5" s="12"/>
      <c r="E5" s="21"/>
      <c r="F5" s="21"/>
      <c r="G5" s="21"/>
      <c r="H5" s="5"/>
      <c r="I5" s="118" t="s">
        <v>90</v>
      </c>
      <c r="J5" s="119" t="s">
        <v>42</v>
      </c>
      <c r="K5" s="119"/>
      <c r="L5" s="120"/>
      <c r="M5" s="126" t="s">
        <v>92</v>
      </c>
      <c r="N5" s="119" t="s">
        <v>53</v>
      </c>
      <c r="O5" s="119"/>
      <c r="P5" s="121"/>
      <c r="T5" s="24"/>
      <c r="U5" s="24"/>
    </row>
    <row r="6" spans="1:26" ht="16" thickBot="1">
      <c r="C6" s="12"/>
      <c r="E6" s="20"/>
      <c r="F6" s="28" t="s">
        <v>11</v>
      </c>
      <c r="G6" s="28" t="s">
        <v>11</v>
      </c>
      <c r="I6" s="22"/>
      <c r="R6" s="17"/>
      <c r="S6" s="1"/>
      <c r="T6" s="1"/>
      <c r="U6" s="1"/>
    </row>
    <row r="7" spans="1:26" ht="16" thickBot="1">
      <c r="C7" s="110"/>
      <c r="D7" s="23" t="s">
        <v>12</v>
      </c>
      <c r="E7" s="29"/>
      <c r="F7" s="30" t="s">
        <v>37</v>
      </c>
      <c r="G7" s="30" t="s">
        <v>38</v>
      </c>
      <c r="I7" s="22"/>
      <c r="R7" s="78" t="s">
        <v>56</v>
      </c>
      <c r="S7" s="81">
        <f>E3</f>
        <v>8.3299999999999999E-2</v>
      </c>
      <c r="T7" s="81">
        <f>E4</f>
        <v>8.3299999999999999E-2</v>
      </c>
      <c r="U7" s="83">
        <f>F8</f>
        <v>8.3299999999999999E-2</v>
      </c>
      <c r="V7" s="80">
        <f>G8</f>
        <v>0.1666</v>
      </c>
    </row>
    <row r="8" spans="1:26" ht="40" thickTop="1" thickBot="1">
      <c r="A8" s="2"/>
      <c r="B8" s="36" t="s">
        <v>39</v>
      </c>
      <c r="C8" s="74" t="s">
        <v>49</v>
      </c>
      <c r="D8" s="26" t="s">
        <v>35</v>
      </c>
      <c r="E8" s="75" t="s">
        <v>36</v>
      </c>
      <c r="F8" s="76">
        <v>8.3299999999999999E-2</v>
      </c>
      <c r="G8" s="77">
        <v>0.1666</v>
      </c>
      <c r="H8" s="234" t="s">
        <v>48</v>
      </c>
      <c r="I8" s="235"/>
      <c r="J8" s="234" t="s">
        <v>50</v>
      </c>
      <c r="K8" s="235"/>
      <c r="L8" s="236" t="s">
        <v>51</v>
      </c>
      <c r="M8" s="229"/>
      <c r="N8" s="228" t="s">
        <v>54</v>
      </c>
      <c r="O8" s="229"/>
      <c r="P8" s="26" t="s">
        <v>101</v>
      </c>
      <c r="Q8" s="7"/>
      <c r="R8" s="79" t="str">
        <f>B4</f>
        <v>Le Bouscat Centre</v>
      </c>
      <c r="S8" s="72" t="s">
        <v>55</v>
      </c>
      <c r="T8" s="73" t="s">
        <v>0</v>
      </c>
      <c r="U8" s="84" t="s">
        <v>50</v>
      </c>
      <c r="V8" s="85" t="s">
        <v>51</v>
      </c>
      <c r="W8" s="7"/>
      <c r="X8" s="7"/>
      <c r="Y8" s="7"/>
      <c r="Z8" s="7"/>
    </row>
    <row r="9" spans="1:26" ht="16.5" thickTop="1" thickBot="1">
      <c r="B9" s="144" t="s">
        <v>93</v>
      </c>
      <c r="C9" s="111">
        <v>311</v>
      </c>
      <c r="D9" s="32">
        <v>22</v>
      </c>
      <c r="E9" s="32">
        <v>22</v>
      </c>
      <c r="F9" s="37">
        <f t="shared" ref="F9:F35" si="0">$C9*$F$8</f>
        <v>25.906299999999998</v>
      </c>
      <c r="G9" s="38">
        <f>$C9*$G$8</f>
        <v>51.812599999999996</v>
      </c>
      <c r="H9" s="48">
        <f>$D9/($E$3*$C9)</f>
        <v>0.84921428378425334</v>
      </c>
      <c r="I9" s="49" t="str">
        <f t="shared" ref="I9:I35" si="1">IF($H9&gt;120%,$I$3,IF($H9&gt;110%,$I$4,IF($H9&gt;100%,$I$5,IF($H9&gt;90%,$M$3,IF($H9&gt;80%,$M$4,$M$5)))))</f>
        <v>😒</v>
      </c>
      <c r="J9" s="52">
        <f>$E9-($F$8*$C9)</f>
        <v>-3.9062999999999981</v>
      </c>
      <c r="K9" s="49" t="str">
        <f>IF($E9/$F9&gt;120%,$I$3,IF($E9/$F9&gt;110%,$I$4,IF($E9/$F9&gt;100%,$I$5,IF($E9/$F9&gt;90%,$M$3,IF($E9/$F9&gt;80%,$M$4,$M$5)))))</f>
        <v>😒</v>
      </c>
      <c r="L9" s="55">
        <f>$E9-($G$8*$C9)</f>
        <v>-29.812599999999996</v>
      </c>
      <c r="M9" s="56" t="str">
        <f>IF($E9/$G9&gt;120%,$I$3,IF($E9/$G9&gt;110%,$I$4,IF($E9/$G9&gt;100%,$I$5,IF($E9/$G9&gt;90%,$M$3,IF($E9/$G9&gt;80%,$M$4,$M$5)))))</f>
        <v>😶</v>
      </c>
      <c r="N9" s="48">
        <f t="shared" ref="N9:N35" si="2">$E9/$C9</f>
        <v>7.0739549839228297E-2</v>
      </c>
      <c r="O9" s="49" t="str">
        <f>IF($N9/$E$4&gt;120%,$I$3,IF($N9/$E$4&gt;110%,$I$4,IF($N9/$E$4&gt;100%,$I$5,IF($N9/$E$4&gt;90%,$M$3,IF($N9/$E$4&gt;80%,$M$4,$M$5)))))</f>
        <v>😒</v>
      </c>
      <c r="P9" s="61">
        <f>$C9-$E9</f>
        <v>289</v>
      </c>
      <c r="R9" s="66" t="str">
        <f>B9</f>
        <v xml:space="preserve">Total nouveaux clients </v>
      </c>
      <c r="S9" s="70" t="str">
        <f>I9</f>
        <v>😒</v>
      </c>
      <c r="T9" s="67" t="str">
        <f>O9</f>
        <v>😒</v>
      </c>
      <c r="U9" s="86">
        <f>J9</f>
        <v>-3.9062999999999981</v>
      </c>
      <c r="V9" s="86">
        <f>L9</f>
        <v>-29.812599999999996</v>
      </c>
    </row>
    <row r="10" spans="1:26" ht="16" thickBot="1">
      <c r="B10" s="145" t="s">
        <v>100</v>
      </c>
      <c r="C10" s="111">
        <v>128</v>
      </c>
      <c r="D10" s="32">
        <v>0</v>
      </c>
      <c r="E10" s="32">
        <v>0</v>
      </c>
      <c r="F10" s="27">
        <f t="shared" si="0"/>
        <v>10.6624</v>
      </c>
      <c r="G10" s="10">
        <f t="shared" ref="G10:G35" si="3">$C10*$G$8</f>
        <v>21.3248</v>
      </c>
      <c r="H10" s="46">
        <f t="shared" ref="H10:H34" si="4">$D10/($E$3*$C10)</f>
        <v>0</v>
      </c>
      <c r="I10" s="50" t="str">
        <f t="shared" si="1"/>
        <v>😶</v>
      </c>
      <c r="J10" s="53">
        <f t="shared" ref="J10:J35" si="5">$E10-($F$8*$C10)</f>
        <v>-10.6624</v>
      </c>
      <c r="K10" s="50" t="str">
        <f t="shared" ref="K10:K35" si="6">IF($E10/$F10&gt;120%,$I$3,IF($E10/$F10&gt;110%,$I$4,IF($E10/$F10&gt;100%,$I$5,IF($E10/$F10&gt;90%,$M$3,IF($E10/$F10&gt;80%,$M$4,$M$5)))))</f>
        <v>😶</v>
      </c>
      <c r="L10" s="57">
        <f t="shared" ref="L10:L35" si="7">$E10-($G$8*$C10)</f>
        <v>-21.3248</v>
      </c>
      <c r="M10" s="58" t="str">
        <f t="shared" ref="M10:M34" si="8">IF($E10/$G10&gt;120%,$I$3,IF($E10/$G10&gt;110%,$I$4,IF($E10/$G10&gt;100%,$I$5,IF($E10/$G10&gt;90%,$M$3,IF($E10/$G10&gt;80%,$M$4,$M$5)))))</f>
        <v>😶</v>
      </c>
      <c r="N10" s="46">
        <f t="shared" si="2"/>
        <v>0</v>
      </c>
      <c r="O10" s="50" t="str">
        <f t="shared" ref="O10:O34" si="9">IF($N10/$E$4&gt;120%,$I$3,IF($N10/$E$4&gt;110%,$I$4,IF($N10/$E$4&gt;100%,$I$5,IF($N10/$E$4&gt;90%,$M$3,IF($N10/$E$4&gt;80%,$M$4,$M$5)))))</f>
        <v>😶</v>
      </c>
      <c r="P10" s="62">
        <f t="shared" ref="P10:P35" si="10">$C10-$E10</f>
        <v>128</v>
      </c>
      <c r="R10" s="66" t="str">
        <f>B12</f>
        <v>dont total nouveaux clients particuliers</v>
      </c>
      <c r="S10" s="70" t="str">
        <f>I12</f>
        <v>😶</v>
      </c>
      <c r="T10" s="67" t="str">
        <f>O12</f>
        <v>😶</v>
      </c>
      <c r="U10" s="86">
        <f>J12</f>
        <v>-5.7396999999999991</v>
      </c>
      <c r="V10" s="87">
        <f>L12</f>
        <v>-31.479399999999998</v>
      </c>
    </row>
    <row r="11" spans="1:26" ht="16" thickBot="1">
      <c r="B11" s="145" t="s">
        <v>99</v>
      </c>
      <c r="C11" s="111">
        <v>2</v>
      </c>
      <c r="D11" s="111">
        <v>2</v>
      </c>
      <c r="E11" s="111">
        <v>2</v>
      </c>
      <c r="F11" s="27">
        <f t="shared" si="0"/>
        <v>0.1666</v>
      </c>
      <c r="G11" s="10">
        <f t="shared" si="3"/>
        <v>0.3332</v>
      </c>
      <c r="H11" s="46">
        <f t="shared" si="4"/>
        <v>12.004801920768308</v>
      </c>
      <c r="I11" s="50" t="str">
        <f t="shared" si="1"/>
        <v>😃</v>
      </c>
      <c r="J11" s="53">
        <f t="shared" si="5"/>
        <v>1.8333999999999999</v>
      </c>
      <c r="K11" s="50" t="str">
        <f t="shared" si="6"/>
        <v>😃</v>
      </c>
      <c r="L11" s="57">
        <f t="shared" si="7"/>
        <v>1.6668000000000001</v>
      </c>
      <c r="M11" s="58" t="str">
        <f t="shared" si="8"/>
        <v>😃</v>
      </c>
      <c r="N11" s="46">
        <f t="shared" si="2"/>
        <v>1</v>
      </c>
      <c r="O11" s="50" t="str">
        <f t="shared" si="9"/>
        <v>😃</v>
      </c>
      <c r="P11" s="62">
        <f t="shared" si="10"/>
        <v>0</v>
      </c>
      <c r="R11" s="66" t="str">
        <f>B16</f>
        <v>collecte globale hors parts sociales (ke)</v>
      </c>
      <c r="S11" s="70" t="str">
        <f>I16</f>
        <v>😃</v>
      </c>
      <c r="T11" s="67" t="str">
        <f>O16</f>
        <v>😃</v>
      </c>
      <c r="U11" s="86">
        <f>J16</f>
        <v>267.23140000000001</v>
      </c>
      <c r="V11" s="87">
        <f>L16</f>
        <v>105.46280000000002</v>
      </c>
    </row>
    <row r="12" spans="1:26" ht="16" thickBot="1">
      <c r="B12" s="146" t="s">
        <v>98</v>
      </c>
      <c r="C12" s="143">
        <f>C9-C11</f>
        <v>309</v>
      </c>
      <c r="D12" s="147">
        <f>D9-D11</f>
        <v>20</v>
      </c>
      <c r="E12" s="147">
        <f>E9-E11</f>
        <v>20</v>
      </c>
      <c r="F12" s="27">
        <f t="shared" si="0"/>
        <v>25.739699999999999</v>
      </c>
      <c r="G12" s="10">
        <f t="shared" si="3"/>
        <v>51.479399999999998</v>
      </c>
      <c r="H12" s="46">
        <f t="shared" si="4"/>
        <v>0.77700983305943738</v>
      </c>
      <c r="I12" s="50" t="str">
        <f t="shared" si="1"/>
        <v>😶</v>
      </c>
      <c r="J12" s="53">
        <f t="shared" si="5"/>
        <v>-5.7396999999999991</v>
      </c>
      <c r="K12" s="50" t="str">
        <f t="shared" si="6"/>
        <v>😶</v>
      </c>
      <c r="L12" s="57">
        <f t="shared" si="7"/>
        <v>-31.479399999999998</v>
      </c>
      <c r="M12" s="58" t="str">
        <f>IF($E12/$G12&gt;120%,$I$3,IF($E12/$G12&gt;110%,$I$4,IF($E12/$G12&gt;100%,$I$5,IF($E12/$G12&gt;90%,$M$3,IF($E12/$G12&gt;80%,$M$4,$M$5)))))</f>
        <v>😶</v>
      </c>
      <c r="N12" s="46">
        <f t="shared" si="2"/>
        <v>6.4724919093851127E-2</v>
      </c>
      <c r="O12" s="50" t="str">
        <f t="shared" si="9"/>
        <v>😶</v>
      </c>
      <c r="P12" s="62">
        <f t="shared" si="10"/>
        <v>289</v>
      </c>
      <c r="R12" s="66" t="str">
        <f>B20</f>
        <v>souscription navig'option</v>
      </c>
      <c r="S12" s="70" t="str">
        <f>I20</f>
        <v>😃</v>
      </c>
      <c r="T12" s="67" t="str">
        <f>O20</f>
        <v>😃</v>
      </c>
      <c r="U12" s="86">
        <f>J20</f>
        <v>1.6688000000000001</v>
      </c>
      <c r="V12" s="87">
        <f>L20</f>
        <v>-3.6623999999999999</v>
      </c>
    </row>
    <row r="13" spans="1:26" ht="16" thickBot="1">
      <c r="B13" s="39" t="s">
        <v>21</v>
      </c>
      <c r="C13" s="111">
        <v>1606</v>
      </c>
      <c r="D13" s="32">
        <v>567</v>
      </c>
      <c r="E13" s="32">
        <v>567</v>
      </c>
      <c r="F13" s="27">
        <f t="shared" si="0"/>
        <v>133.77979999999999</v>
      </c>
      <c r="G13" s="10">
        <f t="shared" si="3"/>
        <v>267.55959999999999</v>
      </c>
      <c r="H13" s="46">
        <f t="shared" si="4"/>
        <v>4.2383080255763579</v>
      </c>
      <c r="I13" s="50" t="str">
        <f t="shared" si="1"/>
        <v>😃</v>
      </c>
      <c r="J13" s="53">
        <f t="shared" si="5"/>
        <v>433.22019999999998</v>
      </c>
      <c r="K13" s="50" t="str">
        <f t="shared" si="6"/>
        <v>😃</v>
      </c>
      <c r="L13" s="57">
        <f t="shared" si="7"/>
        <v>299.44040000000001</v>
      </c>
      <c r="M13" s="58" t="str">
        <f t="shared" si="8"/>
        <v>😃</v>
      </c>
      <c r="N13" s="46">
        <f t="shared" si="2"/>
        <v>0.35305105853051061</v>
      </c>
      <c r="O13" s="50" t="str">
        <f>IF($N13/$E$4&gt;120%,$I$3,IF($N13/$E$4&gt;110%,$I$4,IF($N13/$E$4&gt;100%,$I$5,IF($N13/$E$4&gt;90%,$M$3,IF($N13/$E$4&gt;80%,$M$4,$M$5)))))</f>
        <v>😃</v>
      </c>
      <c r="P13" s="62">
        <f t="shared" si="10"/>
        <v>1039</v>
      </c>
      <c r="R13" s="66" t="str">
        <f>B22</f>
        <v>collecte brute diversifiée en épargne assurance vie (ke)</v>
      </c>
      <c r="S13" s="70" t="str">
        <f>I22</f>
        <v>😶</v>
      </c>
      <c r="T13" s="67" t="str">
        <f>O22</f>
        <v>😶</v>
      </c>
      <c r="U13" s="86">
        <f>J22</f>
        <v>-64.290800000000004</v>
      </c>
      <c r="V13" s="87">
        <f>L22</f>
        <v>-170.58160000000001</v>
      </c>
    </row>
    <row r="14" spans="1:26" ht="16" thickBot="1">
      <c r="B14" s="40" t="s">
        <v>22</v>
      </c>
      <c r="C14" s="111">
        <v>164</v>
      </c>
      <c r="D14" s="32">
        <v>-106</v>
      </c>
      <c r="E14" s="32">
        <v>-106</v>
      </c>
      <c r="F14" s="27">
        <f t="shared" si="0"/>
        <v>13.661199999999999</v>
      </c>
      <c r="G14" s="10">
        <f t="shared" si="3"/>
        <v>27.322399999999998</v>
      </c>
      <c r="H14" s="46">
        <f t="shared" si="4"/>
        <v>-7.7592012414721987</v>
      </c>
      <c r="I14" s="50" t="str">
        <f t="shared" si="1"/>
        <v>😶</v>
      </c>
      <c r="J14" s="53">
        <f t="shared" si="5"/>
        <v>-119.66119999999999</v>
      </c>
      <c r="K14" s="50" t="str">
        <f t="shared" si="6"/>
        <v>😶</v>
      </c>
      <c r="L14" s="57">
        <f t="shared" si="7"/>
        <v>-133.32239999999999</v>
      </c>
      <c r="M14" s="58" t="str">
        <f t="shared" si="8"/>
        <v>😶</v>
      </c>
      <c r="N14" s="46">
        <f t="shared" si="2"/>
        <v>-0.64634146341463417</v>
      </c>
      <c r="O14" s="50" t="str">
        <f t="shared" si="9"/>
        <v>😶</v>
      </c>
      <c r="P14" s="62">
        <f t="shared" si="10"/>
        <v>270</v>
      </c>
      <c r="R14" s="66" t="str">
        <f>B23</f>
        <v>collecte brute diversifiée hors épargne assurance vie (ke)</v>
      </c>
      <c r="S14" s="70" t="str">
        <f>I23</f>
        <v>😃</v>
      </c>
      <c r="T14" s="67" t="str">
        <f>O23</f>
        <v>😃</v>
      </c>
      <c r="U14" s="86">
        <f>J23</f>
        <v>31.4221</v>
      </c>
      <c r="V14" s="87">
        <f>L23</f>
        <v>17.844200000000001</v>
      </c>
    </row>
    <row r="15" spans="1:26" ht="16" thickBot="1">
      <c r="B15" s="40" t="s">
        <v>23</v>
      </c>
      <c r="C15" s="111">
        <v>172</v>
      </c>
      <c r="D15" s="32">
        <v>-32</v>
      </c>
      <c r="E15" s="32">
        <v>-32</v>
      </c>
      <c r="F15" s="27">
        <f t="shared" si="0"/>
        <v>14.3276</v>
      </c>
      <c r="G15" s="10">
        <f t="shared" si="3"/>
        <v>28.655200000000001</v>
      </c>
      <c r="H15" s="46">
        <f t="shared" si="4"/>
        <v>-2.2334515201429408</v>
      </c>
      <c r="I15" s="50" t="str">
        <f t="shared" si="1"/>
        <v>😶</v>
      </c>
      <c r="J15" s="53">
        <f t="shared" si="5"/>
        <v>-46.327600000000004</v>
      </c>
      <c r="K15" s="50" t="str">
        <f t="shared" si="6"/>
        <v>😶</v>
      </c>
      <c r="L15" s="57">
        <f t="shared" si="7"/>
        <v>-60.655200000000001</v>
      </c>
      <c r="M15" s="58" t="str">
        <f t="shared" si="8"/>
        <v>😶</v>
      </c>
      <c r="N15" s="46">
        <f t="shared" si="2"/>
        <v>-0.18604651162790697</v>
      </c>
      <c r="O15" s="50" t="str">
        <f t="shared" si="9"/>
        <v>😶</v>
      </c>
      <c r="P15" s="62">
        <f t="shared" si="10"/>
        <v>204</v>
      </c>
      <c r="R15" s="66" t="str">
        <f>B27</f>
        <v>total crédit conso et renouvelable (ke)</v>
      </c>
      <c r="S15" s="70" t="str">
        <f>I27</f>
        <v>😶</v>
      </c>
      <c r="T15" s="67" t="str">
        <f>O25</f>
        <v>😶</v>
      </c>
      <c r="U15" s="86">
        <f>J27</f>
        <v>-98.113399999999984</v>
      </c>
      <c r="V15" s="87">
        <f>L27</f>
        <v>-231.22679999999997</v>
      </c>
    </row>
    <row r="16" spans="1:26" ht="16" thickBot="1">
      <c r="B16" s="40" t="s">
        <v>24</v>
      </c>
      <c r="C16" s="111">
        <v>1942</v>
      </c>
      <c r="D16" s="32">
        <v>429</v>
      </c>
      <c r="E16" s="32">
        <v>429</v>
      </c>
      <c r="F16" s="27">
        <f t="shared" si="0"/>
        <v>161.76859999999999</v>
      </c>
      <c r="G16" s="10">
        <f t="shared" si="3"/>
        <v>323.53719999999998</v>
      </c>
      <c r="H16" s="46">
        <f t="shared" si="4"/>
        <v>2.6519361606640599</v>
      </c>
      <c r="I16" s="50" t="str">
        <f t="shared" si="1"/>
        <v>😃</v>
      </c>
      <c r="J16" s="53">
        <f t="shared" si="5"/>
        <v>267.23140000000001</v>
      </c>
      <c r="K16" s="50" t="str">
        <f t="shared" si="6"/>
        <v>😃</v>
      </c>
      <c r="L16" s="57">
        <f t="shared" si="7"/>
        <v>105.46280000000002</v>
      </c>
      <c r="M16" s="58" t="str">
        <f t="shared" si="8"/>
        <v>😃</v>
      </c>
      <c r="N16" s="46">
        <f t="shared" si="2"/>
        <v>0.22090628218331618</v>
      </c>
      <c r="O16" s="50" t="str">
        <f t="shared" si="9"/>
        <v>😃</v>
      </c>
      <c r="P16" s="62">
        <f t="shared" si="10"/>
        <v>1513</v>
      </c>
      <c r="R16" s="66" t="str">
        <f t="shared" ref="R16:R22" si="11">B29</f>
        <v>crédit pro hors locatif (ke)</v>
      </c>
      <c r="S16" s="70" t="str">
        <f t="shared" ref="S16:S22" si="12">I29</f>
        <v>😒</v>
      </c>
      <c r="T16" s="67" t="str">
        <f>O27</f>
        <v>😶</v>
      </c>
      <c r="U16" s="86">
        <f t="shared" ref="U16:U22" si="13">J29</f>
        <v>-20.271999999999991</v>
      </c>
      <c r="V16" s="87">
        <f>L29</f>
        <v>-173.54399999999998</v>
      </c>
    </row>
    <row r="17" spans="1:26" ht="16" thickBot="1">
      <c r="B17" s="40" t="s">
        <v>25</v>
      </c>
      <c r="C17" s="111">
        <v>50</v>
      </c>
      <c r="D17" s="32">
        <v>77</v>
      </c>
      <c r="E17" s="32">
        <v>77</v>
      </c>
      <c r="F17" s="27">
        <f t="shared" si="0"/>
        <v>4.165</v>
      </c>
      <c r="G17" s="10">
        <f t="shared" si="3"/>
        <v>8.33</v>
      </c>
      <c r="H17" s="46">
        <f t="shared" si="4"/>
        <v>18.487394957983192</v>
      </c>
      <c r="I17" s="50" t="str">
        <f t="shared" si="1"/>
        <v>😃</v>
      </c>
      <c r="J17" s="53">
        <f t="shared" si="5"/>
        <v>72.834999999999994</v>
      </c>
      <c r="K17" s="50" t="str">
        <f t="shared" si="6"/>
        <v>😃</v>
      </c>
      <c r="L17" s="57">
        <f t="shared" si="7"/>
        <v>68.67</v>
      </c>
      <c r="M17" s="58" t="str">
        <f t="shared" si="8"/>
        <v>😃</v>
      </c>
      <c r="N17" s="46">
        <f t="shared" si="2"/>
        <v>1.54</v>
      </c>
      <c r="O17" s="50" t="str">
        <f t="shared" si="9"/>
        <v>😃</v>
      </c>
      <c r="P17" s="62">
        <f t="shared" si="10"/>
        <v>-27</v>
      </c>
      <c r="R17" s="66" t="str">
        <f t="shared" si="11"/>
        <v>crédit pro locatif (ke)</v>
      </c>
      <c r="S17" s="70" t="str">
        <f t="shared" si="12"/>
        <v>😶</v>
      </c>
      <c r="T17" s="67" t="str">
        <f t="shared" ref="T17:T22" si="14">O30</f>
        <v>😶</v>
      </c>
      <c r="U17" s="86">
        <f t="shared" si="13"/>
        <v>-13.078099999999999</v>
      </c>
      <c r="V17" s="87">
        <f>L84</f>
        <v>0</v>
      </c>
    </row>
    <row r="18" spans="1:26" ht="16" thickBot="1">
      <c r="B18" s="40" t="s">
        <v>1</v>
      </c>
      <c r="C18" s="111">
        <v>37</v>
      </c>
      <c r="D18" s="32">
        <v>6</v>
      </c>
      <c r="E18" s="32">
        <v>6</v>
      </c>
      <c r="F18" s="27">
        <f t="shared" si="0"/>
        <v>3.0821000000000001</v>
      </c>
      <c r="G18" s="10">
        <f t="shared" si="3"/>
        <v>6.1642000000000001</v>
      </c>
      <c r="H18" s="46">
        <f t="shared" si="4"/>
        <v>1.9467246358002661</v>
      </c>
      <c r="I18" s="50" t="str">
        <f t="shared" si="1"/>
        <v>😃</v>
      </c>
      <c r="J18" s="53">
        <f t="shared" si="5"/>
        <v>2.9178999999999999</v>
      </c>
      <c r="K18" s="50" t="str">
        <f t="shared" si="6"/>
        <v>😃</v>
      </c>
      <c r="L18" s="57">
        <f t="shared" si="7"/>
        <v>-0.16420000000000012</v>
      </c>
      <c r="M18" s="58" t="str">
        <f t="shared" si="8"/>
        <v>😐</v>
      </c>
      <c r="N18" s="46">
        <f t="shared" si="2"/>
        <v>0.16216216216216217</v>
      </c>
      <c r="O18" s="50" t="str">
        <f t="shared" si="9"/>
        <v>😃</v>
      </c>
      <c r="P18" s="62">
        <f t="shared" si="10"/>
        <v>31</v>
      </c>
      <c r="R18" s="40" t="str">
        <f t="shared" si="11"/>
        <v>nouveaux contrats assurance de biens</v>
      </c>
      <c r="S18" s="70" t="str">
        <f t="shared" si="12"/>
        <v>😶</v>
      </c>
      <c r="T18" s="67" t="str">
        <f t="shared" si="14"/>
        <v>😶</v>
      </c>
      <c r="U18" s="86">
        <f t="shared" si="13"/>
        <v>-3.9107000000000003</v>
      </c>
      <c r="V18" s="87">
        <f>L31</f>
        <v>-18.821400000000001</v>
      </c>
    </row>
    <row r="19" spans="1:26" ht="16" thickBot="1">
      <c r="B19" s="40" t="s">
        <v>2</v>
      </c>
      <c r="C19" s="111">
        <v>134</v>
      </c>
      <c r="D19" s="32">
        <v>19</v>
      </c>
      <c r="E19" s="32">
        <v>19</v>
      </c>
      <c r="F19" s="27">
        <f t="shared" si="0"/>
        <v>11.1622</v>
      </c>
      <c r="G19" s="10">
        <f t="shared" si="3"/>
        <v>22.324400000000001</v>
      </c>
      <c r="H19" s="46">
        <f t="shared" si="4"/>
        <v>1.7021734066761032</v>
      </c>
      <c r="I19" s="50" t="str">
        <f t="shared" si="1"/>
        <v>😃</v>
      </c>
      <c r="J19" s="53">
        <f t="shared" si="5"/>
        <v>7.8377999999999997</v>
      </c>
      <c r="K19" s="50" t="str">
        <f t="shared" si="6"/>
        <v>😃</v>
      </c>
      <c r="L19" s="57">
        <f t="shared" si="7"/>
        <v>-3.3244000000000007</v>
      </c>
      <c r="M19" s="58" t="str">
        <f t="shared" si="8"/>
        <v>😒</v>
      </c>
      <c r="N19" s="46">
        <f t="shared" si="2"/>
        <v>0.1417910447761194</v>
      </c>
      <c r="O19" s="50" t="str">
        <f t="shared" si="9"/>
        <v>😃</v>
      </c>
      <c r="P19" s="62">
        <f t="shared" si="10"/>
        <v>115</v>
      </c>
      <c r="R19" s="40" t="str">
        <f t="shared" si="11"/>
        <v>nouveaux contrats assurance de personnes</v>
      </c>
      <c r="S19" s="70" t="str">
        <f t="shared" si="12"/>
        <v>😶</v>
      </c>
      <c r="T19" s="67" t="str">
        <f t="shared" si="14"/>
        <v>😶</v>
      </c>
      <c r="U19" s="86">
        <f t="shared" si="13"/>
        <v>-5.3292000000000002</v>
      </c>
      <c r="V19" s="87">
        <f>L32</f>
        <v>-15.6584</v>
      </c>
    </row>
    <row r="20" spans="1:26" ht="16" thickBot="1">
      <c r="B20" s="40" t="s">
        <v>3</v>
      </c>
      <c r="C20" s="111">
        <v>64</v>
      </c>
      <c r="D20" s="32">
        <v>7</v>
      </c>
      <c r="E20" s="32">
        <v>7</v>
      </c>
      <c r="F20" s="27">
        <f t="shared" si="0"/>
        <v>5.3311999999999999</v>
      </c>
      <c r="G20" s="10">
        <f t="shared" si="3"/>
        <v>10.6624</v>
      </c>
      <c r="H20" s="46">
        <f t="shared" si="4"/>
        <v>1.3130252100840336</v>
      </c>
      <c r="I20" s="50" t="str">
        <f t="shared" si="1"/>
        <v>😃</v>
      </c>
      <c r="J20" s="53">
        <f t="shared" si="5"/>
        <v>1.6688000000000001</v>
      </c>
      <c r="K20" s="50" t="str">
        <f t="shared" si="6"/>
        <v>😃</v>
      </c>
      <c r="L20" s="57">
        <f t="shared" si="7"/>
        <v>-3.6623999999999999</v>
      </c>
      <c r="M20" s="58" t="str">
        <f t="shared" si="8"/>
        <v>😶</v>
      </c>
      <c r="N20" s="46">
        <f t="shared" si="2"/>
        <v>0.109375</v>
      </c>
      <c r="O20" s="50" t="str">
        <f t="shared" si="9"/>
        <v>😃</v>
      </c>
      <c r="P20" s="62">
        <f t="shared" si="10"/>
        <v>57</v>
      </c>
      <c r="R20" s="40" t="str">
        <f t="shared" si="11"/>
        <v>dont PAV</v>
      </c>
      <c r="S20" s="70" t="str">
        <f t="shared" si="12"/>
        <v>😶</v>
      </c>
      <c r="T20" s="67" t="str">
        <f t="shared" si="14"/>
        <v>😶</v>
      </c>
      <c r="U20" s="86">
        <f t="shared" si="13"/>
        <v>-1.6656</v>
      </c>
      <c r="V20" s="87">
        <f>L3</f>
        <v>0</v>
      </c>
    </row>
    <row r="21" spans="1:26" ht="16" thickBot="1">
      <c r="B21" s="41" t="s">
        <v>4</v>
      </c>
      <c r="C21" s="111">
        <v>74</v>
      </c>
      <c r="D21" s="32">
        <v>9</v>
      </c>
      <c r="E21" s="32">
        <v>9</v>
      </c>
      <c r="F21" s="27">
        <f t="shared" si="0"/>
        <v>6.1642000000000001</v>
      </c>
      <c r="G21" s="10">
        <f t="shared" si="3"/>
        <v>12.3284</v>
      </c>
      <c r="H21" s="46">
        <f t="shared" si="4"/>
        <v>1.4600434768501995</v>
      </c>
      <c r="I21" s="50" t="str">
        <f t="shared" si="1"/>
        <v>😃</v>
      </c>
      <c r="J21" s="53">
        <f t="shared" si="5"/>
        <v>2.8357999999999999</v>
      </c>
      <c r="K21" s="50" t="str">
        <f t="shared" si="6"/>
        <v>😃</v>
      </c>
      <c r="L21" s="57">
        <f t="shared" si="7"/>
        <v>-3.3284000000000002</v>
      </c>
      <c r="M21" s="58" t="str">
        <f t="shared" si="8"/>
        <v>😶</v>
      </c>
      <c r="N21" s="46">
        <f t="shared" si="2"/>
        <v>0.12162162162162163</v>
      </c>
      <c r="O21" s="50" t="str">
        <f t="shared" si="9"/>
        <v>😃</v>
      </c>
      <c r="P21" s="62">
        <f t="shared" si="10"/>
        <v>65</v>
      </c>
      <c r="R21" s="40" t="str">
        <f t="shared" si="11"/>
        <v>AOL</v>
      </c>
      <c r="S21" s="70" t="str">
        <f t="shared" si="12"/>
        <v>😶</v>
      </c>
      <c r="T21" s="67" t="str">
        <f t="shared" si="14"/>
        <v>😶</v>
      </c>
      <c r="U21" s="86">
        <f t="shared" si="13"/>
        <v>-0.74970000000000003</v>
      </c>
      <c r="V21" s="87">
        <f>L34</f>
        <v>-1.4994000000000001</v>
      </c>
    </row>
    <row r="22" spans="1:26" ht="16" thickBot="1">
      <c r="B22" s="92" t="s">
        <v>26</v>
      </c>
      <c r="C22" s="111">
        <v>1276</v>
      </c>
      <c r="D22" s="32">
        <v>42</v>
      </c>
      <c r="E22" s="32">
        <v>42</v>
      </c>
      <c r="F22" s="27">
        <f t="shared" si="0"/>
        <v>106.2908</v>
      </c>
      <c r="G22" s="10">
        <f t="shared" si="3"/>
        <v>212.58160000000001</v>
      </c>
      <c r="H22" s="46">
        <f t="shared" si="4"/>
        <v>0.39514238297199755</v>
      </c>
      <c r="I22" s="50" t="str">
        <f t="shared" si="1"/>
        <v>😶</v>
      </c>
      <c r="J22" s="53">
        <f t="shared" si="5"/>
        <v>-64.290800000000004</v>
      </c>
      <c r="K22" s="50" t="str">
        <f t="shared" si="6"/>
        <v>😶</v>
      </c>
      <c r="L22" s="57">
        <f t="shared" si="7"/>
        <v>-170.58160000000001</v>
      </c>
      <c r="M22" s="58" t="str">
        <f t="shared" si="8"/>
        <v>😶</v>
      </c>
      <c r="N22" s="46">
        <f t="shared" si="2"/>
        <v>3.2915360501567396E-2</v>
      </c>
      <c r="O22" s="50" t="str">
        <f t="shared" si="9"/>
        <v>😶</v>
      </c>
      <c r="P22" s="62">
        <f t="shared" si="10"/>
        <v>1234</v>
      </c>
      <c r="R22" s="68" t="str">
        <f t="shared" si="11"/>
        <v>souscription carte haut de gamme</v>
      </c>
      <c r="S22" s="71" t="str">
        <f t="shared" si="12"/>
        <v>😃</v>
      </c>
      <c r="T22" s="69" t="str">
        <f t="shared" si="14"/>
        <v>😃</v>
      </c>
      <c r="U22" s="88">
        <f t="shared" si="13"/>
        <v>10.587899999999999</v>
      </c>
      <c r="V22" s="89">
        <f>L35</f>
        <v>-0.82420000000000115</v>
      </c>
    </row>
    <row r="23" spans="1:26" ht="16" thickBot="1">
      <c r="B23" s="90" t="s">
        <v>27</v>
      </c>
      <c r="C23" s="111">
        <v>163</v>
      </c>
      <c r="D23" s="32">
        <v>45</v>
      </c>
      <c r="E23" s="32">
        <v>45</v>
      </c>
      <c r="F23" s="27">
        <f t="shared" si="0"/>
        <v>13.5779</v>
      </c>
      <c r="G23" s="10">
        <f t="shared" si="3"/>
        <v>27.155799999999999</v>
      </c>
      <c r="H23" s="46">
        <f t="shared" si="4"/>
        <v>3.3142091192305143</v>
      </c>
      <c r="I23" s="50" t="str">
        <f t="shared" si="1"/>
        <v>😃</v>
      </c>
      <c r="J23" s="53">
        <f t="shared" si="5"/>
        <v>31.4221</v>
      </c>
      <c r="K23" s="50" t="str">
        <f t="shared" si="6"/>
        <v>😃</v>
      </c>
      <c r="L23" s="57">
        <f t="shared" si="7"/>
        <v>17.844200000000001</v>
      </c>
      <c r="M23" s="58" t="str">
        <f t="shared" si="8"/>
        <v>😃</v>
      </c>
      <c r="N23" s="46">
        <f t="shared" si="2"/>
        <v>0.27607361963190186</v>
      </c>
      <c r="O23" s="50" t="str">
        <f t="shared" si="9"/>
        <v>😃</v>
      </c>
      <c r="P23" s="62">
        <f t="shared" si="10"/>
        <v>118</v>
      </c>
    </row>
    <row r="24" spans="1:26" ht="16" thickBot="1">
      <c r="B24" s="91" t="s">
        <v>28</v>
      </c>
      <c r="C24" s="111">
        <v>85</v>
      </c>
      <c r="D24" s="32">
        <v>25</v>
      </c>
      <c r="E24" s="32">
        <v>25</v>
      </c>
      <c r="F24" s="27">
        <f t="shared" si="0"/>
        <v>7.0804999999999998</v>
      </c>
      <c r="G24" s="10">
        <f t="shared" si="3"/>
        <v>14.161</v>
      </c>
      <c r="H24" s="46">
        <f t="shared" si="4"/>
        <v>3.53082409434362</v>
      </c>
      <c r="I24" s="50" t="str">
        <f t="shared" si="1"/>
        <v>😃</v>
      </c>
      <c r="J24" s="53">
        <f t="shared" si="5"/>
        <v>17.919499999999999</v>
      </c>
      <c r="K24" s="50" t="str">
        <f t="shared" si="6"/>
        <v>😃</v>
      </c>
      <c r="L24" s="57">
        <f t="shared" si="7"/>
        <v>10.839</v>
      </c>
      <c r="M24" s="58" t="str">
        <f t="shared" si="8"/>
        <v>😃</v>
      </c>
      <c r="N24" s="46">
        <f t="shared" si="2"/>
        <v>0.29411764705882354</v>
      </c>
      <c r="O24" s="50" t="str">
        <f t="shared" si="9"/>
        <v>😃</v>
      </c>
      <c r="P24" s="62">
        <f t="shared" si="10"/>
        <v>60</v>
      </c>
    </row>
    <row r="25" spans="1:26" ht="16" thickBot="1">
      <c r="B25" s="39" t="s">
        <v>29</v>
      </c>
      <c r="C25" s="111">
        <v>1346</v>
      </c>
      <c r="D25" s="32">
        <v>25</v>
      </c>
      <c r="E25" s="32">
        <v>25</v>
      </c>
      <c r="F25" s="27">
        <f t="shared" si="0"/>
        <v>112.12179999999999</v>
      </c>
      <c r="G25" s="10">
        <f t="shared" si="3"/>
        <v>224.24359999999999</v>
      </c>
      <c r="H25" s="46">
        <f t="shared" si="4"/>
        <v>0.22297180387756887</v>
      </c>
      <c r="I25" s="50" t="str">
        <f t="shared" si="1"/>
        <v>😶</v>
      </c>
      <c r="J25" s="53">
        <f t="shared" si="5"/>
        <v>-87.121799999999993</v>
      </c>
      <c r="K25" s="50" t="str">
        <f t="shared" si="6"/>
        <v>😶</v>
      </c>
      <c r="L25" s="57">
        <f t="shared" si="7"/>
        <v>-199.24359999999999</v>
      </c>
      <c r="M25" s="58" t="str">
        <f t="shared" si="8"/>
        <v>😶</v>
      </c>
      <c r="N25" s="46">
        <f t="shared" si="2"/>
        <v>1.8573551263001486E-2</v>
      </c>
      <c r="O25" s="50" t="str">
        <f t="shared" si="9"/>
        <v>😶</v>
      </c>
      <c r="P25" s="62">
        <f t="shared" si="10"/>
        <v>1321</v>
      </c>
    </row>
    <row r="26" spans="1:26" ht="16" thickBot="1">
      <c r="A26" s="4"/>
      <c r="B26" s="40" t="s">
        <v>30</v>
      </c>
      <c r="C26" s="111">
        <v>252</v>
      </c>
      <c r="D26" s="32">
        <v>10</v>
      </c>
      <c r="E26" s="32">
        <v>10</v>
      </c>
      <c r="F26" s="27">
        <f t="shared" si="0"/>
        <v>20.991599999999998</v>
      </c>
      <c r="G26" s="10">
        <f t="shared" si="3"/>
        <v>41.983199999999997</v>
      </c>
      <c r="H26" s="46">
        <f t="shared" si="4"/>
        <v>0.476381028601917</v>
      </c>
      <c r="I26" s="50" t="str">
        <f t="shared" si="1"/>
        <v>😶</v>
      </c>
      <c r="J26" s="53">
        <f t="shared" si="5"/>
        <v>-10.991599999999998</v>
      </c>
      <c r="K26" s="50" t="str">
        <f t="shared" si="6"/>
        <v>😶</v>
      </c>
      <c r="L26" s="57">
        <f t="shared" si="7"/>
        <v>-31.983199999999997</v>
      </c>
      <c r="M26" s="58" t="str">
        <f t="shared" si="8"/>
        <v>😶</v>
      </c>
      <c r="N26" s="46">
        <f t="shared" si="2"/>
        <v>3.968253968253968E-2</v>
      </c>
      <c r="O26" s="50" t="str">
        <f t="shared" si="9"/>
        <v>😶</v>
      </c>
      <c r="P26" s="62">
        <f t="shared" si="10"/>
        <v>242</v>
      </c>
      <c r="Q26" s="6"/>
      <c r="R26" s="15"/>
      <c r="S26" s="6"/>
      <c r="T26" s="6"/>
      <c r="U26" s="6"/>
      <c r="V26" s="16"/>
      <c r="W26" s="6"/>
      <c r="X26" s="6"/>
      <c r="Y26" s="6"/>
      <c r="Z26" s="6"/>
    </row>
    <row r="27" spans="1:26" ht="16" thickBot="1">
      <c r="B27" s="40" t="s">
        <v>32</v>
      </c>
      <c r="C27" s="111">
        <v>1598</v>
      </c>
      <c r="D27" s="32">
        <f>SUM(D25:D26)</f>
        <v>35</v>
      </c>
      <c r="E27" s="32">
        <f>SUM(E25:E26)</f>
        <v>35</v>
      </c>
      <c r="F27" s="27">
        <f t="shared" si="0"/>
        <v>133.11339999999998</v>
      </c>
      <c r="G27" s="10">
        <f t="shared" si="3"/>
        <v>266.22679999999997</v>
      </c>
      <c r="H27" s="46">
        <f t="shared" si="4"/>
        <v>0.26293370915324832</v>
      </c>
      <c r="I27" s="50" t="str">
        <f t="shared" si="1"/>
        <v>😶</v>
      </c>
      <c r="J27" s="53">
        <f t="shared" si="5"/>
        <v>-98.113399999999984</v>
      </c>
      <c r="K27" s="50" t="str">
        <f t="shared" si="6"/>
        <v>😶</v>
      </c>
      <c r="L27" s="57">
        <f t="shared" si="7"/>
        <v>-231.22679999999997</v>
      </c>
      <c r="M27" s="58" t="str">
        <f t="shared" si="8"/>
        <v>😶</v>
      </c>
      <c r="N27" s="46">
        <f t="shared" si="2"/>
        <v>2.1902377972465581E-2</v>
      </c>
      <c r="O27" s="50" t="str">
        <f t="shared" si="9"/>
        <v>😶</v>
      </c>
      <c r="P27" s="62">
        <f t="shared" si="10"/>
        <v>1563</v>
      </c>
    </row>
    <row r="28" spans="1:26" ht="16" thickBot="1">
      <c r="B28" s="40" t="s">
        <v>31</v>
      </c>
      <c r="C28" s="111">
        <v>12020</v>
      </c>
      <c r="D28" s="32">
        <v>1402</v>
      </c>
      <c r="E28" s="32">
        <v>1402</v>
      </c>
      <c r="F28" s="27">
        <f t="shared" si="0"/>
        <v>1001.266</v>
      </c>
      <c r="G28" s="10">
        <f t="shared" si="3"/>
        <v>2002.5319999999999</v>
      </c>
      <c r="H28" s="46">
        <f t="shared" si="4"/>
        <v>1.400227312222726</v>
      </c>
      <c r="I28" s="50" t="str">
        <f t="shared" si="1"/>
        <v>😃</v>
      </c>
      <c r="J28" s="53">
        <f t="shared" si="5"/>
        <v>400.73400000000004</v>
      </c>
      <c r="K28" s="50" t="str">
        <f>IF($E28/$F28&gt;120%,$I$3,IF($E28/$F28&gt;110%,$I$4,IF($E28/$F28&gt;100%,$I$5,IF($E28/$F28&gt;90%,$M$3,IF($E28/$F28&gt;80%,$M$4,$M$5)))))</f>
        <v>😃</v>
      </c>
      <c r="L28" s="57">
        <f t="shared" si="7"/>
        <v>-600.53199999999993</v>
      </c>
      <c r="M28" s="58" t="str">
        <f t="shared" si="8"/>
        <v>😶</v>
      </c>
      <c r="N28" s="46">
        <f t="shared" si="2"/>
        <v>0.11663893510815308</v>
      </c>
      <c r="O28" s="50" t="str">
        <f t="shared" si="9"/>
        <v>😃</v>
      </c>
      <c r="P28" s="62">
        <f t="shared" si="10"/>
        <v>10618</v>
      </c>
    </row>
    <row r="29" spans="1:26" ht="16" thickBot="1">
      <c r="B29" s="40" t="s">
        <v>33</v>
      </c>
      <c r="C29" s="111">
        <v>1840</v>
      </c>
      <c r="D29" s="32">
        <v>133</v>
      </c>
      <c r="E29" s="32">
        <v>133</v>
      </c>
      <c r="F29" s="27">
        <f t="shared" si="0"/>
        <v>153.27199999999999</v>
      </c>
      <c r="G29" s="10">
        <f t="shared" si="3"/>
        <v>306.54399999999998</v>
      </c>
      <c r="H29" s="46">
        <f t="shared" si="4"/>
        <v>0.86773839970770927</v>
      </c>
      <c r="I29" s="50" t="str">
        <f t="shared" si="1"/>
        <v>😒</v>
      </c>
      <c r="J29" s="53">
        <f t="shared" si="5"/>
        <v>-20.271999999999991</v>
      </c>
      <c r="K29" s="50" t="str">
        <f t="shared" si="6"/>
        <v>😒</v>
      </c>
      <c r="L29" s="57">
        <f t="shared" si="7"/>
        <v>-173.54399999999998</v>
      </c>
      <c r="M29" s="58" t="str">
        <f t="shared" si="8"/>
        <v>😶</v>
      </c>
      <c r="N29" s="46">
        <f t="shared" si="2"/>
        <v>7.2282608695652173E-2</v>
      </c>
      <c r="O29" s="50" t="str">
        <f t="shared" si="9"/>
        <v>😒</v>
      </c>
      <c r="P29" s="62">
        <f t="shared" si="10"/>
        <v>1707</v>
      </c>
    </row>
    <row r="30" spans="1:26" ht="16" thickBot="1">
      <c r="B30" s="41" t="s">
        <v>34</v>
      </c>
      <c r="C30" s="111">
        <v>157</v>
      </c>
      <c r="D30" s="32">
        <v>0</v>
      </c>
      <c r="E30" s="32">
        <v>0</v>
      </c>
      <c r="F30" s="27">
        <f t="shared" si="0"/>
        <v>13.078099999999999</v>
      </c>
      <c r="G30" s="10">
        <f t="shared" si="3"/>
        <v>26.156199999999998</v>
      </c>
      <c r="H30" s="46">
        <f t="shared" si="4"/>
        <v>0</v>
      </c>
      <c r="I30" s="50" t="str">
        <f t="shared" si="1"/>
        <v>😶</v>
      </c>
      <c r="J30" s="53">
        <f t="shared" si="5"/>
        <v>-13.078099999999999</v>
      </c>
      <c r="K30" s="50" t="str">
        <f t="shared" si="6"/>
        <v>😶</v>
      </c>
      <c r="L30" s="57">
        <f t="shared" si="7"/>
        <v>-26.156199999999998</v>
      </c>
      <c r="M30" s="58" t="str">
        <f t="shared" si="8"/>
        <v>😶</v>
      </c>
      <c r="N30" s="46">
        <f t="shared" si="2"/>
        <v>0</v>
      </c>
      <c r="O30" s="50" t="str">
        <f t="shared" si="9"/>
        <v>😶</v>
      </c>
      <c r="P30" s="62">
        <f t="shared" si="10"/>
        <v>157</v>
      </c>
    </row>
    <row r="31" spans="1:26" ht="16" thickBot="1">
      <c r="B31" s="92" t="s">
        <v>5</v>
      </c>
      <c r="C31" s="111">
        <v>179</v>
      </c>
      <c r="D31" s="32">
        <v>11</v>
      </c>
      <c r="E31" s="32">
        <v>11</v>
      </c>
      <c r="F31" s="27">
        <f t="shared" si="0"/>
        <v>14.9107</v>
      </c>
      <c r="G31" s="10">
        <f t="shared" si="3"/>
        <v>29.821400000000001</v>
      </c>
      <c r="H31" s="46">
        <f t="shared" si="4"/>
        <v>0.73772525770084574</v>
      </c>
      <c r="I31" s="50" t="str">
        <f t="shared" si="1"/>
        <v>😶</v>
      </c>
      <c r="J31" s="53">
        <f t="shared" si="5"/>
        <v>-3.9107000000000003</v>
      </c>
      <c r="K31" s="50" t="str">
        <f t="shared" si="6"/>
        <v>😶</v>
      </c>
      <c r="L31" s="57">
        <f t="shared" si="7"/>
        <v>-18.821400000000001</v>
      </c>
      <c r="M31" s="58" t="str">
        <f t="shared" si="8"/>
        <v>😶</v>
      </c>
      <c r="N31" s="46">
        <f t="shared" si="2"/>
        <v>6.1452513966480445E-2</v>
      </c>
      <c r="O31" s="50" t="str">
        <f t="shared" si="9"/>
        <v>😶</v>
      </c>
      <c r="P31" s="62">
        <f t="shared" si="10"/>
        <v>168</v>
      </c>
    </row>
    <row r="32" spans="1:26" ht="16" thickBot="1">
      <c r="B32" s="90" t="s">
        <v>6</v>
      </c>
      <c r="C32" s="111">
        <v>124</v>
      </c>
      <c r="D32" s="32">
        <v>5</v>
      </c>
      <c r="E32" s="32">
        <v>5</v>
      </c>
      <c r="F32" s="27">
        <f t="shared" si="0"/>
        <v>10.3292</v>
      </c>
      <c r="G32" s="10">
        <f t="shared" si="3"/>
        <v>20.6584</v>
      </c>
      <c r="H32" s="46">
        <f t="shared" si="4"/>
        <v>0.48406459357936721</v>
      </c>
      <c r="I32" s="50" t="str">
        <f t="shared" si="1"/>
        <v>😶</v>
      </c>
      <c r="J32" s="53">
        <f t="shared" si="5"/>
        <v>-5.3292000000000002</v>
      </c>
      <c r="K32" s="50" t="str">
        <f t="shared" si="6"/>
        <v>😶</v>
      </c>
      <c r="L32" s="57">
        <f t="shared" si="7"/>
        <v>-15.6584</v>
      </c>
      <c r="M32" s="58" t="str">
        <f t="shared" si="8"/>
        <v>😶</v>
      </c>
      <c r="N32" s="46">
        <f t="shared" si="2"/>
        <v>4.0322580645161289E-2</v>
      </c>
      <c r="O32" s="50" t="str">
        <f t="shared" si="9"/>
        <v>😶</v>
      </c>
      <c r="P32" s="62">
        <f t="shared" si="10"/>
        <v>119</v>
      </c>
    </row>
    <row r="33" spans="2:16" ht="16" thickBot="1">
      <c r="B33" s="90" t="s">
        <v>7</v>
      </c>
      <c r="C33" s="111">
        <v>32</v>
      </c>
      <c r="D33" s="32">
        <v>1</v>
      </c>
      <c r="E33" s="32">
        <v>1</v>
      </c>
      <c r="F33" s="27">
        <f t="shared" si="0"/>
        <v>2.6656</v>
      </c>
      <c r="G33" s="10">
        <f t="shared" si="3"/>
        <v>5.3311999999999999</v>
      </c>
      <c r="H33" s="46">
        <f t="shared" si="4"/>
        <v>0.37515006002400964</v>
      </c>
      <c r="I33" s="50" t="str">
        <f t="shared" si="1"/>
        <v>😶</v>
      </c>
      <c r="J33" s="53">
        <f t="shared" si="5"/>
        <v>-1.6656</v>
      </c>
      <c r="K33" s="50" t="str">
        <f t="shared" si="6"/>
        <v>😶</v>
      </c>
      <c r="L33" s="57">
        <f t="shared" si="7"/>
        <v>-4.3311999999999999</v>
      </c>
      <c r="M33" s="58" t="str">
        <f t="shared" si="8"/>
        <v>😶</v>
      </c>
      <c r="N33" s="46">
        <f t="shared" si="2"/>
        <v>3.125E-2</v>
      </c>
      <c r="O33" s="50" t="str">
        <f t="shared" si="9"/>
        <v>😶</v>
      </c>
      <c r="P33" s="62">
        <f t="shared" si="10"/>
        <v>31</v>
      </c>
    </row>
    <row r="34" spans="2:16" ht="16" thickBot="1">
      <c r="B34" s="90" t="s">
        <v>9</v>
      </c>
      <c r="C34" s="111">
        <v>9</v>
      </c>
      <c r="D34" s="32">
        <v>0</v>
      </c>
      <c r="E34" s="32">
        <v>0</v>
      </c>
      <c r="F34" s="27">
        <f t="shared" si="0"/>
        <v>0.74970000000000003</v>
      </c>
      <c r="G34" s="10">
        <f t="shared" si="3"/>
        <v>1.4994000000000001</v>
      </c>
      <c r="H34" s="46">
        <f t="shared" si="4"/>
        <v>0</v>
      </c>
      <c r="I34" s="50" t="str">
        <f t="shared" si="1"/>
        <v>😶</v>
      </c>
      <c r="J34" s="53">
        <f t="shared" si="5"/>
        <v>-0.74970000000000003</v>
      </c>
      <c r="K34" s="50" t="str">
        <f t="shared" si="6"/>
        <v>😶</v>
      </c>
      <c r="L34" s="57">
        <f t="shared" si="7"/>
        <v>-1.4994000000000001</v>
      </c>
      <c r="M34" s="58" t="str">
        <f t="shared" si="8"/>
        <v>😶</v>
      </c>
      <c r="N34" s="46">
        <f t="shared" si="2"/>
        <v>0</v>
      </c>
      <c r="O34" s="50" t="str">
        <f t="shared" si="9"/>
        <v>😶</v>
      </c>
      <c r="P34" s="62">
        <f t="shared" si="10"/>
        <v>9</v>
      </c>
    </row>
    <row r="35" spans="2:16" ht="16" thickBot="1">
      <c r="B35" s="93" t="s">
        <v>8</v>
      </c>
      <c r="C35" s="111">
        <v>137</v>
      </c>
      <c r="D35" s="32">
        <v>22</v>
      </c>
      <c r="E35" s="32">
        <v>22</v>
      </c>
      <c r="F35" s="42">
        <f t="shared" si="0"/>
        <v>11.412100000000001</v>
      </c>
      <c r="G35" s="43">
        <f t="shared" si="3"/>
        <v>22.824200000000001</v>
      </c>
      <c r="H35" s="47">
        <f>$D35/($E$3*$C35)</f>
        <v>1.9277784106343265</v>
      </c>
      <c r="I35" s="51" t="str">
        <f t="shared" si="1"/>
        <v>😃</v>
      </c>
      <c r="J35" s="54">
        <f t="shared" si="5"/>
        <v>10.587899999999999</v>
      </c>
      <c r="K35" s="51" t="str">
        <f t="shared" si="6"/>
        <v>😃</v>
      </c>
      <c r="L35" s="59">
        <f t="shared" si="7"/>
        <v>-0.82420000000000115</v>
      </c>
      <c r="M35" s="60" t="str">
        <f>IF($E35/$G35&gt;120%,$I$3,IF($E35/$G35&gt;110%,$I$4,IF($E35/$G35&gt;100%,$I$5,IF($E35/$G35&gt;90%,$M$3,IF($E35/$G35&gt;80%,$M$4,$M$5)))))</f>
        <v>😐</v>
      </c>
      <c r="N35" s="64">
        <f t="shared" si="2"/>
        <v>0.16058394160583941</v>
      </c>
      <c r="O35" s="65" t="str">
        <f>IF($N35/$E$4&gt;120%,$I$3,IF($N35/$E$4&gt;110%,$I$4,IF($N35/$E$4&gt;100%,$I$5,IF($N35/$E$4&gt;90%,$M$3,IF($N35/$E$4&gt;80%,$M$4,$M$5)))))</f>
        <v>😃</v>
      </c>
      <c r="P35" s="63">
        <f t="shared" si="10"/>
        <v>115</v>
      </c>
    </row>
    <row r="36" spans="2:16" ht="16" thickBot="1">
      <c r="B36" s="25"/>
      <c r="C36" s="5"/>
      <c r="D36" s="5"/>
      <c r="E36" s="5"/>
      <c r="F36" s="9"/>
      <c r="G36" s="9"/>
      <c r="H36" s="18"/>
      <c r="I36" s="18"/>
      <c r="J36" s="9"/>
      <c r="K36" s="18"/>
      <c r="L36" s="9"/>
      <c r="M36" s="18"/>
      <c r="N36" s="18"/>
      <c r="O36" s="18"/>
      <c r="P36" s="5"/>
    </row>
    <row r="37" spans="2:16" ht="61" thickBot="1">
      <c r="B37" s="131" t="s">
        <v>94</v>
      </c>
      <c r="C37" s="132"/>
      <c r="D37" s="133"/>
      <c r="E37" s="134"/>
      <c r="F37" s="135" t="s">
        <v>95</v>
      </c>
      <c r="G37" s="135" t="s">
        <v>96</v>
      </c>
      <c r="H37" s="136" t="s">
        <v>97</v>
      </c>
      <c r="M37" s="5"/>
      <c r="N37" s="5"/>
      <c r="O37" s="5"/>
    </row>
    <row r="38" spans="2:16">
      <c r="B38" s="156" t="s">
        <v>14</v>
      </c>
      <c r="C38" s="155">
        <v>87</v>
      </c>
      <c r="D38" s="33">
        <v>75.099999999999994</v>
      </c>
      <c r="E38" s="137">
        <v>75.099999999999994</v>
      </c>
      <c r="F38" s="138" t="str">
        <f>IF($D38&gt;=$E38,"▲","▼")</f>
        <v>▲</v>
      </c>
      <c r="G38" s="154">
        <f>$E38-$C38</f>
        <v>-11.900000000000006</v>
      </c>
      <c r="H38" s="139" t="str">
        <f>IF($G38&gt;=0,$I$3, $M$4)</f>
        <v>😒</v>
      </c>
      <c r="M38" s="5"/>
      <c r="N38" s="5"/>
      <c r="O38" s="5"/>
    </row>
    <row r="39" spans="2:16">
      <c r="B39" s="157" t="s">
        <v>15</v>
      </c>
      <c r="C39" s="155">
        <v>80</v>
      </c>
      <c r="D39" s="33">
        <v>57.6</v>
      </c>
      <c r="E39" s="137">
        <v>57.6</v>
      </c>
      <c r="F39" s="140" t="str">
        <f t="shared" ref="F39:F48" si="15">IF($D39&gt;=$E39,"▲","▼")</f>
        <v>▲</v>
      </c>
      <c r="G39" s="139">
        <f t="shared" ref="G39:G48" si="16">$E39-$C39</f>
        <v>-22.4</v>
      </c>
      <c r="H39" s="139" t="str">
        <f t="shared" ref="H39:H48" si="17">IF($G39&gt;=0,$I$3, $M$4)</f>
        <v>😒</v>
      </c>
      <c r="M39" s="5"/>
      <c r="N39" s="5"/>
      <c r="O39" s="5"/>
    </row>
    <row r="40" spans="2:16">
      <c r="B40" s="157" t="s">
        <v>19</v>
      </c>
      <c r="C40" s="155">
        <v>10</v>
      </c>
      <c r="D40" s="33">
        <v>0</v>
      </c>
      <c r="E40" s="137">
        <v>0</v>
      </c>
      <c r="F40" s="140" t="str">
        <f t="shared" si="15"/>
        <v>▲</v>
      </c>
      <c r="G40" s="139">
        <f t="shared" si="16"/>
        <v>-10</v>
      </c>
      <c r="H40" s="139" t="str">
        <f t="shared" si="17"/>
        <v>😒</v>
      </c>
      <c r="M40" s="5"/>
      <c r="N40" s="5"/>
      <c r="O40" s="5"/>
    </row>
    <row r="41" spans="2:16">
      <c r="B41" s="157" t="s">
        <v>102</v>
      </c>
      <c r="C41" s="155">
        <v>85</v>
      </c>
      <c r="D41" s="33">
        <v>76.900000000000006</v>
      </c>
      <c r="E41" s="137">
        <v>76.900000000000006</v>
      </c>
      <c r="F41" s="140" t="str">
        <f t="shared" si="15"/>
        <v>▲</v>
      </c>
      <c r="G41" s="139">
        <f t="shared" si="16"/>
        <v>-8.0999999999999943</v>
      </c>
      <c r="H41" s="139" t="str">
        <f t="shared" si="17"/>
        <v>😒</v>
      </c>
      <c r="M41" s="5"/>
      <c r="N41" s="5"/>
      <c r="O41" s="5"/>
    </row>
    <row r="42" spans="2:16">
      <c r="B42" s="157" t="s">
        <v>16</v>
      </c>
      <c r="C42" s="155">
        <v>87</v>
      </c>
      <c r="D42" s="33">
        <v>76.599999999999994</v>
      </c>
      <c r="E42" s="137">
        <v>76.599999999999994</v>
      </c>
      <c r="F42" s="140" t="str">
        <f t="shared" si="15"/>
        <v>▲</v>
      </c>
      <c r="G42" s="139">
        <f t="shared" si="16"/>
        <v>-10.400000000000006</v>
      </c>
      <c r="H42" s="139" t="str">
        <f t="shared" si="17"/>
        <v>😒</v>
      </c>
      <c r="M42" s="5"/>
      <c r="N42" s="5"/>
      <c r="O42" s="5"/>
    </row>
    <row r="43" spans="2:16">
      <c r="B43" s="157" t="s">
        <v>13</v>
      </c>
      <c r="C43" s="155">
        <v>47</v>
      </c>
      <c r="D43" s="33">
        <v>64.900000000000006</v>
      </c>
      <c r="E43" s="137">
        <v>64.900000000000006</v>
      </c>
      <c r="F43" s="140" t="str">
        <f t="shared" si="15"/>
        <v>▲</v>
      </c>
      <c r="G43" s="139">
        <f t="shared" si="16"/>
        <v>17.900000000000006</v>
      </c>
      <c r="H43" s="139" t="str">
        <f t="shared" si="17"/>
        <v>😃</v>
      </c>
      <c r="M43" s="5"/>
      <c r="N43" s="5"/>
      <c r="O43" s="5"/>
    </row>
    <row r="44" spans="2:16">
      <c r="B44" s="157" t="s">
        <v>20</v>
      </c>
      <c r="C44" s="155">
        <v>85</v>
      </c>
      <c r="D44" s="33">
        <v>50</v>
      </c>
      <c r="E44" s="137">
        <v>20</v>
      </c>
      <c r="F44" s="140" t="str">
        <f t="shared" si="15"/>
        <v>▲</v>
      </c>
      <c r="G44" s="139">
        <f t="shared" si="16"/>
        <v>-65</v>
      </c>
      <c r="H44" s="139" t="str">
        <f t="shared" si="17"/>
        <v>😒</v>
      </c>
      <c r="M44" s="5"/>
      <c r="N44" s="5"/>
      <c r="O44" s="5"/>
    </row>
    <row r="45" spans="2:16">
      <c r="B45" s="159" t="s">
        <v>17</v>
      </c>
      <c r="C45" s="155">
        <v>65</v>
      </c>
      <c r="D45" s="33">
        <v>1</v>
      </c>
      <c r="E45" s="137">
        <v>1</v>
      </c>
      <c r="F45" s="140" t="str">
        <f t="shared" si="15"/>
        <v>▲</v>
      </c>
      <c r="G45" s="139">
        <f t="shared" si="16"/>
        <v>-64</v>
      </c>
      <c r="H45" s="139" t="str">
        <f t="shared" si="17"/>
        <v>😒</v>
      </c>
      <c r="M45" s="5"/>
      <c r="N45" s="5"/>
      <c r="O45" s="5"/>
    </row>
    <row r="46" spans="2:16">
      <c r="B46" s="159" t="s">
        <v>103</v>
      </c>
      <c r="C46" s="155">
        <v>40</v>
      </c>
      <c r="D46" s="33">
        <v>85</v>
      </c>
      <c r="E46" s="137">
        <v>85</v>
      </c>
      <c r="F46" s="140" t="str">
        <f t="shared" si="15"/>
        <v>▲</v>
      </c>
      <c r="G46" s="139">
        <f t="shared" si="16"/>
        <v>45</v>
      </c>
      <c r="H46" s="139" t="str">
        <f t="shared" si="17"/>
        <v>😃</v>
      </c>
      <c r="M46" s="5"/>
      <c r="N46" s="5"/>
      <c r="O46" s="5"/>
    </row>
    <row r="47" spans="2:16">
      <c r="B47" s="159" t="s">
        <v>18</v>
      </c>
      <c r="C47" s="155">
        <v>55</v>
      </c>
      <c r="D47" s="33">
        <v>30</v>
      </c>
      <c r="E47" s="137">
        <v>15</v>
      </c>
      <c r="F47" s="140" t="str">
        <f t="shared" si="15"/>
        <v>▲</v>
      </c>
      <c r="G47" s="139">
        <f t="shared" si="16"/>
        <v>-40</v>
      </c>
      <c r="H47" s="139" t="str">
        <f t="shared" si="17"/>
        <v>😒</v>
      </c>
      <c r="M47" s="5"/>
      <c r="N47" s="5"/>
      <c r="O47" s="5"/>
    </row>
    <row r="48" spans="2:16" ht="16" thickBot="1">
      <c r="B48" s="160" t="s">
        <v>10</v>
      </c>
      <c r="C48" s="155">
        <v>30</v>
      </c>
      <c r="D48" s="33">
        <v>85</v>
      </c>
      <c r="E48" s="137">
        <v>86</v>
      </c>
      <c r="F48" s="141" t="str">
        <f t="shared" si="15"/>
        <v>▼</v>
      </c>
      <c r="G48" s="142">
        <f t="shared" si="16"/>
        <v>56</v>
      </c>
      <c r="H48" s="142" t="str">
        <f t="shared" si="17"/>
        <v>😃</v>
      </c>
      <c r="M48" s="5"/>
      <c r="N48" s="5"/>
      <c r="O48" s="5"/>
    </row>
    <row r="49" spans="2:15">
      <c r="M49" s="5"/>
      <c r="N49" s="5"/>
      <c r="O49" s="5"/>
    </row>
    <row r="50" spans="2:15">
      <c r="B50" s="8"/>
      <c r="C50" s="12"/>
      <c r="D50" s="5"/>
      <c r="E50" s="5"/>
      <c r="F50" s="5"/>
      <c r="G50" s="5"/>
      <c r="H50" s="5"/>
      <c r="I50" s="5"/>
      <c r="M50" s="5"/>
      <c r="N50" s="5"/>
      <c r="O50" s="5"/>
    </row>
    <row r="51" spans="2:15">
      <c r="B51" s="8"/>
      <c r="C51" s="12"/>
      <c r="D51" s="5"/>
      <c r="E51" s="5"/>
      <c r="F51" s="5"/>
      <c r="G51" s="5"/>
      <c r="H51" s="5"/>
      <c r="I51" s="5"/>
      <c r="M51" s="5"/>
      <c r="N51" s="5"/>
      <c r="O51" s="5"/>
    </row>
    <row r="52" spans="2:15">
      <c r="B52" s="8"/>
      <c r="C52" s="12"/>
      <c r="D52" s="5"/>
      <c r="E52" s="5"/>
      <c r="F52" s="5"/>
      <c r="G52" s="5"/>
      <c r="H52" s="5"/>
      <c r="I52" s="5"/>
      <c r="M52" s="5"/>
      <c r="N52" s="5"/>
      <c r="O52" s="5"/>
    </row>
    <row r="53" spans="2:15">
      <c r="B53" s="8"/>
      <c r="C53" s="12"/>
      <c r="D53" s="5"/>
      <c r="E53" s="5"/>
      <c r="F53" s="5"/>
      <c r="G53" s="5"/>
      <c r="H53" s="5"/>
      <c r="I53" s="5"/>
      <c r="M53" s="5"/>
      <c r="N53" s="5"/>
      <c r="O53" s="5"/>
    </row>
    <row r="54" spans="2:15">
      <c r="B54" s="8"/>
      <c r="C54" s="12"/>
      <c r="D54" s="5"/>
      <c r="E54" s="5"/>
      <c r="F54" s="5"/>
      <c r="G54" s="5"/>
      <c r="H54" s="5"/>
      <c r="I54" s="5"/>
      <c r="M54" s="5"/>
      <c r="N54" s="5"/>
      <c r="O54" s="5"/>
    </row>
    <row r="55" spans="2:15">
      <c r="B55" s="8"/>
      <c r="C55" s="12"/>
      <c r="D55" s="5"/>
      <c r="E55" s="5"/>
      <c r="F55" s="5"/>
      <c r="G55" s="5"/>
      <c r="H55" s="5"/>
      <c r="I55" s="5"/>
      <c r="M55" s="5"/>
      <c r="N55" s="5"/>
      <c r="O55" s="5"/>
    </row>
    <row r="56" spans="2:15">
      <c r="B56" s="8"/>
      <c r="C56" s="12"/>
      <c r="D56" s="5"/>
      <c r="E56" s="5"/>
      <c r="F56" s="5"/>
      <c r="G56" s="5"/>
      <c r="H56" s="5"/>
      <c r="I56" s="5"/>
      <c r="M56" s="5"/>
      <c r="N56" s="5"/>
      <c r="O56" s="5"/>
    </row>
    <row r="57" spans="2:15">
      <c r="B57" s="8"/>
      <c r="C57" s="12"/>
      <c r="D57" s="5"/>
      <c r="E57" s="5"/>
      <c r="F57" s="5"/>
      <c r="G57" s="5"/>
      <c r="H57" s="5"/>
      <c r="I57" s="5"/>
      <c r="M57" s="5"/>
      <c r="N57" s="5"/>
      <c r="O57" s="5"/>
    </row>
    <row r="58" spans="2:15">
      <c r="B58" s="8"/>
      <c r="C58" s="12"/>
      <c r="D58" s="5"/>
      <c r="E58" s="5"/>
      <c r="F58" s="5"/>
      <c r="G58" s="5"/>
      <c r="H58" s="5"/>
      <c r="I58" s="5"/>
      <c r="M58" s="5"/>
      <c r="N58" s="5"/>
      <c r="O58" s="5"/>
    </row>
    <row r="59" spans="2:15">
      <c r="B59" s="8"/>
      <c r="C59" s="12"/>
      <c r="D59" s="5"/>
      <c r="E59" s="5"/>
      <c r="F59" s="5"/>
      <c r="G59" s="5"/>
      <c r="H59" s="5"/>
      <c r="I59" s="5"/>
      <c r="M59" s="5"/>
      <c r="N59" s="5"/>
      <c r="O59" s="5"/>
    </row>
    <row r="60" spans="2:15">
      <c r="B60" s="8"/>
      <c r="C60" s="12"/>
      <c r="D60" s="5"/>
      <c r="E60" s="5"/>
      <c r="F60" s="5"/>
      <c r="G60" s="5"/>
      <c r="H60" s="5"/>
      <c r="I60" s="5"/>
      <c r="M60" s="5"/>
      <c r="N60" s="5"/>
      <c r="O60" s="5"/>
    </row>
    <row r="61" spans="2:15">
      <c r="B61" s="8"/>
      <c r="C61" s="12"/>
      <c r="D61" s="5"/>
      <c r="E61" s="5"/>
      <c r="F61" s="5"/>
      <c r="G61" s="5"/>
      <c r="H61" s="5"/>
      <c r="I61" s="5"/>
      <c r="M61" s="5"/>
      <c r="N61" s="5"/>
      <c r="O61" s="5"/>
    </row>
    <row r="62" spans="2:15">
      <c r="B62" s="8"/>
      <c r="C62" s="12"/>
      <c r="D62" s="5"/>
      <c r="E62" s="5"/>
      <c r="F62" s="5"/>
      <c r="G62" s="5"/>
      <c r="H62" s="5"/>
      <c r="I62" s="5"/>
      <c r="M62" s="5"/>
      <c r="N62" s="5"/>
      <c r="O62" s="5"/>
    </row>
    <row r="63" spans="2:15">
      <c r="C63" s="12"/>
    </row>
    <row r="64" spans="2:15">
      <c r="C64" s="12"/>
    </row>
    <row r="65" spans="3:3">
      <c r="C65" s="12"/>
    </row>
    <row r="66" spans="3:3">
      <c r="C66" s="12"/>
    </row>
    <row r="67" spans="3:3">
      <c r="C67" s="12"/>
    </row>
    <row r="68" spans="3:3">
      <c r="C68" s="12"/>
    </row>
    <row r="69" spans="3:3">
      <c r="C69" s="12"/>
    </row>
    <row r="70" spans="3:3">
      <c r="C70" s="12"/>
    </row>
    <row r="71" spans="3:3">
      <c r="C71" s="12"/>
    </row>
    <row r="72" spans="3:3">
      <c r="C72" s="12"/>
    </row>
    <row r="73" spans="3:3">
      <c r="C73" s="12"/>
    </row>
    <row r="74" spans="3:3">
      <c r="C74" s="12"/>
    </row>
    <row r="75" spans="3:3">
      <c r="C75" s="12"/>
    </row>
    <row r="76" spans="3:3">
      <c r="C76" s="12"/>
    </row>
    <row r="77" spans="3:3">
      <c r="C77" s="12"/>
    </row>
    <row r="78" spans="3:3">
      <c r="C78" s="12"/>
    </row>
    <row r="79" spans="3:3">
      <c r="C79" s="12"/>
    </row>
    <row r="80" spans="3:3">
      <c r="C80" s="12"/>
    </row>
    <row r="81" spans="3:3">
      <c r="C81" s="12"/>
    </row>
    <row r="82" spans="3:3">
      <c r="C82" s="12"/>
    </row>
  </sheetData>
  <mergeCells count="6">
    <mergeCell ref="N8:O8"/>
    <mergeCell ref="C3:D3"/>
    <mergeCell ref="C4:D4"/>
    <mergeCell ref="H8:I8"/>
    <mergeCell ref="J8:K8"/>
    <mergeCell ref="L8:M8"/>
  </mergeCells>
  <conditionalFormatting sqref="J9:J35">
    <cfRule type="cellIs" dxfId="123" priority="8" operator="greaterThan">
      <formula>0</formula>
    </cfRule>
  </conditionalFormatting>
  <conditionalFormatting sqref="L9:L35">
    <cfRule type="cellIs" dxfId="122" priority="7" operator="greaterThan">
      <formula>0</formula>
    </cfRule>
  </conditionalFormatting>
  <conditionalFormatting sqref="U10:V22">
    <cfRule type="cellIs" dxfId="121" priority="6" operator="greaterThan">
      <formula>0</formula>
    </cfRule>
  </conditionalFormatting>
  <conditionalFormatting sqref="H9:H35">
    <cfRule type="cellIs" dxfId="120" priority="5" operator="greaterThan">
      <formula>1</formula>
    </cfRule>
  </conditionalFormatting>
  <conditionalFormatting sqref="F38:F48">
    <cfRule type="containsText" dxfId="119" priority="4" operator="containsText" text="▼">
      <formula>NOT(ISERROR(SEARCH("▼",F38)))</formula>
    </cfRule>
  </conditionalFormatting>
  <conditionalFormatting sqref="U9:V9">
    <cfRule type="cellIs" dxfId="118" priority="3" operator="greaterThan">
      <formula>0</formula>
    </cfRule>
  </conditionalFormatting>
  <conditionalFormatting sqref="N9:N35">
    <cfRule type="cellIs" dxfId="117" priority="2" operator="greaterThanOrEqual">
      <formula>$E$4</formula>
    </cfRule>
  </conditionalFormatting>
  <conditionalFormatting sqref="G38:G48">
    <cfRule type="cellIs" dxfId="116" priority="1" operator="greaterThanOrEqual">
      <formula>0</formula>
    </cfRule>
  </conditionalFormatting>
  <pageMargins left="0.7" right="0.7" top="0.75" bottom="0.75" header="0.3" footer="0.3"/>
  <pageSetup paperSize="9" orientation="portrait" horizontalDpi="300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Z82"/>
  <sheetViews>
    <sheetView topLeftCell="A16" zoomScale="110" zoomScaleNormal="110" zoomScalePageLayoutView="110" workbookViewId="0">
      <selection activeCell="G38" sqref="G38:G48"/>
    </sheetView>
  </sheetViews>
  <sheetFormatPr baseColWidth="10" defaultRowHeight="15.5"/>
  <cols>
    <col min="1" max="1" width="2" style="3" customWidth="1"/>
    <col min="2" max="2" width="39.6640625" style="11" customWidth="1"/>
    <col min="3" max="3" width="6.83203125" style="4" customWidth="1"/>
    <col min="4" max="15" width="6.83203125" style="2" customWidth="1"/>
    <col min="16" max="16" width="7.5" customWidth="1"/>
    <col min="17" max="17" width="2.1640625" customWidth="1"/>
    <col min="18" max="18" width="38.83203125" style="14" customWidth="1"/>
    <col min="19" max="19" width="6.83203125" customWidth="1"/>
    <col min="20" max="21" width="7.1640625" customWidth="1"/>
    <col min="22" max="22" width="6.6640625" style="7" customWidth="1"/>
  </cols>
  <sheetData>
    <row r="1" spans="1:26" ht="16" thickBot="1"/>
    <row r="2" spans="1:26" ht="16" thickBot="1">
      <c r="I2" s="124" t="s">
        <v>52</v>
      </c>
      <c r="J2" s="122"/>
      <c r="K2" s="122"/>
      <c r="L2" s="122"/>
      <c r="M2" s="122"/>
      <c r="N2" s="122"/>
      <c r="O2" s="122"/>
      <c r="P2" s="123"/>
      <c r="R2" s="113" t="s">
        <v>86</v>
      </c>
      <c r="S2" s="114"/>
      <c r="T2" s="114"/>
      <c r="U2" s="114"/>
      <c r="V2" s="115"/>
    </row>
    <row r="3" spans="1:26" ht="16" thickBot="1">
      <c r="B3" s="35" t="s">
        <v>46</v>
      </c>
      <c r="C3" s="230" t="s">
        <v>45</v>
      </c>
      <c r="D3" s="231"/>
      <c r="E3" s="45">
        <v>8.3299999999999999E-2</v>
      </c>
      <c r="F3" s="19"/>
      <c r="G3" s="20"/>
      <c r="I3" s="116" t="s">
        <v>88</v>
      </c>
      <c r="J3" s="24" t="s">
        <v>40</v>
      </c>
      <c r="K3" s="24"/>
      <c r="M3" s="125" t="s">
        <v>87</v>
      </c>
      <c r="N3" s="24" t="s">
        <v>43</v>
      </c>
      <c r="O3" s="24"/>
      <c r="P3" s="117"/>
      <c r="T3" s="24"/>
      <c r="U3" s="24"/>
    </row>
    <row r="4" spans="1:26" ht="19" thickBot="1">
      <c r="B4" s="34" t="s">
        <v>69</v>
      </c>
      <c r="C4" s="232" t="s">
        <v>57</v>
      </c>
      <c r="D4" s="233"/>
      <c r="E4" s="45">
        <v>8.3299999999999999E-2</v>
      </c>
      <c r="F4" s="44" t="s">
        <v>58</v>
      </c>
      <c r="G4" s="21"/>
      <c r="H4" s="5"/>
      <c r="I4" s="116" t="s">
        <v>89</v>
      </c>
      <c r="J4" s="24" t="s">
        <v>41</v>
      </c>
      <c r="K4" s="24"/>
      <c r="M4" s="125" t="s">
        <v>91</v>
      </c>
      <c r="N4" s="24" t="s">
        <v>44</v>
      </c>
      <c r="O4" s="24"/>
      <c r="P4" s="117"/>
      <c r="T4" s="24"/>
      <c r="U4" s="24"/>
    </row>
    <row r="5" spans="1:26" ht="16" thickBot="1">
      <c r="C5" s="12"/>
      <c r="E5" s="21"/>
      <c r="F5" s="21"/>
      <c r="G5" s="21"/>
      <c r="H5" s="5"/>
      <c r="I5" s="118" t="s">
        <v>90</v>
      </c>
      <c r="J5" s="119" t="s">
        <v>42</v>
      </c>
      <c r="K5" s="119"/>
      <c r="L5" s="120"/>
      <c r="M5" s="126" t="s">
        <v>92</v>
      </c>
      <c r="N5" s="119" t="s">
        <v>53</v>
      </c>
      <c r="O5" s="119"/>
      <c r="P5" s="121"/>
      <c r="T5" s="24"/>
      <c r="U5" s="24"/>
    </row>
    <row r="6" spans="1:26" ht="16" thickBot="1">
      <c r="C6" s="12"/>
      <c r="E6" s="20"/>
      <c r="F6" s="28" t="s">
        <v>11</v>
      </c>
      <c r="G6" s="28" t="s">
        <v>11</v>
      </c>
      <c r="I6" s="22"/>
      <c r="R6" s="17"/>
      <c r="S6" s="1"/>
      <c r="T6" s="1"/>
      <c r="U6" s="1"/>
    </row>
    <row r="7" spans="1:26" ht="16" thickBot="1">
      <c r="C7" s="110"/>
      <c r="D7" s="23" t="s">
        <v>12</v>
      </c>
      <c r="E7" s="29"/>
      <c r="F7" s="30" t="s">
        <v>37</v>
      </c>
      <c r="G7" s="30" t="s">
        <v>38</v>
      </c>
      <c r="I7" s="22"/>
      <c r="R7" s="78" t="s">
        <v>56</v>
      </c>
      <c r="S7" s="81">
        <f>E3</f>
        <v>8.3299999999999999E-2</v>
      </c>
      <c r="T7" s="81">
        <f>E4</f>
        <v>8.3299999999999999E-2</v>
      </c>
      <c r="U7" s="83">
        <f>F8</f>
        <v>8.3299999999999999E-2</v>
      </c>
      <c r="V7" s="80">
        <f>G8</f>
        <v>0.1666</v>
      </c>
    </row>
    <row r="8" spans="1:26" ht="40" thickTop="1" thickBot="1">
      <c r="A8" s="2"/>
      <c r="B8" s="36" t="s">
        <v>39</v>
      </c>
      <c r="C8" s="74" t="s">
        <v>49</v>
      </c>
      <c r="D8" s="26" t="s">
        <v>35</v>
      </c>
      <c r="E8" s="75" t="s">
        <v>36</v>
      </c>
      <c r="F8" s="76">
        <v>8.3299999999999999E-2</v>
      </c>
      <c r="G8" s="77">
        <v>0.1666</v>
      </c>
      <c r="H8" s="234" t="s">
        <v>48</v>
      </c>
      <c r="I8" s="235"/>
      <c r="J8" s="234" t="s">
        <v>50</v>
      </c>
      <c r="K8" s="235"/>
      <c r="L8" s="236" t="s">
        <v>51</v>
      </c>
      <c r="M8" s="229"/>
      <c r="N8" s="228" t="s">
        <v>54</v>
      </c>
      <c r="O8" s="229"/>
      <c r="P8" s="26" t="s">
        <v>101</v>
      </c>
      <c r="Q8" s="7"/>
      <c r="R8" s="79" t="str">
        <f>B4</f>
        <v>Eysines</v>
      </c>
      <c r="S8" s="72" t="s">
        <v>55</v>
      </c>
      <c r="T8" s="73" t="s">
        <v>0</v>
      </c>
      <c r="U8" s="84" t="s">
        <v>50</v>
      </c>
      <c r="V8" s="85" t="s">
        <v>51</v>
      </c>
      <c r="W8" s="7"/>
      <c r="X8" s="7"/>
      <c r="Y8" s="7"/>
      <c r="Z8" s="7"/>
    </row>
    <row r="9" spans="1:26" ht="16.5" thickTop="1" thickBot="1">
      <c r="B9" s="144" t="s">
        <v>93</v>
      </c>
      <c r="C9" s="111">
        <v>356</v>
      </c>
      <c r="D9" s="32">
        <v>25</v>
      </c>
      <c r="E9" s="32">
        <v>25</v>
      </c>
      <c r="F9" s="37">
        <f t="shared" ref="F9:F35" si="0">$C9*$F$8</f>
        <v>29.654799999999998</v>
      </c>
      <c r="G9" s="38">
        <f>$C9*$G$8</f>
        <v>59.309599999999996</v>
      </c>
      <c r="H9" s="48">
        <f>$D9/($E$3*$C9)</f>
        <v>0.84303384275058346</v>
      </c>
      <c r="I9" s="49" t="str">
        <f t="shared" ref="I9:I35" si="1">IF($H9&gt;120%,$I$3,IF($H9&gt;110%,$I$4,IF($H9&gt;100%,$I$5,IF($H9&gt;90%,$M$3,IF($H9&gt;80%,$M$4,$M$5)))))</f>
        <v>😒</v>
      </c>
      <c r="J9" s="52">
        <f>$E9-($F$8*$C9)</f>
        <v>-4.6547999999999981</v>
      </c>
      <c r="K9" s="49" t="str">
        <f>IF($E9/$F9&gt;120%,$I$3,IF($E9/$F9&gt;110%,$I$4,IF($E9/$F9&gt;100%,$I$5,IF($E9/$F9&gt;90%,$M$3,IF($E9/$F9&gt;80%,$M$4,$M$5)))))</f>
        <v>😒</v>
      </c>
      <c r="L9" s="55">
        <f>$E9-($G$8*$C9)</f>
        <v>-34.309599999999996</v>
      </c>
      <c r="M9" s="56" t="str">
        <f>IF($E9/$G9&gt;120%,$I$3,IF($E9/$G9&gt;110%,$I$4,IF($E9/$G9&gt;100%,$I$5,IF($E9/$G9&gt;90%,$M$3,IF($E9/$G9&gt;80%,$M$4,$M$5)))))</f>
        <v>😶</v>
      </c>
      <c r="N9" s="48">
        <f t="shared" ref="N9:N35" si="2">$E9/$C9</f>
        <v>7.02247191011236E-2</v>
      </c>
      <c r="O9" s="49" t="str">
        <f>IF($N9/$E$4&gt;120%,$I$3,IF($N9/$E$4&gt;110%,$I$4,IF($N9/$E$4&gt;100%,$I$5,IF($N9/$E$4&gt;90%,$M$3,IF($N9/$E$4&gt;80%,$M$4,$M$5)))))</f>
        <v>😒</v>
      </c>
      <c r="P9" s="61">
        <f>$C9-$E9</f>
        <v>331</v>
      </c>
      <c r="R9" s="66" t="str">
        <f>B9</f>
        <v xml:space="preserve">Total nouveaux clients </v>
      </c>
      <c r="S9" s="70" t="str">
        <f>I9</f>
        <v>😒</v>
      </c>
      <c r="T9" s="67" t="str">
        <f>O9</f>
        <v>😒</v>
      </c>
      <c r="U9" s="86">
        <f>J9</f>
        <v>-4.6547999999999981</v>
      </c>
      <c r="V9" s="86">
        <f>L9</f>
        <v>-34.309599999999996</v>
      </c>
    </row>
    <row r="10" spans="1:26" ht="16" thickBot="1">
      <c r="B10" s="145" t="s">
        <v>100</v>
      </c>
      <c r="C10" s="111">
        <v>147</v>
      </c>
      <c r="D10" s="32">
        <v>11</v>
      </c>
      <c r="E10" s="32">
        <v>11</v>
      </c>
      <c r="F10" s="27">
        <f t="shared" si="0"/>
        <v>12.245099999999999</v>
      </c>
      <c r="G10" s="10">
        <f t="shared" ref="G10:G35" si="3">$C10*$G$8</f>
        <v>24.490199999999998</v>
      </c>
      <c r="H10" s="46">
        <f t="shared" ref="H10:H34" si="4">$D10/($E$3*$C10)</f>
        <v>0.89831851107790062</v>
      </c>
      <c r="I10" s="50" t="str">
        <f t="shared" si="1"/>
        <v>😒</v>
      </c>
      <c r="J10" s="53">
        <f t="shared" ref="J10:J35" si="5">$E10-($F$8*$C10)</f>
        <v>-1.245099999999999</v>
      </c>
      <c r="K10" s="50" t="str">
        <f t="shared" ref="K10:K35" si="6">IF($E10/$F10&gt;120%,$I$3,IF($E10/$F10&gt;110%,$I$4,IF($E10/$F10&gt;100%,$I$5,IF($E10/$F10&gt;90%,$M$3,IF($E10/$F10&gt;80%,$M$4,$M$5)))))</f>
        <v>😒</v>
      </c>
      <c r="L10" s="57">
        <f t="shared" ref="L10:L35" si="7">$E10-($G$8*$C10)</f>
        <v>-13.490199999999998</v>
      </c>
      <c r="M10" s="58" t="str">
        <f t="shared" ref="M10:M35" si="8">IF($E10/$G10&gt;120%,$I$3,IF($E10/$G10&gt;110%,$I$4,IF($E10/$G10&gt;100%,$I$5,IF($E10/$G10&gt;90%,$M$3,IF($E10/$G10&gt;80%,$M$4,$M$5)))))</f>
        <v>😶</v>
      </c>
      <c r="N10" s="46">
        <f t="shared" si="2"/>
        <v>7.4829931972789115E-2</v>
      </c>
      <c r="O10" s="50" t="str">
        <f t="shared" ref="O10:O35" si="9">IF($N10/$E$4&gt;120%,$I$3,IF($N10/$E$4&gt;110%,$I$4,IF($N10/$E$4&gt;100%,$I$5,IF($N10/$E$4&gt;90%,$M$3,IF($N10/$E$4&gt;80%,$M$4,$M$5)))))</f>
        <v>😒</v>
      </c>
      <c r="P10" s="62">
        <f t="shared" ref="P10:P35" si="10">$C10-$E10</f>
        <v>136</v>
      </c>
      <c r="R10" s="66" t="str">
        <f>B12</f>
        <v>dont total nouveaux clients particuliers</v>
      </c>
      <c r="S10" s="70" t="str">
        <f>I12</f>
        <v>😒</v>
      </c>
      <c r="T10" s="67" t="str">
        <f>O12</f>
        <v>😒</v>
      </c>
      <c r="U10" s="86">
        <f>J12</f>
        <v>-4.3223999999999982</v>
      </c>
      <c r="V10" s="87">
        <f>L12</f>
        <v>-31.644799999999996</v>
      </c>
    </row>
    <row r="11" spans="1:26" ht="16" thickBot="1">
      <c r="B11" s="145" t="s">
        <v>99</v>
      </c>
      <c r="C11" s="111">
        <v>28</v>
      </c>
      <c r="D11" s="32">
        <v>2</v>
      </c>
      <c r="E11" s="32">
        <v>2</v>
      </c>
      <c r="F11" s="27">
        <f t="shared" si="0"/>
        <v>2.3323999999999998</v>
      </c>
      <c r="G11" s="10">
        <f t="shared" si="3"/>
        <v>4.6647999999999996</v>
      </c>
      <c r="H11" s="46">
        <f t="shared" si="4"/>
        <v>0.85748585148345058</v>
      </c>
      <c r="I11" s="50" t="str">
        <f t="shared" si="1"/>
        <v>😒</v>
      </c>
      <c r="J11" s="53">
        <f t="shared" si="5"/>
        <v>-0.33239999999999981</v>
      </c>
      <c r="K11" s="50" t="str">
        <f t="shared" si="6"/>
        <v>😒</v>
      </c>
      <c r="L11" s="57">
        <f t="shared" si="7"/>
        <v>-2.6647999999999996</v>
      </c>
      <c r="M11" s="58" t="str">
        <f t="shared" si="8"/>
        <v>😶</v>
      </c>
      <c r="N11" s="46">
        <f t="shared" si="2"/>
        <v>7.1428571428571425E-2</v>
      </c>
      <c r="O11" s="50" t="str">
        <f t="shared" si="9"/>
        <v>😒</v>
      </c>
      <c r="P11" s="62">
        <f t="shared" si="10"/>
        <v>26</v>
      </c>
      <c r="R11" s="66" t="str">
        <f>B16</f>
        <v>collecte globale hors parts sociales (ke)</v>
      </c>
      <c r="S11" s="70" t="str">
        <f>I16</f>
        <v>😶</v>
      </c>
      <c r="T11" s="67" t="str">
        <f>O16</f>
        <v>😶</v>
      </c>
      <c r="U11" s="86">
        <f>J16</f>
        <v>-101.9256</v>
      </c>
      <c r="V11" s="87">
        <f>L16</f>
        <v>-287.85120000000001</v>
      </c>
    </row>
    <row r="12" spans="1:26" ht="16" thickBot="1">
      <c r="B12" s="146" t="s">
        <v>98</v>
      </c>
      <c r="C12" s="143">
        <f>C9-C11</f>
        <v>328</v>
      </c>
      <c r="D12" s="147">
        <f>D9-D11</f>
        <v>23</v>
      </c>
      <c r="E12" s="147">
        <f>E9-E11</f>
        <v>23</v>
      </c>
      <c r="F12" s="27">
        <f t="shared" si="0"/>
        <v>27.322399999999998</v>
      </c>
      <c r="G12" s="10">
        <f t="shared" si="3"/>
        <v>54.644799999999996</v>
      </c>
      <c r="H12" s="46">
        <f t="shared" si="4"/>
        <v>0.84180013468802162</v>
      </c>
      <c r="I12" s="50" t="str">
        <f t="shared" si="1"/>
        <v>😒</v>
      </c>
      <c r="J12" s="53">
        <f t="shared" si="5"/>
        <v>-4.3223999999999982</v>
      </c>
      <c r="K12" s="50" t="str">
        <f t="shared" si="6"/>
        <v>😒</v>
      </c>
      <c r="L12" s="57">
        <f t="shared" si="7"/>
        <v>-31.644799999999996</v>
      </c>
      <c r="M12" s="58" t="str">
        <f t="shared" si="8"/>
        <v>😶</v>
      </c>
      <c r="N12" s="46">
        <f t="shared" si="2"/>
        <v>7.0121951219512202E-2</v>
      </c>
      <c r="O12" s="50" t="str">
        <f t="shared" si="9"/>
        <v>😒</v>
      </c>
      <c r="P12" s="62">
        <f t="shared" si="10"/>
        <v>305</v>
      </c>
      <c r="R12" s="66" t="str">
        <f>B20</f>
        <v>souscription navig'option</v>
      </c>
      <c r="S12" s="70" t="str">
        <f>I20</f>
        <v>😶</v>
      </c>
      <c r="T12" s="67" t="str">
        <f>O20</f>
        <v>😶</v>
      </c>
      <c r="U12" s="86">
        <f>J20</f>
        <v>-5.0808999999999997</v>
      </c>
      <c r="V12" s="87">
        <f>L20</f>
        <v>-11.161799999999999</v>
      </c>
    </row>
    <row r="13" spans="1:26" ht="16" thickBot="1">
      <c r="B13" s="39" t="s">
        <v>21</v>
      </c>
      <c r="C13" s="111">
        <v>1845</v>
      </c>
      <c r="D13" s="32">
        <v>14</v>
      </c>
      <c r="E13" s="32">
        <v>14</v>
      </c>
      <c r="F13" s="27">
        <f t="shared" si="0"/>
        <v>153.6885</v>
      </c>
      <c r="G13" s="10">
        <f t="shared" si="3"/>
        <v>307.37700000000001</v>
      </c>
      <c r="H13" s="46">
        <f t="shared" si="4"/>
        <v>9.1093347908268993E-2</v>
      </c>
      <c r="I13" s="50" t="str">
        <f t="shared" si="1"/>
        <v>😶</v>
      </c>
      <c r="J13" s="53">
        <f t="shared" si="5"/>
        <v>-139.6885</v>
      </c>
      <c r="K13" s="50" t="str">
        <f t="shared" si="6"/>
        <v>😶</v>
      </c>
      <c r="L13" s="57">
        <f t="shared" si="7"/>
        <v>-293.37700000000001</v>
      </c>
      <c r="M13" s="58" t="str">
        <f t="shared" si="8"/>
        <v>😶</v>
      </c>
      <c r="N13" s="46">
        <f t="shared" si="2"/>
        <v>7.5880758807588076E-3</v>
      </c>
      <c r="O13" s="50" t="str">
        <f t="shared" si="9"/>
        <v>😶</v>
      </c>
      <c r="P13" s="62">
        <f t="shared" si="10"/>
        <v>1831</v>
      </c>
      <c r="R13" s="66" t="str">
        <f>B22</f>
        <v>collecte brute diversifiée en épargne assurance vie (ke)</v>
      </c>
      <c r="S13" s="70" t="str">
        <f>I22</f>
        <v>😉</v>
      </c>
      <c r="T13" s="67" t="str">
        <f>O22</f>
        <v>😉</v>
      </c>
      <c r="U13" s="86">
        <f>J22</f>
        <v>7.8821999999999974</v>
      </c>
      <c r="V13" s="87">
        <f>L22</f>
        <v>-114.23560000000001</v>
      </c>
    </row>
    <row r="14" spans="1:26" ht="16" thickBot="1">
      <c r="B14" s="40" t="s">
        <v>22</v>
      </c>
      <c r="C14" s="111">
        <v>189</v>
      </c>
      <c r="D14" s="32">
        <v>159</v>
      </c>
      <c r="E14" s="32">
        <v>159</v>
      </c>
      <c r="F14" s="27">
        <f t="shared" si="0"/>
        <v>15.7437</v>
      </c>
      <c r="G14" s="10">
        <f t="shared" si="3"/>
        <v>31.487400000000001</v>
      </c>
      <c r="H14" s="46">
        <f t="shared" si="4"/>
        <v>10.099277806360639</v>
      </c>
      <c r="I14" s="50" t="str">
        <f t="shared" si="1"/>
        <v>😃</v>
      </c>
      <c r="J14" s="53">
        <f t="shared" si="5"/>
        <v>143.25630000000001</v>
      </c>
      <c r="K14" s="50" t="str">
        <f t="shared" si="6"/>
        <v>😃</v>
      </c>
      <c r="L14" s="57">
        <f t="shared" si="7"/>
        <v>127.51259999999999</v>
      </c>
      <c r="M14" s="58" t="str">
        <f t="shared" si="8"/>
        <v>😃</v>
      </c>
      <c r="N14" s="46">
        <f t="shared" si="2"/>
        <v>0.84126984126984128</v>
      </c>
      <c r="O14" s="50" t="str">
        <f t="shared" si="9"/>
        <v>😃</v>
      </c>
      <c r="P14" s="62">
        <f t="shared" si="10"/>
        <v>30</v>
      </c>
      <c r="R14" s="66" t="str">
        <f>B23</f>
        <v>collecte brute diversifiée hors épargne assurance vie (ke)</v>
      </c>
      <c r="S14" s="70" t="str">
        <f>I23</f>
        <v>😶</v>
      </c>
      <c r="T14" s="67" t="str">
        <f>O23</f>
        <v>😶</v>
      </c>
      <c r="U14" s="86">
        <f>J23</f>
        <v>-14.827399999999999</v>
      </c>
      <c r="V14" s="87">
        <f>L23</f>
        <v>-29.654799999999998</v>
      </c>
    </row>
    <row r="15" spans="1:26" ht="16" thickBot="1">
      <c r="B15" s="40" t="s">
        <v>23</v>
      </c>
      <c r="C15" s="111">
        <v>198</v>
      </c>
      <c r="D15" s="32">
        <v>-88</v>
      </c>
      <c r="E15" s="32">
        <v>-88</v>
      </c>
      <c r="F15" s="27">
        <f t="shared" si="0"/>
        <v>16.493400000000001</v>
      </c>
      <c r="G15" s="10">
        <f t="shared" si="3"/>
        <v>32.986800000000002</v>
      </c>
      <c r="H15" s="46">
        <f t="shared" si="4"/>
        <v>-5.3354675203414699</v>
      </c>
      <c r="I15" s="50" t="str">
        <f t="shared" si="1"/>
        <v>😶</v>
      </c>
      <c r="J15" s="53">
        <f t="shared" si="5"/>
        <v>-104.49340000000001</v>
      </c>
      <c r="K15" s="50" t="str">
        <f t="shared" si="6"/>
        <v>😶</v>
      </c>
      <c r="L15" s="57">
        <f t="shared" si="7"/>
        <v>-120.9868</v>
      </c>
      <c r="M15" s="58" t="str">
        <f t="shared" si="8"/>
        <v>😶</v>
      </c>
      <c r="N15" s="46">
        <f t="shared" si="2"/>
        <v>-0.44444444444444442</v>
      </c>
      <c r="O15" s="50" t="str">
        <f t="shared" si="9"/>
        <v>😶</v>
      </c>
      <c r="P15" s="62">
        <f t="shared" si="10"/>
        <v>286</v>
      </c>
      <c r="R15" s="66" t="str">
        <f>B27</f>
        <v>total crédit conso et renouvelable (ke)</v>
      </c>
      <c r="S15" s="70" t="str">
        <f>I27</f>
        <v>😶</v>
      </c>
      <c r="T15" s="67" t="str">
        <f>O25</f>
        <v>😶</v>
      </c>
      <c r="U15" s="86">
        <f>J27</f>
        <v>-45.268799999999999</v>
      </c>
      <c r="V15" s="87">
        <f>L27</f>
        <v>-206.5376</v>
      </c>
    </row>
    <row r="16" spans="1:26" ht="16" thickBot="1">
      <c r="B16" s="40" t="s">
        <v>24</v>
      </c>
      <c r="C16" s="111">
        <v>2232</v>
      </c>
      <c r="D16" s="32">
        <v>84</v>
      </c>
      <c r="E16" s="32">
        <v>84</v>
      </c>
      <c r="F16" s="27">
        <f t="shared" si="0"/>
        <v>185.9256</v>
      </c>
      <c r="G16" s="10">
        <f t="shared" si="3"/>
        <v>371.85120000000001</v>
      </c>
      <c r="H16" s="46">
        <f t="shared" si="4"/>
        <v>0.45179362067407608</v>
      </c>
      <c r="I16" s="50" t="str">
        <f t="shared" si="1"/>
        <v>😶</v>
      </c>
      <c r="J16" s="53">
        <f t="shared" si="5"/>
        <v>-101.9256</v>
      </c>
      <c r="K16" s="50" t="str">
        <f t="shared" si="6"/>
        <v>😶</v>
      </c>
      <c r="L16" s="57">
        <f t="shared" si="7"/>
        <v>-287.85120000000001</v>
      </c>
      <c r="M16" s="58" t="str">
        <f t="shared" si="8"/>
        <v>😶</v>
      </c>
      <c r="N16" s="46">
        <f t="shared" si="2"/>
        <v>3.7634408602150539E-2</v>
      </c>
      <c r="O16" s="50" t="str">
        <f t="shared" si="9"/>
        <v>😶</v>
      </c>
      <c r="P16" s="62">
        <f t="shared" si="10"/>
        <v>2148</v>
      </c>
      <c r="R16" s="66" t="str">
        <f t="shared" ref="R16:R22" si="11">B29</f>
        <v>crédit pro hors locatif (ke)</v>
      </c>
      <c r="S16" s="70" t="str">
        <f t="shared" ref="S16:S22" si="12">I29</f>
        <v>😃</v>
      </c>
      <c r="T16" s="67" t="str">
        <f>O27</f>
        <v>😶</v>
      </c>
      <c r="U16" s="86">
        <f t="shared" ref="U16:U22" si="13">J29</f>
        <v>308.62909999999999</v>
      </c>
      <c r="V16" s="87">
        <f>L29</f>
        <v>194.25820000000002</v>
      </c>
    </row>
    <row r="17" spans="1:26" ht="16" thickBot="1">
      <c r="B17" s="40" t="s">
        <v>25</v>
      </c>
      <c r="C17" s="111">
        <v>57</v>
      </c>
      <c r="D17" s="32">
        <v>1</v>
      </c>
      <c r="E17" s="32">
        <v>1</v>
      </c>
      <c r="F17" s="27">
        <f t="shared" si="0"/>
        <v>4.7481</v>
      </c>
      <c r="G17" s="10">
        <f t="shared" si="3"/>
        <v>9.4962</v>
      </c>
      <c r="H17" s="46">
        <f t="shared" si="4"/>
        <v>0.21061056001347908</v>
      </c>
      <c r="I17" s="50" t="str">
        <f t="shared" si="1"/>
        <v>😶</v>
      </c>
      <c r="J17" s="53">
        <f t="shared" si="5"/>
        <v>-3.7481</v>
      </c>
      <c r="K17" s="50" t="str">
        <f t="shared" si="6"/>
        <v>😶</v>
      </c>
      <c r="L17" s="57">
        <f t="shared" si="7"/>
        <v>-8.4962</v>
      </c>
      <c r="M17" s="58" t="str">
        <f t="shared" si="8"/>
        <v>😶</v>
      </c>
      <c r="N17" s="46">
        <f t="shared" si="2"/>
        <v>1.7543859649122806E-2</v>
      </c>
      <c r="O17" s="50" t="str">
        <f t="shared" si="9"/>
        <v>😶</v>
      </c>
      <c r="P17" s="62">
        <f t="shared" si="10"/>
        <v>56</v>
      </c>
      <c r="R17" s="66" t="str">
        <f t="shared" si="11"/>
        <v>crédit pro locatif (ke)</v>
      </c>
      <c r="S17" s="70" t="str">
        <f t="shared" si="12"/>
        <v>😶</v>
      </c>
      <c r="T17" s="67" t="str">
        <f t="shared" ref="T17:T22" si="14">O30</f>
        <v>😶</v>
      </c>
      <c r="U17" s="86">
        <f t="shared" si="13"/>
        <v>-9.1630000000000003</v>
      </c>
      <c r="V17" s="87">
        <f>L84</f>
        <v>0</v>
      </c>
    </row>
    <row r="18" spans="1:26" ht="16" thickBot="1">
      <c r="B18" s="40" t="s">
        <v>1</v>
      </c>
      <c r="C18" s="111">
        <v>42</v>
      </c>
      <c r="D18" s="32">
        <v>1</v>
      </c>
      <c r="E18" s="32">
        <v>1</v>
      </c>
      <c r="F18" s="27">
        <f t="shared" si="0"/>
        <v>3.4986000000000002</v>
      </c>
      <c r="G18" s="10">
        <f t="shared" si="3"/>
        <v>6.9972000000000003</v>
      </c>
      <c r="H18" s="46">
        <f t="shared" si="4"/>
        <v>0.28582861716115016</v>
      </c>
      <c r="I18" s="50" t="str">
        <f t="shared" si="1"/>
        <v>😶</v>
      </c>
      <c r="J18" s="53">
        <f t="shared" si="5"/>
        <v>-2.4986000000000002</v>
      </c>
      <c r="K18" s="50" t="str">
        <f t="shared" si="6"/>
        <v>😶</v>
      </c>
      <c r="L18" s="57">
        <f t="shared" si="7"/>
        <v>-5.9972000000000003</v>
      </c>
      <c r="M18" s="58" t="str">
        <f t="shared" si="8"/>
        <v>😶</v>
      </c>
      <c r="N18" s="46">
        <f t="shared" si="2"/>
        <v>2.3809523809523808E-2</v>
      </c>
      <c r="O18" s="50" t="str">
        <f t="shared" si="9"/>
        <v>😶</v>
      </c>
      <c r="P18" s="62">
        <f t="shared" si="10"/>
        <v>41</v>
      </c>
      <c r="R18" s="40" t="str">
        <f t="shared" si="11"/>
        <v>nouveaux contrats assurance de biens</v>
      </c>
      <c r="S18" s="70" t="str">
        <f t="shared" si="12"/>
        <v>😉</v>
      </c>
      <c r="T18" s="67" t="str">
        <f t="shared" si="14"/>
        <v>😉</v>
      </c>
      <c r="U18" s="86">
        <f t="shared" si="13"/>
        <v>0.75690000000000168</v>
      </c>
      <c r="V18" s="87">
        <f>L31</f>
        <v>-16.486199999999997</v>
      </c>
    </row>
    <row r="19" spans="1:26" ht="16" thickBot="1">
      <c r="B19" s="40" t="s">
        <v>2</v>
      </c>
      <c r="C19" s="111">
        <v>154</v>
      </c>
      <c r="D19" s="32">
        <v>4</v>
      </c>
      <c r="E19" s="32">
        <v>4</v>
      </c>
      <c r="F19" s="27">
        <f t="shared" si="0"/>
        <v>12.828200000000001</v>
      </c>
      <c r="G19" s="10">
        <f t="shared" si="3"/>
        <v>25.656400000000001</v>
      </c>
      <c r="H19" s="46">
        <f t="shared" si="4"/>
        <v>0.31181303690307288</v>
      </c>
      <c r="I19" s="50" t="str">
        <f t="shared" si="1"/>
        <v>😶</v>
      </c>
      <c r="J19" s="53">
        <f t="shared" si="5"/>
        <v>-8.8282000000000007</v>
      </c>
      <c r="K19" s="50" t="str">
        <f t="shared" si="6"/>
        <v>😶</v>
      </c>
      <c r="L19" s="57">
        <f t="shared" si="7"/>
        <v>-21.656400000000001</v>
      </c>
      <c r="M19" s="58" t="str">
        <f t="shared" si="8"/>
        <v>😶</v>
      </c>
      <c r="N19" s="46">
        <f t="shared" si="2"/>
        <v>2.5974025974025976E-2</v>
      </c>
      <c r="O19" s="50" t="str">
        <f t="shared" si="9"/>
        <v>😶</v>
      </c>
      <c r="P19" s="62">
        <f t="shared" si="10"/>
        <v>150</v>
      </c>
      <c r="R19" s="40" t="str">
        <f t="shared" si="11"/>
        <v>nouveaux contrats assurance de personnes</v>
      </c>
      <c r="S19" s="70" t="str">
        <f t="shared" si="12"/>
        <v>😐</v>
      </c>
      <c r="T19" s="67" t="str">
        <f t="shared" si="14"/>
        <v>😐</v>
      </c>
      <c r="U19" s="86">
        <f t="shared" si="13"/>
        <v>-0.91189999999999927</v>
      </c>
      <c r="V19" s="87">
        <f>L32</f>
        <v>-12.823799999999999</v>
      </c>
    </row>
    <row r="20" spans="1:26" ht="16" thickBot="1">
      <c r="B20" s="40" t="s">
        <v>3</v>
      </c>
      <c r="C20" s="111">
        <v>73</v>
      </c>
      <c r="D20" s="32">
        <v>1</v>
      </c>
      <c r="E20" s="32">
        <v>1</v>
      </c>
      <c r="F20" s="27">
        <f t="shared" si="0"/>
        <v>6.0808999999999997</v>
      </c>
      <c r="G20" s="10">
        <f t="shared" si="3"/>
        <v>12.161799999999999</v>
      </c>
      <c r="H20" s="46">
        <f t="shared" si="4"/>
        <v>0.16444934138038778</v>
      </c>
      <c r="I20" s="50" t="str">
        <f t="shared" si="1"/>
        <v>😶</v>
      </c>
      <c r="J20" s="53">
        <f t="shared" si="5"/>
        <v>-5.0808999999999997</v>
      </c>
      <c r="K20" s="50" t="str">
        <f t="shared" si="6"/>
        <v>😶</v>
      </c>
      <c r="L20" s="57">
        <f t="shared" si="7"/>
        <v>-11.161799999999999</v>
      </c>
      <c r="M20" s="58" t="str">
        <f t="shared" si="8"/>
        <v>😶</v>
      </c>
      <c r="N20" s="46">
        <f t="shared" si="2"/>
        <v>1.3698630136986301E-2</v>
      </c>
      <c r="O20" s="50" t="str">
        <f t="shared" si="9"/>
        <v>😶</v>
      </c>
      <c r="P20" s="62">
        <f t="shared" si="10"/>
        <v>72</v>
      </c>
      <c r="R20" s="40" t="str">
        <f t="shared" si="11"/>
        <v>dont PAV</v>
      </c>
      <c r="S20" s="70" t="str">
        <f t="shared" si="12"/>
        <v>😃</v>
      </c>
      <c r="T20" s="67" t="str">
        <f t="shared" si="14"/>
        <v>😃</v>
      </c>
      <c r="U20" s="86">
        <f t="shared" si="13"/>
        <v>1.9178999999999999</v>
      </c>
      <c r="V20" s="87">
        <f>L3</f>
        <v>0</v>
      </c>
    </row>
    <row r="21" spans="1:26" ht="16" thickBot="1">
      <c r="B21" s="41" t="s">
        <v>4</v>
      </c>
      <c r="C21" s="111">
        <v>86</v>
      </c>
      <c r="D21" s="32">
        <v>9</v>
      </c>
      <c r="E21" s="32">
        <v>9</v>
      </c>
      <c r="F21" s="27">
        <f t="shared" si="0"/>
        <v>7.1638000000000002</v>
      </c>
      <c r="G21" s="10">
        <f t="shared" si="3"/>
        <v>14.3276</v>
      </c>
      <c r="H21" s="46">
        <f t="shared" si="4"/>
        <v>1.2563164800804043</v>
      </c>
      <c r="I21" s="50" t="str">
        <f t="shared" si="1"/>
        <v>😃</v>
      </c>
      <c r="J21" s="53">
        <f t="shared" si="5"/>
        <v>1.8361999999999998</v>
      </c>
      <c r="K21" s="50" t="str">
        <f t="shared" si="6"/>
        <v>😃</v>
      </c>
      <c r="L21" s="57">
        <f t="shared" si="7"/>
        <v>-5.3276000000000003</v>
      </c>
      <c r="M21" s="58" t="str">
        <f t="shared" si="8"/>
        <v>😶</v>
      </c>
      <c r="N21" s="46">
        <f t="shared" si="2"/>
        <v>0.10465116279069768</v>
      </c>
      <c r="O21" s="50" t="str">
        <f t="shared" si="9"/>
        <v>😃</v>
      </c>
      <c r="P21" s="62">
        <f t="shared" si="10"/>
        <v>77</v>
      </c>
      <c r="R21" s="40" t="str">
        <f t="shared" si="11"/>
        <v>AOL</v>
      </c>
      <c r="S21" s="70" t="str">
        <f t="shared" si="12"/>
        <v>😶</v>
      </c>
      <c r="T21" s="67" t="str">
        <f t="shared" si="14"/>
        <v>😶</v>
      </c>
      <c r="U21" s="86">
        <f t="shared" si="13"/>
        <v>-0.83299999999999996</v>
      </c>
      <c r="V21" s="87">
        <f>L34</f>
        <v>-1.6659999999999999</v>
      </c>
    </row>
    <row r="22" spans="1:26" ht="16" thickBot="1">
      <c r="B22" s="92" t="s">
        <v>26</v>
      </c>
      <c r="C22" s="111">
        <v>1466</v>
      </c>
      <c r="D22" s="32">
        <v>130</v>
      </c>
      <c r="E22" s="32">
        <v>130</v>
      </c>
      <c r="F22" s="27">
        <f t="shared" si="0"/>
        <v>122.1178</v>
      </c>
      <c r="G22" s="10">
        <f t="shared" si="3"/>
        <v>244.23560000000001</v>
      </c>
      <c r="H22" s="46">
        <f t="shared" si="4"/>
        <v>1.064545872919427</v>
      </c>
      <c r="I22" s="50" t="str">
        <f t="shared" si="1"/>
        <v>😉</v>
      </c>
      <c r="J22" s="53">
        <f t="shared" si="5"/>
        <v>7.8821999999999974</v>
      </c>
      <c r="K22" s="50" t="str">
        <f t="shared" si="6"/>
        <v>😉</v>
      </c>
      <c r="L22" s="57">
        <f t="shared" si="7"/>
        <v>-114.23560000000001</v>
      </c>
      <c r="M22" s="58" t="str">
        <f t="shared" si="8"/>
        <v>😶</v>
      </c>
      <c r="N22" s="46">
        <f t="shared" si="2"/>
        <v>8.8676671214188263E-2</v>
      </c>
      <c r="O22" s="50" t="str">
        <f t="shared" si="9"/>
        <v>😉</v>
      </c>
      <c r="P22" s="62">
        <f t="shared" si="10"/>
        <v>1336</v>
      </c>
      <c r="R22" s="68" t="str">
        <f t="shared" si="11"/>
        <v>souscription carte haut de gamme</v>
      </c>
      <c r="S22" s="71" t="str">
        <f t="shared" si="12"/>
        <v>😃</v>
      </c>
      <c r="T22" s="69" t="str">
        <f t="shared" si="14"/>
        <v>😃</v>
      </c>
      <c r="U22" s="88">
        <f t="shared" si="13"/>
        <v>8.9219000000000008</v>
      </c>
      <c r="V22" s="89">
        <f>L35</f>
        <v>-4.1561999999999983</v>
      </c>
    </row>
    <row r="23" spans="1:26" ht="16" thickBot="1">
      <c r="B23" s="90" t="s">
        <v>27</v>
      </c>
      <c r="C23" s="111">
        <v>178</v>
      </c>
      <c r="D23" s="32">
        <v>0</v>
      </c>
      <c r="E23" s="32">
        <v>0</v>
      </c>
      <c r="F23" s="27">
        <f t="shared" si="0"/>
        <v>14.827399999999999</v>
      </c>
      <c r="G23" s="10">
        <f t="shared" si="3"/>
        <v>29.654799999999998</v>
      </c>
      <c r="H23" s="46">
        <f t="shared" si="4"/>
        <v>0</v>
      </c>
      <c r="I23" s="50" t="str">
        <f t="shared" si="1"/>
        <v>😶</v>
      </c>
      <c r="J23" s="53">
        <f t="shared" si="5"/>
        <v>-14.827399999999999</v>
      </c>
      <c r="K23" s="50" t="str">
        <f t="shared" si="6"/>
        <v>😶</v>
      </c>
      <c r="L23" s="57">
        <f t="shared" si="7"/>
        <v>-29.654799999999998</v>
      </c>
      <c r="M23" s="58" t="str">
        <f t="shared" si="8"/>
        <v>😶</v>
      </c>
      <c r="N23" s="46">
        <f t="shared" si="2"/>
        <v>0</v>
      </c>
      <c r="O23" s="50" t="str">
        <f t="shared" si="9"/>
        <v>😶</v>
      </c>
      <c r="P23" s="62">
        <f t="shared" si="10"/>
        <v>178</v>
      </c>
    </row>
    <row r="24" spans="1:26" ht="16" thickBot="1">
      <c r="B24" s="91" t="s">
        <v>28</v>
      </c>
      <c r="C24" s="111">
        <v>98</v>
      </c>
      <c r="D24" s="32">
        <v>0</v>
      </c>
      <c r="E24" s="32">
        <v>0</v>
      </c>
      <c r="F24" s="27">
        <f t="shared" si="0"/>
        <v>8.1633999999999993</v>
      </c>
      <c r="G24" s="10">
        <f t="shared" si="3"/>
        <v>16.326799999999999</v>
      </c>
      <c r="H24" s="46">
        <f t="shared" si="4"/>
        <v>0</v>
      </c>
      <c r="I24" s="50" t="str">
        <f t="shared" si="1"/>
        <v>😶</v>
      </c>
      <c r="J24" s="53">
        <f t="shared" si="5"/>
        <v>-8.1633999999999993</v>
      </c>
      <c r="K24" s="50" t="str">
        <f t="shared" si="6"/>
        <v>😶</v>
      </c>
      <c r="L24" s="57">
        <f t="shared" si="7"/>
        <v>-16.326799999999999</v>
      </c>
      <c r="M24" s="58" t="str">
        <f t="shared" si="8"/>
        <v>😶</v>
      </c>
      <c r="N24" s="46">
        <f t="shared" si="2"/>
        <v>0</v>
      </c>
      <c r="O24" s="50" t="str">
        <f t="shared" si="9"/>
        <v>😶</v>
      </c>
      <c r="P24" s="62">
        <f t="shared" si="10"/>
        <v>98</v>
      </c>
    </row>
    <row r="25" spans="1:26" ht="16" thickBot="1">
      <c r="B25" s="39" t="s">
        <v>29</v>
      </c>
      <c r="C25" s="111">
        <v>1631</v>
      </c>
      <c r="D25" s="32">
        <v>94</v>
      </c>
      <c r="E25" s="32">
        <v>94</v>
      </c>
      <c r="F25" s="27">
        <f t="shared" si="0"/>
        <v>135.8623</v>
      </c>
      <c r="G25" s="10">
        <f t="shared" si="3"/>
        <v>271.72460000000001</v>
      </c>
      <c r="H25" s="46">
        <f t="shared" si="4"/>
        <v>0.69187699604673258</v>
      </c>
      <c r="I25" s="50" t="str">
        <f t="shared" si="1"/>
        <v>😶</v>
      </c>
      <c r="J25" s="53">
        <f t="shared" si="5"/>
        <v>-41.862300000000005</v>
      </c>
      <c r="K25" s="50" t="str">
        <f t="shared" si="6"/>
        <v>😶</v>
      </c>
      <c r="L25" s="57">
        <f t="shared" si="7"/>
        <v>-177.72460000000001</v>
      </c>
      <c r="M25" s="58" t="str">
        <f t="shared" si="8"/>
        <v>😶</v>
      </c>
      <c r="N25" s="46">
        <f t="shared" si="2"/>
        <v>5.7633353770692827E-2</v>
      </c>
      <c r="O25" s="50" t="str">
        <f t="shared" si="9"/>
        <v>😶</v>
      </c>
      <c r="P25" s="62">
        <f t="shared" si="10"/>
        <v>1537</v>
      </c>
    </row>
    <row r="26" spans="1:26" ht="16" thickBot="1">
      <c r="A26" s="4"/>
      <c r="B26" s="40" t="s">
        <v>30</v>
      </c>
      <c r="C26" s="111">
        <v>306</v>
      </c>
      <c r="D26" s="32">
        <v>21</v>
      </c>
      <c r="E26" s="32">
        <v>22</v>
      </c>
      <c r="F26" s="27">
        <f t="shared" si="0"/>
        <v>25.489799999999999</v>
      </c>
      <c r="G26" s="10">
        <f t="shared" si="3"/>
        <v>50.979599999999998</v>
      </c>
      <c r="H26" s="46">
        <f t="shared" si="4"/>
        <v>0.82385895534684461</v>
      </c>
      <c r="I26" s="50" t="str">
        <f t="shared" si="1"/>
        <v>😒</v>
      </c>
      <c r="J26" s="53">
        <f t="shared" si="5"/>
        <v>-3.4897999999999989</v>
      </c>
      <c r="K26" s="50" t="str">
        <f t="shared" si="6"/>
        <v>😒</v>
      </c>
      <c r="L26" s="57">
        <f t="shared" si="7"/>
        <v>-28.979599999999998</v>
      </c>
      <c r="M26" s="58" t="str">
        <f t="shared" si="8"/>
        <v>😶</v>
      </c>
      <c r="N26" s="46">
        <f t="shared" si="2"/>
        <v>7.1895424836601302E-2</v>
      </c>
      <c r="O26" s="50" t="str">
        <f t="shared" si="9"/>
        <v>😒</v>
      </c>
      <c r="P26" s="62">
        <f t="shared" si="10"/>
        <v>284</v>
      </c>
      <c r="Q26" s="6"/>
      <c r="R26" s="15"/>
      <c r="S26" s="6"/>
      <c r="T26" s="6"/>
      <c r="U26" s="6"/>
      <c r="V26" s="16"/>
      <c r="W26" s="6"/>
      <c r="X26" s="6"/>
      <c r="Y26" s="6"/>
      <c r="Z26" s="6"/>
    </row>
    <row r="27" spans="1:26" ht="16" thickBot="1">
      <c r="B27" s="40" t="s">
        <v>32</v>
      </c>
      <c r="C27" s="111">
        <v>1936</v>
      </c>
      <c r="D27" s="32">
        <f>SUM(D25:D26)</f>
        <v>115</v>
      </c>
      <c r="E27" s="32">
        <f>SUM(E25:E26)</f>
        <v>116</v>
      </c>
      <c r="F27" s="27">
        <f t="shared" si="0"/>
        <v>161.2688</v>
      </c>
      <c r="G27" s="10">
        <f t="shared" si="3"/>
        <v>322.5376</v>
      </c>
      <c r="H27" s="46">
        <f t="shared" si="4"/>
        <v>0.71309515541753887</v>
      </c>
      <c r="I27" s="50" t="str">
        <f t="shared" si="1"/>
        <v>😶</v>
      </c>
      <c r="J27" s="53">
        <f t="shared" si="5"/>
        <v>-45.268799999999999</v>
      </c>
      <c r="K27" s="50" t="str">
        <f t="shared" si="6"/>
        <v>😶</v>
      </c>
      <c r="L27" s="57">
        <f t="shared" si="7"/>
        <v>-206.5376</v>
      </c>
      <c r="M27" s="58" t="str">
        <f t="shared" si="8"/>
        <v>😶</v>
      </c>
      <c r="N27" s="46">
        <f t="shared" si="2"/>
        <v>5.9917355371900828E-2</v>
      </c>
      <c r="O27" s="50" t="str">
        <f t="shared" si="9"/>
        <v>😶</v>
      </c>
      <c r="P27" s="62">
        <f t="shared" si="10"/>
        <v>1820</v>
      </c>
    </row>
    <row r="28" spans="1:26" ht="16" thickBot="1">
      <c r="B28" s="40" t="s">
        <v>31</v>
      </c>
      <c r="C28" s="111">
        <v>13815</v>
      </c>
      <c r="D28" s="32">
        <v>1169</v>
      </c>
      <c r="E28" s="32">
        <v>1169</v>
      </c>
      <c r="F28" s="27">
        <f t="shared" si="0"/>
        <v>1150.7895000000001</v>
      </c>
      <c r="G28" s="10">
        <f t="shared" si="3"/>
        <v>2301.5790000000002</v>
      </c>
      <c r="H28" s="46">
        <f t="shared" si="4"/>
        <v>1.0158243536285305</v>
      </c>
      <c r="I28" s="50" t="str">
        <f t="shared" si="1"/>
        <v>😉</v>
      </c>
      <c r="J28" s="53">
        <f t="shared" si="5"/>
        <v>18.210499999999911</v>
      </c>
      <c r="K28" s="50" t="str">
        <f t="shared" si="6"/>
        <v>😉</v>
      </c>
      <c r="L28" s="57">
        <f t="shared" si="7"/>
        <v>-1132.5790000000002</v>
      </c>
      <c r="M28" s="58" t="str">
        <f t="shared" si="8"/>
        <v>😶</v>
      </c>
      <c r="N28" s="46">
        <f t="shared" si="2"/>
        <v>8.4618168657256604E-2</v>
      </c>
      <c r="O28" s="50" t="str">
        <f t="shared" si="9"/>
        <v>😉</v>
      </c>
      <c r="P28" s="62">
        <f t="shared" si="10"/>
        <v>12646</v>
      </c>
    </row>
    <row r="29" spans="1:26" ht="16" thickBot="1">
      <c r="B29" s="40" t="s">
        <v>33</v>
      </c>
      <c r="C29" s="111">
        <v>1373</v>
      </c>
      <c r="D29" s="32">
        <v>423</v>
      </c>
      <c r="E29" s="32">
        <v>423</v>
      </c>
      <c r="F29" s="27">
        <f t="shared" si="0"/>
        <v>114.37089999999999</v>
      </c>
      <c r="G29" s="10">
        <f t="shared" si="3"/>
        <v>228.74179999999998</v>
      </c>
      <c r="H29" s="46">
        <f t="shared" si="4"/>
        <v>3.6984932356045115</v>
      </c>
      <c r="I29" s="50" t="str">
        <f t="shared" si="1"/>
        <v>😃</v>
      </c>
      <c r="J29" s="53">
        <f t="shared" si="5"/>
        <v>308.62909999999999</v>
      </c>
      <c r="K29" s="50" t="str">
        <f t="shared" si="6"/>
        <v>😃</v>
      </c>
      <c r="L29" s="57">
        <f t="shared" si="7"/>
        <v>194.25820000000002</v>
      </c>
      <c r="M29" s="58" t="str">
        <f t="shared" si="8"/>
        <v>😃</v>
      </c>
      <c r="N29" s="46">
        <f t="shared" si="2"/>
        <v>0.30808448652585579</v>
      </c>
      <c r="O29" s="50" t="str">
        <f t="shared" si="9"/>
        <v>😃</v>
      </c>
      <c r="P29" s="62">
        <f t="shared" si="10"/>
        <v>950</v>
      </c>
    </row>
    <row r="30" spans="1:26" ht="16" thickBot="1">
      <c r="B30" s="41" t="s">
        <v>34</v>
      </c>
      <c r="C30" s="111">
        <v>110</v>
      </c>
      <c r="D30" s="32">
        <v>0</v>
      </c>
      <c r="E30" s="32">
        <v>0</v>
      </c>
      <c r="F30" s="27">
        <f t="shared" si="0"/>
        <v>9.1630000000000003</v>
      </c>
      <c r="G30" s="10">
        <f t="shared" si="3"/>
        <v>18.326000000000001</v>
      </c>
      <c r="H30" s="46">
        <f t="shared" si="4"/>
        <v>0</v>
      </c>
      <c r="I30" s="50" t="str">
        <f t="shared" si="1"/>
        <v>😶</v>
      </c>
      <c r="J30" s="53">
        <f t="shared" si="5"/>
        <v>-9.1630000000000003</v>
      </c>
      <c r="K30" s="50" t="str">
        <f t="shared" si="6"/>
        <v>😶</v>
      </c>
      <c r="L30" s="57">
        <f t="shared" si="7"/>
        <v>-18.326000000000001</v>
      </c>
      <c r="M30" s="58" t="str">
        <f t="shared" si="8"/>
        <v>😶</v>
      </c>
      <c r="N30" s="46">
        <f t="shared" si="2"/>
        <v>0</v>
      </c>
      <c r="O30" s="50" t="str">
        <f t="shared" si="9"/>
        <v>😶</v>
      </c>
      <c r="P30" s="62">
        <f t="shared" si="10"/>
        <v>110</v>
      </c>
    </row>
    <row r="31" spans="1:26" ht="16" thickBot="1">
      <c r="B31" s="92" t="s">
        <v>5</v>
      </c>
      <c r="C31" s="111">
        <v>207</v>
      </c>
      <c r="D31" s="32">
        <v>18</v>
      </c>
      <c r="E31" s="32">
        <v>18</v>
      </c>
      <c r="F31" s="27">
        <f t="shared" si="0"/>
        <v>17.243099999999998</v>
      </c>
      <c r="G31" s="10">
        <f t="shared" si="3"/>
        <v>34.486199999999997</v>
      </c>
      <c r="H31" s="46">
        <f t="shared" si="4"/>
        <v>1.0438958191972443</v>
      </c>
      <c r="I31" s="50" t="str">
        <f t="shared" si="1"/>
        <v>😉</v>
      </c>
      <c r="J31" s="53">
        <f t="shared" si="5"/>
        <v>0.75690000000000168</v>
      </c>
      <c r="K31" s="50" t="str">
        <f t="shared" si="6"/>
        <v>😉</v>
      </c>
      <c r="L31" s="57">
        <f t="shared" si="7"/>
        <v>-16.486199999999997</v>
      </c>
      <c r="M31" s="58" t="str">
        <f t="shared" si="8"/>
        <v>😶</v>
      </c>
      <c r="N31" s="46">
        <f t="shared" si="2"/>
        <v>8.6956521739130432E-2</v>
      </c>
      <c r="O31" s="50" t="str">
        <f t="shared" si="9"/>
        <v>😉</v>
      </c>
      <c r="P31" s="62">
        <f t="shared" si="10"/>
        <v>189</v>
      </c>
    </row>
    <row r="32" spans="1:26" ht="16" thickBot="1">
      <c r="B32" s="90" t="s">
        <v>6</v>
      </c>
      <c r="C32" s="111">
        <v>143</v>
      </c>
      <c r="D32" s="32">
        <v>11</v>
      </c>
      <c r="E32" s="32">
        <v>11</v>
      </c>
      <c r="F32" s="27">
        <f t="shared" si="0"/>
        <v>11.911899999999999</v>
      </c>
      <c r="G32" s="10">
        <f t="shared" si="3"/>
        <v>23.823799999999999</v>
      </c>
      <c r="H32" s="46">
        <f t="shared" si="4"/>
        <v>0.92344630159756214</v>
      </c>
      <c r="I32" s="50" t="str">
        <f t="shared" si="1"/>
        <v>😐</v>
      </c>
      <c r="J32" s="53">
        <f t="shared" si="5"/>
        <v>-0.91189999999999927</v>
      </c>
      <c r="K32" s="50" t="str">
        <f t="shared" si="6"/>
        <v>😐</v>
      </c>
      <c r="L32" s="57">
        <f t="shared" si="7"/>
        <v>-12.823799999999999</v>
      </c>
      <c r="M32" s="58" t="str">
        <f t="shared" si="8"/>
        <v>😶</v>
      </c>
      <c r="N32" s="46">
        <f t="shared" si="2"/>
        <v>7.6923076923076927E-2</v>
      </c>
      <c r="O32" s="50" t="str">
        <f t="shared" si="9"/>
        <v>😐</v>
      </c>
      <c r="P32" s="62">
        <f t="shared" si="10"/>
        <v>132</v>
      </c>
    </row>
    <row r="33" spans="2:16" ht="16" thickBot="1">
      <c r="B33" s="90" t="s">
        <v>7</v>
      </c>
      <c r="C33" s="111">
        <v>37</v>
      </c>
      <c r="D33" s="32">
        <v>5</v>
      </c>
      <c r="E33" s="32">
        <v>5</v>
      </c>
      <c r="F33" s="27">
        <f t="shared" si="0"/>
        <v>3.0821000000000001</v>
      </c>
      <c r="G33" s="10">
        <f t="shared" si="3"/>
        <v>6.1642000000000001</v>
      </c>
      <c r="H33" s="46">
        <f t="shared" si="4"/>
        <v>1.6222705298335549</v>
      </c>
      <c r="I33" s="50" t="str">
        <f t="shared" si="1"/>
        <v>😃</v>
      </c>
      <c r="J33" s="53">
        <f t="shared" si="5"/>
        <v>1.9178999999999999</v>
      </c>
      <c r="K33" s="50" t="str">
        <f t="shared" si="6"/>
        <v>😃</v>
      </c>
      <c r="L33" s="57">
        <f t="shared" si="7"/>
        <v>-1.1642000000000001</v>
      </c>
      <c r="M33" s="58" t="str">
        <f t="shared" si="8"/>
        <v>😒</v>
      </c>
      <c r="N33" s="46">
        <f t="shared" si="2"/>
        <v>0.13513513513513514</v>
      </c>
      <c r="O33" s="50" t="str">
        <f t="shared" si="9"/>
        <v>😃</v>
      </c>
      <c r="P33" s="62">
        <f t="shared" si="10"/>
        <v>32</v>
      </c>
    </row>
    <row r="34" spans="2:16" ht="16" thickBot="1">
      <c r="B34" s="90" t="s">
        <v>9</v>
      </c>
      <c r="C34" s="111">
        <v>10</v>
      </c>
      <c r="D34" s="32">
        <v>0</v>
      </c>
      <c r="E34" s="32">
        <v>0</v>
      </c>
      <c r="F34" s="27">
        <f t="shared" si="0"/>
        <v>0.83299999999999996</v>
      </c>
      <c r="G34" s="10">
        <f t="shared" si="3"/>
        <v>1.6659999999999999</v>
      </c>
      <c r="H34" s="46">
        <f t="shared" si="4"/>
        <v>0</v>
      </c>
      <c r="I34" s="50" t="str">
        <f t="shared" si="1"/>
        <v>😶</v>
      </c>
      <c r="J34" s="53">
        <f t="shared" si="5"/>
        <v>-0.83299999999999996</v>
      </c>
      <c r="K34" s="50" t="str">
        <f t="shared" si="6"/>
        <v>😶</v>
      </c>
      <c r="L34" s="57">
        <f t="shared" si="7"/>
        <v>-1.6659999999999999</v>
      </c>
      <c r="M34" s="58" t="str">
        <f t="shared" si="8"/>
        <v>😶</v>
      </c>
      <c r="N34" s="46">
        <f t="shared" si="2"/>
        <v>0</v>
      </c>
      <c r="O34" s="50" t="str">
        <f t="shared" si="9"/>
        <v>😶</v>
      </c>
      <c r="P34" s="62">
        <f t="shared" si="10"/>
        <v>10</v>
      </c>
    </row>
    <row r="35" spans="2:16" ht="16" thickBot="1">
      <c r="B35" s="93" t="s">
        <v>8</v>
      </c>
      <c r="C35" s="111">
        <v>157</v>
      </c>
      <c r="D35" s="32">
        <v>22</v>
      </c>
      <c r="E35" s="32">
        <v>22</v>
      </c>
      <c r="F35" s="42">
        <f t="shared" si="0"/>
        <v>13.078099999999999</v>
      </c>
      <c r="G35" s="43">
        <f t="shared" si="3"/>
        <v>26.156199999999998</v>
      </c>
      <c r="H35" s="47">
        <f>$D35/($E$3*$C35)</f>
        <v>1.6822015430375974</v>
      </c>
      <c r="I35" s="51" t="str">
        <f t="shared" si="1"/>
        <v>😃</v>
      </c>
      <c r="J35" s="54">
        <f t="shared" si="5"/>
        <v>8.9219000000000008</v>
      </c>
      <c r="K35" s="51" t="str">
        <f t="shared" si="6"/>
        <v>😃</v>
      </c>
      <c r="L35" s="59">
        <f t="shared" si="7"/>
        <v>-4.1561999999999983</v>
      </c>
      <c r="M35" s="60" t="str">
        <f t="shared" si="8"/>
        <v>😒</v>
      </c>
      <c r="N35" s="64">
        <f t="shared" si="2"/>
        <v>0.14012738853503184</v>
      </c>
      <c r="O35" s="65" t="str">
        <f t="shared" si="9"/>
        <v>😃</v>
      </c>
      <c r="P35" s="63">
        <f t="shared" si="10"/>
        <v>135</v>
      </c>
    </row>
    <row r="36" spans="2:16" ht="16" thickBot="1">
      <c r="B36" s="25"/>
      <c r="C36" s="5"/>
      <c r="D36" s="5"/>
      <c r="E36" s="5"/>
      <c r="F36" s="9"/>
      <c r="G36" s="9"/>
      <c r="H36" s="18"/>
      <c r="I36" s="18"/>
      <c r="J36" s="9"/>
      <c r="K36" s="18"/>
      <c r="L36" s="9"/>
      <c r="M36" s="18"/>
      <c r="N36" s="18"/>
      <c r="O36" s="18"/>
      <c r="P36" s="5"/>
    </row>
    <row r="37" spans="2:16" ht="61" thickBot="1">
      <c r="B37" s="131" t="s">
        <v>94</v>
      </c>
      <c r="C37" s="132"/>
      <c r="D37" s="133"/>
      <c r="E37" s="134"/>
      <c r="F37" s="135" t="s">
        <v>95</v>
      </c>
      <c r="G37" s="135" t="s">
        <v>96</v>
      </c>
      <c r="H37" s="136" t="s">
        <v>97</v>
      </c>
      <c r="M37" s="5"/>
      <c r="N37" s="5"/>
      <c r="O37" s="5"/>
    </row>
    <row r="38" spans="2:16">
      <c r="B38" s="156" t="s">
        <v>14</v>
      </c>
      <c r="C38" s="155">
        <v>87</v>
      </c>
      <c r="D38" s="33">
        <v>75.099999999999994</v>
      </c>
      <c r="E38" s="137">
        <v>75.099999999999994</v>
      </c>
      <c r="F38" s="138" t="str">
        <f>IF($D38&gt;=$E38,"▲","▼")</f>
        <v>▲</v>
      </c>
      <c r="G38" s="154">
        <f>$E38-$C38</f>
        <v>-11.900000000000006</v>
      </c>
      <c r="H38" s="139" t="str">
        <f>IF($G38&gt;=0,$I$3, $M$4)</f>
        <v>😒</v>
      </c>
      <c r="M38" s="5"/>
      <c r="N38" s="5"/>
      <c r="O38" s="5"/>
    </row>
    <row r="39" spans="2:16">
      <c r="B39" s="157" t="s">
        <v>15</v>
      </c>
      <c r="C39" s="155">
        <v>80</v>
      </c>
      <c r="D39" s="33">
        <v>57.6</v>
      </c>
      <c r="E39" s="137">
        <v>57.6</v>
      </c>
      <c r="F39" s="140" t="str">
        <f t="shared" ref="F39:F48" si="15">IF($D39&gt;=$E39,"▲","▼")</f>
        <v>▲</v>
      </c>
      <c r="G39" s="139">
        <f t="shared" ref="G39:G48" si="16">$E39-$C39</f>
        <v>-22.4</v>
      </c>
      <c r="H39" s="139" t="str">
        <f t="shared" ref="H39:H48" si="17">IF($G39&gt;=0,$I$3, $M$4)</f>
        <v>😒</v>
      </c>
      <c r="M39" s="5"/>
      <c r="N39" s="5"/>
      <c r="O39" s="5"/>
    </row>
    <row r="40" spans="2:16">
      <c r="B40" s="157" t="s">
        <v>19</v>
      </c>
      <c r="C40" s="155">
        <v>10</v>
      </c>
      <c r="D40" s="33">
        <v>0</v>
      </c>
      <c r="E40" s="137">
        <v>0</v>
      </c>
      <c r="F40" s="140" t="str">
        <f t="shared" si="15"/>
        <v>▲</v>
      </c>
      <c r="G40" s="139">
        <f t="shared" si="16"/>
        <v>-10</v>
      </c>
      <c r="H40" s="139" t="str">
        <f t="shared" si="17"/>
        <v>😒</v>
      </c>
      <c r="M40" s="5"/>
      <c r="N40" s="5"/>
      <c r="O40" s="5"/>
    </row>
    <row r="41" spans="2:16">
      <c r="B41" s="157" t="s">
        <v>102</v>
      </c>
      <c r="C41" s="155">
        <v>85</v>
      </c>
      <c r="D41" s="33">
        <v>76.900000000000006</v>
      </c>
      <c r="E41" s="137">
        <v>76.900000000000006</v>
      </c>
      <c r="F41" s="140" t="str">
        <f t="shared" si="15"/>
        <v>▲</v>
      </c>
      <c r="G41" s="139">
        <f t="shared" si="16"/>
        <v>-8.0999999999999943</v>
      </c>
      <c r="H41" s="139" t="str">
        <f t="shared" si="17"/>
        <v>😒</v>
      </c>
      <c r="M41" s="5"/>
      <c r="N41" s="5"/>
      <c r="O41" s="5"/>
    </row>
    <row r="42" spans="2:16">
      <c r="B42" s="157" t="s">
        <v>16</v>
      </c>
      <c r="C42" s="155">
        <v>87</v>
      </c>
      <c r="D42" s="33">
        <v>76.599999999999994</v>
      </c>
      <c r="E42" s="137">
        <v>76.599999999999994</v>
      </c>
      <c r="F42" s="140" t="str">
        <f t="shared" si="15"/>
        <v>▲</v>
      </c>
      <c r="G42" s="139">
        <f t="shared" si="16"/>
        <v>-10.400000000000006</v>
      </c>
      <c r="H42" s="139" t="str">
        <f t="shared" si="17"/>
        <v>😒</v>
      </c>
      <c r="M42" s="5"/>
      <c r="N42" s="5"/>
      <c r="O42" s="5"/>
    </row>
    <row r="43" spans="2:16">
      <c r="B43" s="157" t="s">
        <v>13</v>
      </c>
      <c r="C43" s="155">
        <v>47</v>
      </c>
      <c r="D43" s="33">
        <v>64.900000000000006</v>
      </c>
      <c r="E43" s="137">
        <v>64.900000000000006</v>
      </c>
      <c r="F43" s="140" t="str">
        <f t="shared" si="15"/>
        <v>▲</v>
      </c>
      <c r="G43" s="139">
        <f t="shared" si="16"/>
        <v>17.900000000000006</v>
      </c>
      <c r="H43" s="139" t="str">
        <f t="shared" si="17"/>
        <v>😃</v>
      </c>
      <c r="M43" s="5"/>
      <c r="N43" s="5"/>
      <c r="O43" s="5"/>
    </row>
    <row r="44" spans="2:16">
      <c r="B44" s="157" t="s">
        <v>20</v>
      </c>
      <c r="C44" s="155">
        <v>85</v>
      </c>
      <c r="D44" s="33">
        <v>50</v>
      </c>
      <c r="E44" s="137">
        <v>20</v>
      </c>
      <c r="F44" s="140" t="str">
        <f t="shared" si="15"/>
        <v>▲</v>
      </c>
      <c r="G44" s="139">
        <f t="shared" si="16"/>
        <v>-65</v>
      </c>
      <c r="H44" s="139" t="str">
        <f t="shared" si="17"/>
        <v>😒</v>
      </c>
      <c r="M44" s="5"/>
      <c r="N44" s="5"/>
      <c r="O44" s="5"/>
    </row>
    <row r="45" spans="2:16">
      <c r="B45" s="159" t="s">
        <v>17</v>
      </c>
      <c r="C45" s="155">
        <v>65</v>
      </c>
      <c r="D45" s="33">
        <v>1</v>
      </c>
      <c r="E45" s="137">
        <v>1</v>
      </c>
      <c r="F45" s="140" t="str">
        <f t="shared" si="15"/>
        <v>▲</v>
      </c>
      <c r="G45" s="139">
        <f t="shared" si="16"/>
        <v>-64</v>
      </c>
      <c r="H45" s="139" t="str">
        <f t="shared" si="17"/>
        <v>😒</v>
      </c>
      <c r="M45" s="5"/>
      <c r="N45" s="5"/>
      <c r="O45" s="5"/>
    </row>
    <row r="46" spans="2:16">
      <c r="B46" s="159" t="s">
        <v>103</v>
      </c>
      <c r="C46" s="155">
        <v>40</v>
      </c>
      <c r="D46" s="33">
        <v>85</v>
      </c>
      <c r="E46" s="137">
        <v>85</v>
      </c>
      <c r="F46" s="140" t="str">
        <f t="shared" si="15"/>
        <v>▲</v>
      </c>
      <c r="G46" s="139">
        <f t="shared" si="16"/>
        <v>45</v>
      </c>
      <c r="H46" s="139" t="str">
        <f t="shared" si="17"/>
        <v>😃</v>
      </c>
      <c r="M46" s="5"/>
      <c r="N46" s="5"/>
      <c r="O46" s="5"/>
    </row>
    <row r="47" spans="2:16">
      <c r="B47" s="159" t="s">
        <v>18</v>
      </c>
      <c r="C47" s="155">
        <v>55</v>
      </c>
      <c r="D47" s="33">
        <v>30</v>
      </c>
      <c r="E47" s="137">
        <v>15</v>
      </c>
      <c r="F47" s="140" t="str">
        <f t="shared" si="15"/>
        <v>▲</v>
      </c>
      <c r="G47" s="139">
        <f t="shared" si="16"/>
        <v>-40</v>
      </c>
      <c r="H47" s="139" t="str">
        <f t="shared" si="17"/>
        <v>😒</v>
      </c>
      <c r="M47" s="5"/>
      <c r="N47" s="5"/>
      <c r="O47" s="5"/>
    </row>
    <row r="48" spans="2:16" ht="16" thickBot="1">
      <c r="B48" s="160" t="s">
        <v>10</v>
      </c>
      <c r="C48" s="155">
        <v>30</v>
      </c>
      <c r="D48" s="33">
        <v>85</v>
      </c>
      <c r="E48" s="137">
        <v>86</v>
      </c>
      <c r="F48" s="141" t="str">
        <f t="shared" si="15"/>
        <v>▼</v>
      </c>
      <c r="G48" s="142">
        <f t="shared" si="16"/>
        <v>56</v>
      </c>
      <c r="H48" s="142" t="str">
        <f t="shared" si="17"/>
        <v>😃</v>
      </c>
      <c r="M48" s="5"/>
      <c r="N48" s="5"/>
      <c r="O48" s="5"/>
    </row>
    <row r="49" spans="2:15">
      <c r="M49" s="5"/>
      <c r="N49" s="5"/>
      <c r="O49" s="5"/>
    </row>
    <row r="50" spans="2:15">
      <c r="B50" s="8"/>
      <c r="C50" s="12"/>
      <c r="D50" s="5"/>
      <c r="E50" s="5"/>
      <c r="F50" s="5"/>
      <c r="G50" s="5"/>
      <c r="H50" s="5"/>
      <c r="I50" s="5"/>
      <c r="M50" s="5"/>
      <c r="N50" s="5"/>
      <c r="O50" s="5"/>
    </row>
    <row r="51" spans="2:15">
      <c r="B51" s="8"/>
      <c r="C51" s="12"/>
      <c r="D51" s="5"/>
      <c r="E51" s="5"/>
      <c r="F51" s="5"/>
      <c r="G51" s="5"/>
      <c r="H51" s="5"/>
      <c r="I51" s="5"/>
      <c r="M51" s="5"/>
      <c r="N51" s="5"/>
      <c r="O51" s="5"/>
    </row>
    <row r="52" spans="2:15">
      <c r="B52" s="8"/>
      <c r="C52" s="12"/>
      <c r="D52" s="5"/>
      <c r="E52" s="5"/>
      <c r="F52" s="5"/>
      <c r="G52" s="5"/>
      <c r="H52" s="5"/>
      <c r="I52" s="5"/>
      <c r="M52" s="5"/>
      <c r="N52" s="5"/>
      <c r="O52" s="5"/>
    </row>
    <row r="53" spans="2:15">
      <c r="B53" s="8"/>
      <c r="C53" s="12"/>
      <c r="D53" s="5"/>
      <c r="E53" s="5"/>
      <c r="F53" s="5"/>
      <c r="G53" s="5"/>
      <c r="H53" s="5"/>
      <c r="I53" s="5"/>
      <c r="M53" s="5"/>
      <c r="N53" s="5"/>
      <c r="O53" s="5"/>
    </row>
    <row r="54" spans="2:15">
      <c r="B54" s="8"/>
      <c r="C54" s="12"/>
      <c r="D54" s="5"/>
      <c r="E54" s="5"/>
      <c r="F54" s="5"/>
      <c r="G54" s="5"/>
      <c r="H54" s="5"/>
      <c r="I54" s="5"/>
      <c r="M54" s="5"/>
      <c r="N54" s="5"/>
      <c r="O54" s="5"/>
    </row>
    <row r="55" spans="2:15">
      <c r="B55" s="8"/>
      <c r="C55" s="12"/>
      <c r="D55" s="5"/>
      <c r="E55" s="5"/>
      <c r="F55" s="5"/>
      <c r="G55" s="5"/>
      <c r="H55" s="5"/>
      <c r="I55" s="5"/>
      <c r="M55" s="5"/>
      <c r="N55" s="5"/>
      <c r="O55" s="5"/>
    </row>
    <row r="56" spans="2:15">
      <c r="B56" s="8"/>
      <c r="C56" s="12"/>
      <c r="D56" s="5"/>
      <c r="E56" s="5"/>
      <c r="F56" s="5"/>
      <c r="G56" s="5"/>
      <c r="H56" s="5"/>
      <c r="I56" s="5"/>
      <c r="M56" s="5"/>
      <c r="N56" s="5"/>
      <c r="O56" s="5"/>
    </row>
    <row r="57" spans="2:15">
      <c r="B57" s="8"/>
      <c r="C57" s="12"/>
      <c r="D57" s="5"/>
      <c r="E57" s="5"/>
      <c r="F57" s="5"/>
      <c r="G57" s="5"/>
      <c r="H57" s="5"/>
      <c r="I57" s="5"/>
      <c r="M57" s="5"/>
      <c r="N57" s="5"/>
      <c r="O57" s="5"/>
    </row>
    <row r="58" spans="2:15">
      <c r="B58" s="8"/>
      <c r="C58" s="12"/>
      <c r="D58" s="5"/>
      <c r="E58" s="5"/>
      <c r="F58" s="5"/>
      <c r="G58" s="5"/>
      <c r="H58" s="5"/>
      <c r="I58" s="5"/>
      <c r="M58" s="5"/>
      <c r="N58" s="5"/>
      <c r="O58" s="5"/>
    </row>
    <row r="59" spans="2:15">
      <c r="B59" s="8"/>
      <c r="C59" s="12"/>
      <c r="D59" s="5"/>
      <c r="E59" s="5"/>
      <c r="F59" s="5"/>
      <c r="G59" s="5"/>
      <c r="H59" s="5"/>
      <c r="I59" s="5"/>
      <c r="M59" s="5"/>
      <c r="N59" s="5"/>
      <c r="O59" s="5"/>
    </row>
    <row r="60" spans="2:15">
      <c r="B60" s="8"/>
      <c r="C60" s="12"/>
      <c r="D60" s="5"/>
      <c r="E60" s="5"/>
      <c r="F60" s="5"/>
      <c r="G60" s="5"/>
      <c r="H60" s="5"/>
      <c r="I60" s="5"/>
      <c r="M60" s="5"/>
      <c r="N60" s="5"/>
      <c r="O60" s="5"/>
    </row>
    <row r="61" spans="2:15">
      <c r="B61" s="8"/>
      <c r="C61" s="12"/>
      <c r="D61" s="5"/>
      <c r="E61" s="5"/>
      <c r="F61" s="5"/>
      <c r="G61" s="5"/>
      <c r="H61" s="5"/>
      <c r="I61" s="5"/>
      <c r="M61" s="5"/>
      <c r="N61" s="5"/>
      <c r="O61" s="5"/>
    </row>
    <row r="62" spans="2:15">
      <c r="B62" s="8"/>
      <c r="C62" s="12"/>
      <c r="D62" s="5"/>
      <c r="E62" s="5"/>
      <c r="F62" s="5"/>
      <c r="G62" s="5"/>
      <c r="H62" s="5"/>
      <c r="I62" s="5"/>
      <c r="M62" s="5"/>
      <c r="N62" s="5"/>
      <c r="O62" s="5"/>
    </row>
    <row r="63" spans="2:15">
      <c r="C63" s="12"/>
    </row>
    <row r="64" spans="2:15">
      <c r="C64" s="12"/>
    </row>
    <row r="65" spans="3:3">
      <c r="C65" s="12"/>
    </row>
    <row r="66" spans="3:3">
      <c r="C66" s="12"/>
    </row>
    <row r="67" spans="3:3">
      <c r="C67" s="12"/>
    </row>
    <row r="68" spans="3:3">
      <c r="C68" s="12"/>
    </row>
    <row r="69" spans="3:3">
      <c r="C69" s="12"/>
    </row>
    <row r="70" spans="3:3">
      <c r="C70" s="12"/>
    </row>
    <row r="71" spans="3:3">
      <c r="C71" s="12"/>
    </row>
    <row r="72" spans="3:3">
      <c r="C72" s="12"/>
    </row>
    <row r="73" spans="3:3">
      <c r="C73" s="12"/>
    </row>
    <row r="74" spans="3:3">
      <c r="C74" s="12"/>
    </row>
    <row r="75" spans="3:3">
      <c r="C75" s="12"/>
    </row>
    <row r="76" spans="3:3">
      <c r="C76" s="12"/>
    </row>
    <row r="77" spans="3:3">
      <c r="C77" s="12"/>
    </row>
    <row r="78" spans="3:3">
      <c r="C78" s="12"/>
    </row>
    <row r="79" spans="3:3">
      <c r="C79" s="12"/>
    </row>
    <row r="80" spans="3:3">
      <c r="C80" s="12"/>
    </row>
    <row r="81" spans="3:3">
      <c r="C81" s="12"/>
    </row>
    <row r="82" spans="3:3">
      <c r="C82" s="12"/>
    </row>
  </sheetData>
  <mergeCells count="6">
    <mergeCell ref="N8:O8"/>
    <mergeCell ref="C3:D3"/>
    <mergeCell ref="C4:D4"/>
    <mergeCell ref="H8:I8"/>
    <mergeCell ref="J8:K8"/>
    <mergeCell ref="L8:M8"/>
  </mergeCells>
  <conditionalFormatting sqref="J9:J35">
    <cfRule type="cellIs" dxfId="115" priority="8" operator="greaterThan">
      <formula>0</formula>
    </cfRule>
  </conditionalFormatting>
  <conditionalFormatting sqref="L9:L35">
    <cfRule type="cellIs" dxfId="114" priority="7" operator="greaterThan">
      <formula>0</formula>
    </cfRule>
  </conditionalFormatting>
  <conditionalFormatting sqref="U10:V22">
    <cfRule type="cellIs" dxfId="113" priority="6" operator="greaterThan">
      <formula>0</formula>
    </cfRule>
  </conditionalFormatting>
  <conditionalFormatting sqref="H9:H35">
    <cfRule type="cellIs" dxfId="112" priority="5" operator="greaterThan">
      <formula>1</formula>
    </cfRule>
  </conditionalFormatting>
  <conditionalFormatting sqref="F38:F48">
    <cfRule type="containsText" dxfId="111" priority="4" operator="containsText" text="▼">
      <formula>NOT(ISERROR(SEARCH("▼",F38)))</formula>
    </cfRule>
  </conditionalFormatting>
  <conditionalFormatting sqref="U9:V9">
    <cfRule type="cellIs" dxfId="110" priority="3" operator="greaterThan">
      <formula>0</formula>
    </cfRule>
  </conditionalFormatting>
  <conditionalFormatting sqref="N9:N35">
    <cfRule type="cellIs" dxfId="109" priority="2" operator="greaterThanOrEqual">
      <formula>$E$4</formula>
    </cfRule>
  </conditionalFormatting>
  <conditionalFormatting sqref="G38:G48">
    <cfRule type="cellIs" dxfId="108" priority="1" operator="greaterThanOrEqual">
      <formula>0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Z82"/>
  <sheetViews>
    <sheetView topLeftCell="A3" zoomScale="110" zoomScaleNormal="110" zoomScalePageLayoutView="110" workbookViewId="0">
      <selection activeCell="G38" sqref="G38:G48"/>
    </sheetView>
  </sheetViews>
  <sheetFormatPr baseColWidth="10" defaultRowHeight="15.5"/>
  <cols>
    <col min="1" max="1" width="2" style="3" customWidth="1"/>
    <col min="2" max="2" width="39.6640625" style="11" customWidth="1"/>
    <col min="3" max="3" width="6.83203125" style="4" customWidth="1"/>
    <col min="4" max="7" width="6.83203125" style="2" customWidth="1"/>
    <col min="8" max="8" width="7.5" style="2" customWidth="1"/>
    <col min="9" max="15" width="6.83203125" style="2" customWidth="1"/>
    <col min="16" max="16" width="7.5" customWidth="1"/>
    <col min="17" max="17" width="2.1640625" customWidth="1"/>
    <col min="18" max="18" width="38.83203125" style="14" customWidth="1"/>
    <col min="19" max="19" width="6.83203125" customWidth="1"/>
    <col min="20" max="21" width="7.1640625" customWidth="1"/>
    <col min="22" max="22" width="6.6640625" style="7" customWidth="1"/>
  </cols>
  <sheetData>
    <row r="1" spans="1:26" ht="16" thickBot="1"/>
    <row r="2" spans="1:26" ht="16" thickBot="1">
      <c r="I2" s="124" t="s">
        <v>52</v>
      </c>
      <c r="J2" s="122"/>
      <c r="K2" s="122"/>
      <c r="L2" s="122"/>
      <c r="M2" s="122"/>
      <c r="N2" s="122"/>
      <c r="O2" s="122"/>
      <c r="P2" s="123"/>
      <c r="R2" s="113" t="s">
        <v>86</v>
      </c>
      <c r="S2" s="114"/>
      <c r="T2" s="114"/>
      <c r="U2" s="114"/>
      <c r="V2" s="115"/>
    </row>
    <row r="3" spans="1:26" ht="16" thickBot="1">
      <c r="B3" s="35" t="s">
        <v>46</v>
      </c>
      <c r="C3" s="230" t="s">
        <v>45</v>
      </c>
      <c r="D3" s="231"/>
      <c r="E3" s="45">
        <v>8.3299999999999999E-2</v>
      </c>
      <c r="F3" s="19"/>
      <c r="G3" s="20"/>
      <c r="I3" s="116" t="s">
        <v>88</v>
      </c>
      <c r="J3" s="24" t="s">
        <v>40</v>
      </c>
      <c r="K3" s="24"/>
      <c r="M3" s="125" t="s">
        <v>87</v>
      </c>
      <c r="N3" s="24" t="s">
        <v>43</v>
      </c>
      <c r="O3" s="24"/>
      <c r="P3" s="117"/>
      <c r="T3" s="24"/>
      <c r="U3" s="24"/>
    </row>
    <row r="4" spans="1:26" ht="19" thickBot="1">
      <c r="B4" s="34" t="s">
        <v>63</v>
      </c>
      <c r="C4" s="232" t="s">
        <v>57</v>
      </c>
      <c r="D4" s="233"/>
      <c r="E4" s="45">
        <v>8.3299999999999999E-2</v>
      </c>
      <c r="F4" s="44" t="s">
        <v>58</v>
      </c>
      <c r="G4" s="21"/>
      <c r="H4" s="5"/>
      <c r="I4" s="116" t="s">
        <v>89</v>
      </c>
      <c r="J4" s="24" t="s">
        <v>41</v>
      </c>
      <c r="K4" s="24"/>
      <c r="M4" s="125" t="s">
        <v>91</v>
      </c>
      <c r="N4" s="24" t="s">
        <v>44</v>
      </c>
      <c r="O4" s="24"/>
      <c r="P4" s="117"/>
      <c r="T4" s="24"/>
      <c r="U4" s="24"/>
    </row>
    <row r="5" spans="1:26" ht="16" thickBot="1">
      <c r="C5" s="12"/>
      <c r="E5" s="21"/>
      <c r="F5" s="21"/>
      <c r="G5" s="21"/>
      <c r="H5" s="5"/>
      <c r="I5" s="118" t="s">
        <v>90</v>
      </c>
      <c r="J5" s="119" t="s">
        <v>42</v>
      </c>
      <c r="K5" s="119"/>
      <c r="L5" s="120"/>
      <c r="M5" s="126" t="s">
        <v>92</v>
      </c>
      <c r="N5" s="119" t="s">
        <v>53</v>
      </c>
      <c r="O5" s="119"/>
      <c r="P5" s="121"/>
      <c r="T5" s="24"/>
      <c r="U5" s="24"/>
    </row>
    <row r="6" spans="1:26" ht="16" thickBot="1">
      <c r="C6" s="12"/>
      <c r="E6" s="20"/>
      <c r="F6" s="28" t="s">
        <v>11</v>
      </c>
      <c r="G6" s="28" t="s">
        <v>11</v>
      </c>
      <c r="I6" s="22"/>
      <c r="R6" s="17"/>
      <c r="S6" s="1"/>
      <c r="T6" s="1"/>
      <c r="U6" s="1"/>
    </row>
    <row r="7" spans="1:26" ht="16" thickBot="1">
      <c r="C7" s="110"/>
      <c r="D7" s="23" t="s">
        <v>12</v>
      </c>
      <c r="E7" s="29"/>
      <c r="F7" s="30" t="s">
        <v>37</v>
      </c>
      <c r="G7" s="30" t="s">
        <v>38</v>
      </c>
      <c r="I7" s="22"/>
      <c r="R7" s="78" t="s">
        <v>56</v>
      </c>
      <c r="S7" s="81">
        <f>E3</f>
        <v>8.3299999999999999E-2</v>
      </c>
      <c r="T7" s="81">
        <f>E4</f>
        <v>8.3299999999999999E-2</v>
      </c>
      <c r="U7" s="83">
        <f>F8</f>
        <v>8.3299999999999999E-2</v>
      </c>
      <c r="V7" s="80">
        <f>G8</f>
        <v>0.1666</v>
      </c>
    </row>
    <row r="8" spans="1:26" ht="40" thickTop="1" thickBot="1">
      <c r="A8" s="2"/>
      <c r="B8" s="36" t="s">
        <v>39</v>
      </c>
      <c r="C8" s="74" t="s">
        <v>49</v>
      </c>
      <c r="D8" s="26" t="s">
        <v>35</v>
      </c>
      <c r="E8" s="75" t="s">
        <v>36</v>
      </c>
      <c r="F8" s="76">
        <v>8.3299999999999999E-2</v>
      </c>
      <c r="G8" s="77">
        <v>0.1666</v>
      </c>
      <c r="H8" s="234" t="s">
        <v>48</v>
      </c>
      <c r="I8" s="235"/>
      <c r="J8" s="234" t="s">
        <v>50</v>
      </c>
      <c r="K8" s="235"/>
      <c r="L8" s="236" t="s">
        <v>51</v>
      </c>
      <c r="M8" s="229"/>
      <c r="N8" s="228" t="s">
        <v>54</v>
      </c>
      <c r="O8" s="229"/>
      <c r="P8" s="26" t="s">
        <v>101</v>
      </c>
      <c r="Q8" s="7"/>
      <c r="R8" s="79" t="str">
        <f>B4</f>
        <v>Pessac Alouette</v>
      </c>
      <c r="S8" s="72" t="s">
        <v>55</v>
      </c>
      <c r="T8" s="73" t="s">
        <v>0</v>
      </c>
      <c r="U8" s="84" t="s">
        <v>50</v>
      </c>
      <c r="V8" s="85" t="s">
        <v>51</v>
      </c>
      <c r="W8" s="7"/>
      <c r="X8" s="7"/>
      <c r="Y8" s="7"/>
      <c r="Z8" s="7"/>
    </row>
    <row r="9" spans="1:26" ht="16.5" thickTop="1" thickBot="1">
      <c r="B9" s="144" t="s">
        <v>93</v>
      </c>
      <c r="C9" s="111">
        <v>361</v>
      </c>
      <c r="D9" s="32">
        <v>40</v>
      </c>
      <c r="E9" s="32">
        <v>40</v>
      </c>
      <c r="F9" s="37">
        <f t="shared" ref="F9:F35" si="0">$C9*$F$8</f>
        <v>30.071300000000001</v>
      </c>
      <c r="G9" s="38">
        <f>$C9*$G$8</f>
        <v>60.142600000000002</v>
      </c>
      <c r="H9" s="48">
        <f>$D9/($E$3*$C9)</f>
        <v>1.3301719579798679</v>
      </c>
      <c r="I9" s="49" t="str">
        <f t="shared" ref="I9:I35" si="1">IF($H9&gt;120%,$I$3,IF($H9&gt;110%,$I$4,IF($H9&gt;100%,$I$5,IF($H9&gt;90%,$M$3,IF($H9&gt;80%,$M$4,$M$5)))))</f>
        <v>😃</v>
      </c>
      <c r="J9" s="52">
        <f>$E9-($F$8*$C9)</f>
        <v>9.9286999999999992</v>
      </c>
      <c r="K9" s="49" t="str">
        <f>IF($E9/$F9&gt;120%,$I$3,IF($E9/$F9&gt;110%,$I$4,IF($E9/$F9&gt;100%,$I$5,IF($E9/$F9&gt;90%,$M$3,IF($E9/$F9&gt;80%,$M$4,$M$5)))))</f>
        <v>😃</v>
      </c>
      <c r="L9" s="55">
        <f>$E9-($G$8*$C9)</f>
        <v>-20.142600000000002</v>
      </c>
      <c r="M9" s="56" t="str">
        <f>IF($E9/$G9&gt;120%,$I$3,IF($E9/$G9&gt;110%,$I$4,IF($E9/$G9&gt;100%,$I$5,IF($E9/$G9&gt;90%,$M$3,IF($E9/$G9&gt;80%,$M$4,$M$5)))))</f>
        <v>😶</v>
      </c>
      <c r="N9" s="48">
        <f t="shared" ref="N9:N35" si="2">$E9/$C9</f>
        <v>0.11080332409972299</v>
      </c>
      <c r="O9" s="49" t="str">
        <f>IF($N9/$E$4&gt;120%,$I$3,IF($N9/$E$4&gt;110%,$I$4,IF($N9/$E$4&gt;100%,$I$5,IF($N9/$E$4&gt;90%,$M$3,IF($N9/$E$4&gt;80%,$M$4,$M$5)))))</f>
        <v>😃</v>
      </c>
      <c r="P9" s="61">
        <f>$C9-$E9</f>
        <v>321</v>
      </c>
      <c r="R9" s="66" t="str">
        <f>B9</f>
        <v xml:space="preserve">Total nouveaux clients </v>
      </c>
      <c r="S9" s="70" t="str">
        <f>I9</f>
        <v>😃</v>
      </c>
      <c r="T9" s="67" t="str">
        <f>O9</f>
        <v>😃</v>
      </c>
      <c r="U9" s="86">
        <f>J9</f>
        <v>9.9286999999999992</v>
      </c>
      <c r="V9" s="86">
        <f>L9</f>
        <v>-20.142600000000002</v>
      </c>
    </row>
    <row r="10" spans="1:26" ht="16" thickBot="1">
      <c r="B10" s="145" t="s">
        <v>100</v>
      </c>
      <c r="C10" s="111">
        <v>148</v>
      </c>
      <c r="D10" s="32">
        <v>28</v>
      </c>
      <c r="E10" s="32">
        <v>28</v>
      </c>
      <c r="F10" s="27">
        <f t="shared" si="0"/>
        <v>12.3284</v>
      </c>
      <c r="G10" s="10">
        <f t="shared" ref="G10:G35" si="3">$C10*$G$8</f>
        <v>24.6568</v>
      </c>
      <c r="H10" s="46">
        <f t="shared" ref="H10:H34" si="4">$D10/($E$3*$C10)</f>
        <v>2.2711787417669771</v>
      </c>
      <c r="I10" s="50" t="str">
        <f t="shared" si="1"/>
        <v>😃</v>
      </c>
      <c r="J10" s="53">
        <f t="shared" ref="J10:J35" si="5">$E10-($F$8*$C10)</f>
        <v>15.6716</v>
      </c>
      <c r="K10" s="50" t="str">
        <f t="shared" ref="K10:K35" si="6">IF($E10/$F10&gt;120%,$I$3,IF($E10/$F10&gt;110%,$I$4,IF($E10/$F10&gt;100%,$I$5,IF($E10/$F10&gt;90%,$M$3,IF($E10/$F10&gt;80%,$M$4,$M$5)))))</f>
        <v>😃</v>
      </c>
      <c r="L10" s="57">
        <f t="shared" ref="L10:L35" si="7">$E10-($G$8*$C10)</f>
        <v>3.3431999999999995</v>
      </c>
      <c r="M10" s="58" t="str">
        <f t="shared" ref="M10:M35" si="8">IF($E10/$G10&gt;120%,$I$3,IF($E10/$G10&gt;110%,$I$4,IF($E10/$G10&gt;100%,$I$5,IF($E10/$G10&gt;90%,$M$3,IF($E10/$G10&gt;80%,$M$4,$M$5)))))</f>
        <v>😊</v>
      </c>
      <c r="N10" s="46">
        <f t="shared" si="2"/>
        <v>0.1891891891891892</v>
      </c>
      <c r="O10" s="50" t="str">
        <f t="shared" ref="O10:O35" si="9">IF($N10/$E$4&gt;120%,$I$3,IF($N10/$E$4&gt;110%,$I$4,IF($N10/$E$4&gt;100%,$I$5,IF($N10/$E$4&gt;90%,$M$3,IF($N10/$E$4&gt;80%,$M$4,$M$5)))))</f>
        <v>😃</v>
      </c>
      <c r="P10" s="62">
        <f t="shared" ref="P10:P35" si="10">$C10-$E10</f>
        <v>120</v>
      </c>
      <c r="R10" s="66" t="str">
        <f>B12</f>
        <v>dont total nouveaux clients particuliers</v>
      </c>
      <c r="S10" s="70" t="str">
        <f>I12</f>
        <v>😃</v>
      </c>
      <c r="T10" s="67" t="str">
        <f>O12</f>
        <v>😃</v>
      </c>
      <c r="U10" s="86">
        <f>J12</f>
        <v>8.6776000000000018</v>
      </c>
      <c r="V10" s="87">
        <f>L12</f>
        <v>-18.644799999999996</v>
      </c>
    </row>
    <row r="11" spans="1:26" ht="16" thickBot="1">
      <c r="B11" s="145" t="s">
        <v>99</v>
      </c>
      <c r="C11" s="111">
        <v>33</v>
      </c>
      <c r="D11" s="32">
        <v>4</v>
      </c>
      <c r="E11" s="32">
        <v>4</v>
      </c>
      <c r="F11" s="27">
        <f t="shared" si="0"/>
        <v>2.7488999999999999</v>
      </c>
      <c r="G11" s="10">
        <f t="shared" si="3"/>
        <v>5.4977999999999998</v>
      </c>
      <c r="H11" s="46">
        <f t="shared" si="4"/>
        <v>1.4551275055476736</v>
      </c>
      <c r="I11" s="50" t="str">
        <f t="shared" si="1"/>
        <v>😃</v>
      </c>
      <c r="J11" s="53">
        <f t="shared" si="5"/>
        <v>1.2511000000000001</v>
      </c>
      <c r="K11" s="50" t="str">
        <f t="shared" si="6"/>
        <v>😃</v>
      </c>
      <c r="L11" s="57">
        <f t="shared" si="7"/>
        <v>-1.4977999999999998</v>
      </c>
      <c r="M11" s="58" t="str">
        <f t="shared" si="8"/>
        <v>😶</v>
      </c>
      <c r="N11" s="46">
        <f t="shared" si="2"/>
        <v>0.12121212121212122</v>
      </c>
      <c r="O11" s="50" t="str">
        <f t="shared" si="9"/>
        <v>😃</v>
      </c>
      <c r="P11" s="62">
        <f t="shared" si="10"/>
        <v>29</v>
      </c>
      <c r="R11" s="66" t="str">
        <f>B16</f>
        <v>collecte globale hors parts sociales (ke)</v>
      </c>
      <c r="S11" s="70" t="str">
        <f>I16</f>
        <v>😃</v>
      </c>
      <c r="T11" s="67" t="str">
        <f>O16</f>
        <v>😃</v>
      </c>
      <c r="U11" s="86">
        <f>J16</f>
        <v>674.82529999999997</v>
      </c>
      <c r="V11" s="87">
        <f>L16</f>
        <v>486.6506</v>
      </c>
    </row>
    <row r="12" spans="1:26" ht="16" thickBot="1">
      <c r="B12" s="146" t="s">
        <v>98</v>
      </c>
      <c r="C12" s="143">
        <f>C9-C11</f>
        <v>328</v>
      </c>
      <c r="D12" s="147">
        <f>D9-D11</f>
        <v>36</v>
      </c>
      <c r="E12" s="147">
        <f>E9-E11</f>
        <v>36</v>
      </c>
      <c r="F12" s="27">
        <f t="shared" si="0"/>
        <v>27.322399999999998</v>
      </c>
      <c r="G12" s="10">
        <f t="shared" si="3"/>
        <v>54.644799999999996</v>
      </c>
      <c r="H12" s="46">
        <f t="shared" si="4"/>
        <v>1.3176002108160338</v>
      </c>
      <c r="I12" s="50" t="str">
        <f t="shared" si="1"/>
        <v>😃</v>
      </c>
      <c r="J12" s="53">
        <f t="shared" si="5"/>
        <v>8.6776000000000018</v>
      </c>
      <c r="K12" s="50" t="str">
        <f t="shared" si="6"/>
        <v>😃</v>
      </c>
      <c r="L12" s="57">
        <f t="shared" si="7"/>
        <v>-18.644799999999996</v>
      </c>
      <c r="M12" s="58" t="str">
        <f t="shared" si="8"/>
        <v>😶</v>
      </c>
      <c r="N12" s="46">
        <f t="shared" si="2"/>
        <v>0.10975609756097561</v>
      </c>
      <c r="O12" s="50" t="str">
        <f t="shared" si="9"/>
        <v>😃</v>
      </c>
      <c r="P12" s="62">
        <f t="shared" si="10"/>
        <v>292</v>
      </c>
      <c r="R12" s="66" t="str">
        <f>B20</f>
        <v>souscription navig'option</v>
      </c>
      <c r="S12" s="70" t="str">
        <f>I20</f>
        <v>😶</v>
      </c>
      <c r="T12" s="67" t="str">
        <f>O20</f>
        <v>😶</v>
      </c>
      <c r="U12" s="86">
        <f>J20</f>
        <v>-2.1642000000000001</v>
      </c>
      <c r="V12" s="87">
        <f>L20</f>
        <v>-8.3284000000000002</v>
      </c>
    </row>
    <row r="13" spans="1:26" ht="16" thickBot="1">
      <c r="B13" s="39" t="s">
        <v>21</v>
      </c>
      <c r="C13" s="111">
        <v>1868</v>
      </c>
      <c r="D13" s="32">
        <v>1254</v>
      </c>
      <c r="E13" s="32">
        <v>1254</v>
      </c>
      <c r="F13" s="27">
        <f t="shared" si="0"/>
        <v>155.6044</v>
      </c>
      <c r="G13" s="10">
        <f t="shared" si="3"/>
        <v>311.2088</v>
      </c>
      <c r="H13" s="46">
        <f t="shared" si="4"/>
        <v>8.0588980774322572</v>
      </c>
      <c r="I13" s="50" t="str">
        <f t="shared" si="1"/>
        <v>😃</v>
      </c>
      <c r="J13" s="53">
        <f t="shared" si="5"/>
        <v>1098.3956000000001</v>
      </c>
      <c r="K13" s="50" t="str">
        <f t="shared" si="6"/>
        <v>😃</v>
      </c>
      <c r="L13" s="57">
        <f t="shared" si="7"/>
        <v>942.7912</v>
      </c>
      <c r="M13" s="58" t="str">
        <f t="shared" si="8"/>
        <v>😃</v>
      </c>
      <c r="N13" s="46">
        <f t="shared" si="2"/>
        <v>0.67130620985010703</v>
      </c>
      <c r="O13" s="50" t="str">
        <f t="shared" si="9"/>
        <v>😃</v>
      </c>
      <c r="P13" s="62">
        <f t="shared" si="10"/>
        <v>614</v>
      </c>
      <c r="R13" s="66" t="str">
        <f>B22</f>
        <v>collecte brute diversifiée en épargne assurance vie (ke)</v>
      </c>
      <c r="S13" s="70" t="str">
        <f>I22</f>
        <v>😶</v>
      </c>
      <c r="T13" s="67" t="str">
        <f>O22</f>
        <v>😶</v>
      </c>
      <c r="U13" s="86">
        <f>J22</f>
        <v>-65.617199999999997</v>
      </c>
      <c r="V13" s="87">
        <f>L22</f>
        <v>-189.23439999999999</v>
      </c>
    </row>
    <row r="14" spans="1:26" ht="16" thickBot="1">
      <c r="B14" s="40" t="s">
        <v>22</v>
      </c>
      <c r="C14" s="111">
        <v>191</v>
      </c>
      <c r="D14" s="32">
        <v>35</v>
      </c>
      <c r="E14" s="32">
        <v>35</v>
      </c>
      <c r="F14" s="27">
        <f t="shared" si="0"/>
        <v>15.910299999999999</v>
      </c>
      <c r="G14" s="10">
        <f t="shared" si="3"/>
        <v>31.820599999999999</v>
      </c>
      <c r="H14" s="46">
        <f t="shared" si="4"/>
        <v>2.1998328127062345</v>
      </c>
      <c r="I14" s="50" t="str">
        <f t="shared" si="1"/>
        <v>😃</v>
      </c>
      <c r="J14" s="53">
        <f t="shared" si="5"/>
        <v>19.089700000000001</v>
      </c>
      <c r="K14" s="50" t="str">
        <f t="shared" si="6"/>
        <v>😃</v>
      </c>
      <c r="L14" s="57">
        <f t="shared" si="7"/>
        <v>3.1794000000000011</v>
      </c>
      <c r="M14" s="58" t="str">
        <f t="shared" si="8"/>
        <v>😉</v>
      </c>
      <c r="N14" s="46">
        <f t="shared" si="2"/>
        <v>0.18324607329842932</v>
      </c>
      <c r="O14" s="50" t="str">
        <f t="shared" si="9"/>
        <v>😃</v>
      </c>
      <c r="P14" s="62">
        <f t="shared" si="10"/>
        <v>156</v>
      </c>
      <c r="R14" s="66" t="str">
        <f>B23</f>
        <v>collecte brute diversifiée hors épargne assurance vie (ke)</v>
      </c>
      <c r="S14" s="70" t="str">
        <f>I23</f>
        <v>😶</v>
      </c>
      <c r="T14" s="67" t="str">
        <f>O23</f>
        <v>😶</v>
      </c>
      <c r="U14" s="86">
        <f>J23</f>
        <v>-15.827</v>
      </c>
      <c r="V14" s="87">
        <f>L23</f>
        <v>-31.654</v>
      </c>
    </row>
    <row r="15" spans="1:26" ht="16" thickBot="1">
      <c r="B15" s="40" t="s">
        <v>23</v>
      </c>
      <c r="C15" s="111">
        <v>200</v>
      </c>
      <c r="D15" s="32">
        <v>-426</v>
      </c>
      <c r="E15" s="32">
        <v>-426</v>
      </c>
      <c r="F15" s="27">
        <f t="shared" si="0"/>
        <v>16.66</v>
      </c>
      <c r="G15" s="10">
        <f t="shared" si="3"/>
        <v>33.32</v>
      </c>
      <c r="H15" s="46">
        <f t="shared" si="4"/>
        <v>-25.570228091236494</v>
      </c>
      <c r="I15" s="50" t="str">
        <f t="shared" si="1"/>
        <v>😶</v>
      </c>
      <c r="J15" s="53">
        <f t="shared" si="5"/>
        <v>-442.66</v>
      </c>
      <c r="K15" s="50" t="str">
        <f t="shared" si="6"/>
        <v>😶</v>
      </c>
      <c r="L15" s="57">
        <f t="shared" si="7"/>
        <v>-459.32</v>
      </c>
      <c r="M15" s="58" t="str">
        <f t="shared" si="8"/>
        <v>😶</v>
      </c>
      <c r="N15" s="46">
        <f t="shared" si="2"/>
        <v>-2.13</v>
      </c>
      <c r="O15" s="50" t="str">
        <f t="shared" si="9"/>
        <v>😶</v>
      </c>
      <c r="P15" s="62">
        <f t="shared" si="10"/>
        <v>626</v>
      </c>
      <c r="R15" s="66" t="str">
        <f>B27</f>
        <v>total crédit conso et renouvelable (ke)</v>
      </c>
      <c r="S15" s="70" t="str">
        <f>I27</f>
        <v>😉</v>
      </c>
      <c r="T15" s="67" t="str">
        <f>O25</f>
        <v>😉</v>
      </c>
      <c r="U15" s="86">
        <f>J27</f>
        <v>6.1452999999999918</v>
      </c>
      <c r="V15" s="87">
        <f>L27</f>
        <v>-148.70940000000002</v>
      </c>
    </row>
    <row r="16" spans="1:26" ht="16" thickBot="1">
      <c r="B16" s="40" t="s">
        <v>24</v>
      </c>
      <c r="C16" s="111">
        <v>2259</v>
      </c>
      <c r="D16" s="32">
        <v>863</v>
      </c>
      <c r="E16" s="32">
        <v>863</v>
      </c>
      <c r="F16" s="27">
        <f t="shared" si="0"/>
        <v>188.1747</v>
      </c>
      <c r="G16" s="10">
        <f t="shared" si="3"/>
        <v>376.3494</v>
      </c>
      <c r="H16" s="46">
        <f t="shared" si="4"/>
        <v>4.5861638147955066</v>
      </c>
      <c r="I16" s="50" t="str">
        <f t="shared" si="1"/>
        <v>😃</v>
      </c>
      <c r="J16" s="53">
        <f t="shared" si="5"/>
        <v>674.82529999999997</v>
      </c>
      <c r="K16" s="50" t="str">
        <f t="shared" si="6"/>
        <v>😃</v>
      </c>
      <c r="L16" s="57">
        <f t="shared" si="7"/>
        <v>486.6506</v>
      </c>
      <c r="M16" s="58" t="str">
        <f t="shared" si="8"/>
        <v>😃</v>
      </c>
      <c r="N16" s="46">
        <f t="shared" si="2"/>
        <v>0.38202744577246567</v>
      </c>
      <c r="O16" s="50" t="str">
        <f t="shared" si="9"/>
        <v>😃</v>
      </c>
      <c r="P16" s="62">
        <f t="shared" si="10"/>
        <v>1396</v>
      </c>
      <c r="R16" s="66" t="str">
        <f t="shared" ref="R16:R22" si="11">B29</f>
        <v>crédit pro hors locatif (ke)</v>
      </c>
      <c r="S16" s="70" t="str">
        <f t="shared" ref="S16:S22" si="12">I29</f>
        <v>😶</v>
      </c>
      <c r="T16" s="67" t="str">
        <f>O27</f>
        <v>😉</v>
      </c>
      <c r="U16" s="86">
        <f t="shared" ref="U16:U22" si="13">J29</f>
        <v>-68.024499999999989</v>
      </c>
      <c r="V16" s="87">
        <f>L29</f>
        <v>-215.04899999999998</v>
      </c>
    </row>
    <row r="17" spans="1:26" ht="16" thickBot="1">
      <c r="B17" s="40" t="s">
        <v>25</v>
      </c>
      <c r="C17" s="111">
        <v>58</v>
      </c>
      <c r="D17" s="32">
        <v>-10</v>
      </c>
      <c r="E17" s="32">
        <v>-10</v>
      </c>
      <c r="F17" s="27">
        <f t="shared" si="0"/>
        <v>4.8314000000000004</v>
      </c>
      <c r="G17" s="10">
        <f t="shared" si="3"/>
        <v>9.6628000000000007</v>
      </c>
      <c r="H17" s="46">
        <f t="shared" si="4"/>
        <v>-2.0697934346152254</v>
      </c>
      <c r="I17" s="50" t="str">
        <f t="shared" si="1"/>
        <v>😶</v>
      </c>
      <c r="J17" s="53">
        <f t="shared" si="5"/>
        <v>-14.8314</v>
      </c>
      <c r="K17" s="50" t="str">
        <f t="shared" si="6"/>
        <v>😶</v>
      </c>
      <c r="L17" s="57">
        <f t="shared" si="7"/>
        <v>-19.662800000000001</v>
      </c>
      <c r="M17" s="58" t="str">
        <f t="shared" si="8"/>
        <v>😶</v>
      </c>
      <c r="N17" s="46">
        <f t="shared" si="2"/>
        <v>-0.17241379310344829</v>
      </c>
      <c r="O17" s="50" t="str">
        <f t="shared" si="9"/>
        <v>😶</v>
      </c>
      <c r="P17" s="62">
        <f t="shared" si="10"/>
        <v>68</v>
      </c>
      <c r="R17" s="66" t="str">
        <f t="shared" si="11"/>
        <v>crédit pro locatif (ke)</v>
      </c>
      <c r="S17" s="70" t="str">
        <f t="shared" si="12"/>
        <v>😃</v>
      </c>
      <c r="T17" s="67" t="str">
        <f t="shared" ref="T17:T22" si="14">O30</f>
        <v>😃</v>
      </c>
      <c r="U17" s="86">
        <f t="shared" si="13"/>
        <v>23.254300000000001</v>
      </c>
      <c r="V17" s="87">
        <f>L84</f>
        <v>0</v>
      </c>
    </row>
    <row r="18" spans="1:26" ht="16" thickBot="1">
      <c r="B18" s="40" t="s">
        <v>1</v>
      </c>
      <c r="C18" s="111">
        <v>43</v>
      </c>
      <c r="D18" s="32">
        <v>0</v>
      </c>
      <c r="E18" s="32">
        <v>0</v>
      </c>
      <c r="F18" s="27">
        <f t="shared" si="0"/>
        <v>3.5819000000000001</v>
      </c>
      <c r="G18" s="10">
        <f t="shared" si="3"/>
        <v>7.1638000000000002</v>
      </c>
      <c r="H18" s="46">
        <f t="shared" si="4"/>
        <v>0</v>
      </c>
      <c r="I18" s="50" t="str">
        <f t="shared" si="1"/>
        <v>😶</v>
      </c>
      <c r="J18" s="53">
        <f t="shared" si="5"/>
        <v>-3.5819000000000001</v>
      </c>
      <c r="K18" s="50" t="str">
        <f t="shared" si="6"/>
        <v>😶</v>
      </c>
      <c r="L18" s="57">
        <f t="shared" si="7"/>
        <v>-7.1638000000000002</v>
      </c>
      <c r="M18" s="58" t="str">
        <f t="shared" si="8"/>
        <v>😶</v>
      </c>
      <c r="N18" s="46">
        <f t="shared" si="2"/>
        <v>0</v>
      </c>
      <c r="O18" s="50" t="str">
        <f t="shared" si="9"/>
        <v>😶</v>
      </c>
      <c r="P18" s="62">
        <f t="shared" si="10"/>
        <v>43</v>
      </c>
      <c r="R18" s="40" t="str">
        <f t="shared" si="11"/>
        <v>nouveaux contrats assurance de biens</v>
      </c>
      <c r="S18" s="70" t="str">
        <f t="shared" si="12"/>
        <v>😉</v>
      </c>
      <c r="T18" s="67" t="str">
        <f t="shared" si="14"/>
        <v>😉</v>
      </c>
      <c r="U18" s="86">
        <f t="shared" si="13"/>
        <v>1.5070000000000014</v>
      </c>
      <c r="V18" s="87">
        <f>L31</f>
        <v>-15.985999999999997</v>
      </c>
    </row>
    <row r="19" spans="1:26" ht="16" thickBot="1">
      <c r="B19" s="40" t="s">
        <v>2</v>
      </c>
      <c r="C19" s="111">
        <v>156</v>
      </c>
      <c r="D19" s="32">
        <v>5</v>
      </c>
      <c r="E19" s="32">
        <v>5</v>
      </c>
      <c r="F19" s="27">
        <f t="shared" si="0"/>
        <v>12.9948</v>
      </c>
      <c r="G19" s="10">
        <f t="shared" si="3"/>
        <v>25.989599999999999</v>
      </c>
      <c r="H19" s="46">
        <f t="shared" si="4"/>
        <v>0.38476929233231755</v>
      </c>
      <c r="I19" s="50" t="str">
        <f t="shared" si="1"/>
        <v>😶</v>
      </c>
      <c r="J19" s="53">
        <f t="shared" si="5"/>
        <v>-7.9947999999999997</v>
      </c>
      <c r="K19" s="50" t="str">
        <f t="shared" si="6"/>
        <v>😶</v>
      </c>
      <c r="L19" s="57">
        <f t="shared" si="7"/>
        <v>-20.989599999999999</v>
      </c>
      <c r="M19" s="58" t="str">
        <f t="shared" si="8"/>
        <v>😶</v>
      </c>
      <c r="N19" s="46">
        <f t="shared" si="2"/>
        <v>3.2051282051282048E-2</v>
      </c>
      <c r="O19" s="50" t="str">
        <f t="shared" si="9"/>
        <v>😶</v>
      </c>
      <c r="P19" s="62">
        <f t="shared" si="10"/>
        <v>151</v>
      </c>
      <c r="R19" s="40" t="str">
        <f t="shared" si="11"/>
        <v>nouveaux contrats assurance de personnes</v>
      </c>
      <c r="S19" s="70" t="str">
        <f t="shared" si="12"/>
        <v>😶</v>
      </c>
      <c r="T19" s="67" t="str">
        <f t="shared" si="14"/>
        <v>😶</v>
      </c>
      <c r="U19" s="86">
        <f t="shared" si="13"/>
        <v>-2.9952000000000005</v>
      </c>
      <c r="V19" s="87">
        <f>L32</f>
        <v>-14.990400000000001</v>
      </c>
    </row>
    <row r="20" spans="1:26" ht="16" thickBot="1">
      <c r="B20" s="40" t="s">
        <v>3</v>
      </c>
      <c r="C20" s="111">
        <v>74</v>
      </c>
      <c r="D20" s="32">
        <v>4</v>
      </c>
      <c r="E20" s="32">
        <v>4</v>
      </c>
      <c r="F20" s="27">
        <f t="shared" si="0"/>
        <v>6.1642000000000001</v>
      </c>
      <c r="G20" s="10">
        <f t="shared" si="3"/>
        <v>12.3284</v>
      </c>
      <c r="H20" s="46">
        <f t="shared" si="4"/>
        <v>0.64890821193342196</v>
      </c>
      <c r="I20" s="50" t="str">
        <f t="shared" si="1"/>
        <v>😶</v>
      </c>
      <c r="J20" s="53">
        <f t="shared" si="5"/>
        <v>-2.1642000000000001</v>
      </c>
      <c r="K20" s="50" t="str">
        <f t="shared" si="6"/>
        <v>😶</v>
      </c>
      <c r="L20" s="57">
        <f t="shared" si="7"/>
        <v>-8.3284000000000002</v>
      </c>
      <c r="M20" s="58" t="str">
        <f t="shared" si="8"/>
        <v>😶</v>
      </c>
      <c r="N20" s="46">
        <f t="shared" si="2"/>
        <v>5.4054054054054057E-2</v>
      </c>
      <c r="O20" s="50" t="str">
        <f t="shared" si="9"/>
        <v>😶</v>
      </c>
      <c r="P20" s="62">
        <f t="shared" si="10"/>
        <v>70</v>
      </c>
      <c r="R20" s="40" t="str">
        <f t="shared" si="11"/>
        <v>dont PAV</v>
      </c>
      <c r="S20" s="70" t="str">
        <f t="shared" si="12"/>
        <v>😶</v>
      </c>
      <c r="T20" s="67" t="str">
        <f t="shared" si="14"/>
        <v>😶</v>
      </c>
      <c r="U20" s="86">
        <f t="shared" si="13"/>
        <v>-1.0821000000000001</v>
      </c>
      <c r="V20" s="87">
        <f>L3</f>
        <v>0</v>
      </c>
    </row>
    <row r="21" spans="1:26" ht="16" thickBot="1">
      <c r="B21" s="41" t="s">
        <v>4</v>
      </c>
      <c r="C21" s="111">
        <v>87</v>
      </c>
      <c r="D21" s="32">
        <v>5</v>
      </c>
      <c r="E21" s="32">
        <v>5</v>
      </c>
      <c r="F21" s="27">
        <f t="shared" si="0"/>
        <v>7.2470999999999997</v>
      </c>
      <c r="G21" s="10">
        <f t="shared" si="3"/>
        <v>14.494199999999999</v>
      </c>
      <c r="H21" s="46">
        <f t="shared" si="4"/>
        <v>0.68993114487174179</v>
      </c>
      <c r="I21" s="50" t="str">
        <f t="shared" si="1"/>
        <v>😶</v>
      </c>
      <c r="J21" s="53">
        <f t="shared" si="5"/>
        <v>-2.2470999999999997</v>
      </c>
      <c r="K21" s="50" t="str">
        <f t="shared" si="6"/>
        <v>😶</v>
      </c>
      <c r="L21" s="57">
        <f t="shared" si="7"/>
        <v>-9.4941999999999993</v>
      </c>
      <c r="M21" s="58" t="str">
        <f t="shared" si="8"/>
        <v>😶</v>
      </c>
      <c r="N21" s="46">
        <f t="shared" si="2"/>
        <v>5.7471264367816091E-2</v>
      </c>
      <c r="O21" s="50" t="str">
        <f t="shared" si="9"/>
        <v>😶</v>
      </c>
      <c r="P21" s="62">
        <f t="shared" si="10"/>
        <v>82</v>
      </c>
      <c r="R21" s="40" t="str">
        <f t="shared" si="11"/>
        <v>AOL</v>
      </c>
      <c r="S21" s="70" t="str">
        <f t="shared" si="12"/>
        <v>😃</v>
      </c>
      <c r="T21" s="67" t="str">
        <f t="shared" si="14"/>
        <v>😃</v>
      </c>
      <c r="U21" s="86">
        <f t="shared" si="13"/>
        <v>1.167</v>
      </c>
      <c r="V21" s="87">
        <f>L34</f>
        <v>0.33400000000000007</v>
      </c>
    </row>
    <row r="22" spans="1:26" ht="16" thickBot="1">
      <c r="B22" s="92" t="s">
        <v>26</v>
      </c>
      <c r="C22" s="111">
        <v>1484</v>
      </c>
      <c r="D22" s="32">
        <v>58</v>
      </c>
      <c r="E22" s="32">
        <v>58</v>
      </c>
      <c r="F22" s="27">
        <f t="shared" si="0"/>
        <v>123.6172</v>
      </c>
      <c r="G22" s="10">
        <f t="shared" si="3"/>
        <v>247.23439999999999</v>
      </c>
      <c r="H22" s="46">
        <f t="shared" si="4"/>
        <v>0.46919037156641635</v>
      </c>
      <c r="I22" s="50" t="str">
        <f t="shared" si="1"/>
        <v>😶</v>
      </c>
      <c r="J22" s="53">
        <f t="shared" si="5"/>
        <v>-65.617199999999997</v>
      </c>
      <c r="K22" s="50" t="str">
        <f t="shared" si="6"/>
        <v>😶</v>
      </c>
      <c r="L22" s="57">
        <f t="shared" si="7"/>
        <v>-189.23439999999999</v>
      </c>
      <c r="M22" s="58" t="str">
        <f t="shared" si="8"/>
        <v>😶</v>
      </c>
      <c r="N22" s="46">
        <f t="shared" si="2"/>
        <v>3.9083557951482481E-2</v>
      </c>
      <c r="O22" s="50" t="str">
        <f t="shared" si="9"/>
        <v>😶</v>
      </c>
      <c r="P22" s="62">
        <f t="shared" si="10"/>
        <v>1426</v>
      </c>
      <c r="R22" s="68" t="str">
        <f t="shared" si="11"/>
        <v>souscription carte haut de gamme</v>
      </c>
      <c r="S22" s="71" t="str">
        <f t="shared" si="12"/>
        <v>😃</v>
      </c>
      <c r="T22" s="69" t="str">
        <f t="shared" si="14"/>
        <v>😃</v>
      </c>
      <c r="U22" s="88">
        <f t="shared" si="13"/>
        <v>10.7553</v>
      </c>
      <c r="V22" s="89">
        <f>L35</f>
        <v>-2.4893999999999998</v>
      </c>
    </row>
    <row r="23" spans="1:26" ht="16" thickBot="1">
      <c r="B23" s="90" t="s">
        <v>27</v>
      </c>
      <c r="C23" s="111">
        <v>190</v>
      </c>
      <c r="D23" s="32">
        <v>0</v>
      </c>
      <c r="E23" s="32">
        <v>0</v>
      </c>
      <c r="F23" s="27">
        <f t="shared" si="0"/>
        <v>15.827</v>
      </c>
      <c r="G23" s="10">
        <f t="shared" si="3"/>
        <v>31.654</v>
      </c>
      <c r="H23" s="46">
        <f t="shared" si="4"/>
        <v>0</v>
      </c>
      <c r="I23" s="50" t="str">
        <f t="shared" si="1"/>
        <v>😶</v>
      </c>
      <c r="J23" s="53">
        <f t="shared" si="5"/>
        <v>-15.827</v>
      </c>
      <c r="K23" s="50" t="str">
        <f t="shared" si="6"/>
        <v>😶</v>
      </c>
      <c r="L23" s="57">
        <f t="shared" si="7"/>
        <v>-31.654</v>
      </c>
      <c r="M23" s="58" t="str">
        <f t="shared" si="8"/>
        <v>😶</v>
      </c>
      <c r="N23" s="46">
        <f t="shared" si="2"/>
        <v>0</v>
      </c>
      <c r="O23" s="50" t="str">
        <f t="shared" si="9"/>
        <v>😶</v>
      </c>
      <c r="P23" s="62">
        <f t="shared" si="10"/>
        <v>190</v>
      </c>
    </row>
    <row r="24" spans="1:26" ht="16" thickBot="1">
      <c r="B24" s="91" t="s">
        <v>28</v>
      </c>
      <c r="C24" s="111">
        <v>99</v>
      </c>
      <c r="D24" s="32">
        <v>0</v>
      </c>
      <c r="E24" s="32">
        <v>0</v>
      </c>
      <c r="F24" s="27">
        <f t="shared" si="0"/>
        <v>8.2467000000000006</v>
      </c>
      <c r="G24" s="10">
        <f t="shared" si="3"/>
        <v>16.493400000000001</v>
      </c>
      <c r="H24" s="46">
        <f t="shared" si="4"/>
        <v>0</v>
      </c>
      <c r="I24" s="50" t="str">
        <f t="shared" si="1"/>
        <v>😶</v>
      </c>
      <c r="J24" s="53">
        <f t="shared" si="5"/>
        <v>-8.2467000000000006</v>
      </c>
      <c r="K24" s="50" t="str">
        <f t="shared" si="6"/>
        <v>😶</v>
      </c>
      <c r="L24" s="57">
        <f t="shared" si="7"/>
        <v>-16.493400000000001</v>
      </c>
      <c r="M24" s="58" t="str">
        <f t="shared" si="8"/>
        <v>😶</v>
      </c>
      <c r="N24" s="46">
        <f t="shared" si="2"/>
        <v>0</v>
      </c>
      <c r="O24" s="50" t="str">
        <f t="shared" si="9"/>
        <v>😶</v>
      </c>
      <c r="P24" s="62">
        <f t="shared" si="10"/>
        <v>99</v>
      </c>
    </row>
    <row r="25" spans="1:26" ht="16" thickBot="1">
      <c r="B25" s="39" t="s">
        <v>29</v>
      </c>
      <c r="C25" s="111">
        <v>1566</v>
      </c>
      <c r="D25" s="32">
        <v>137</v>
      </c>
      <c r="E25" s="32">
        <v>137</v>
      </c>
      <c r="F25" s="27">
        <f t="shared" si="0"/>
        <v>130.4478</v>
      </c>
      <c r="G25" s="10">
        <f t="shared" si="3"/>
        <v>260.8956</v>
      </c>
      <c r="H25" s="46">
        <f t="shared" si="4"/>
        <v>1.0502285205269848</v>
      </c>
      <c r="I25" s="50" t="str">
        <f t="shared" si="1"/>
        <v>😉</v>
      </c>
      <c r="J25" s="53">
        <f t="shared" si="5"/>
        <v>6.5521999999999991</v>
      </c>
      <c r="K25" s="50" t="str">
        <f t="shared" si="6"/>
        <v>😉</v>
      </c>
      <c r="L25" s="57">
        <f t="shared" si="7"/>
        <v>-123.8956</v>
      </c>
      <c r="M25" s="58" t="str">
        <f t="shared" si="8"/>
        <v>😶</v>
      </c>
      <c r="N25" s="46">
        <f t="shared" si="2"/>
        <v>8.7484035759897827E-2</v>
      </c>
      <c r="O25" s="50" t="str">
        <f t="shared" si="9"/>
        <v>😉</v>
      </c>
      <c r="P25" s="62">
        <f t="shared" si="10"/>
        <v>1429</v>
      </c>
    </row>
    <row r="26" spans="1:26" ht="16" thickBot="1">
      <c r="A26" s="4"/>
      <c r="B26" s="40" t="s">
        <v>30</v>
      </c>
      <c r="C26" s="111">
        <v>293</v>
      </c>
      <c r="D26" s="32">
        <v>25</v>
      </c>
      <c r="E26" s="32">
        <v>25</v>
      </c>
      <c r="F26" s="27">
        <f t="shared" si="0"/>
        <v>24.4069</v>
      </c>
      <c r="G26" s="10">
        <f t="shared" si="3"/>
        <v>48.813800000000001</v>
      </c>
      <c r="H26" s="46">
        <f t="shared" si="4"/>
        <v>1.0243005051850091</v>
      </c>
      <c r="I26" s="50" t="str">
        <f t="shared" si="1"/>
        <v>😉</v>
      </c>
      <c r="J26" s="53">
        <f t="shared" si="5"/>
        <v>0.59309999999999974</v>
      </c>
      <c r="K26" s="50" t="str">
        <f t="shared" si="6"/>
        <v>😉</v>
      </c>
      <c r="L26" s="57">
        <f t="shared" si="7"/>
        <v>-23.813800000000001</v>
      </c>
      <c r="M26" s="58" t="str">
        <f t="shared" si="8"/>
        <v>😶</v>
      </c>
      <c r="N26" s="46">
        <f t="shared" si="2"/>
        <v>8.5324232081911269E-2</v>
      </c>
      <c r="O26" s="50" t="str">
        <f t="shared" si="9"/>
        <v>😉</v>
      </c>
      <c r="P26" s="62">
        <f t="shared" si="10"/>
        <v>268</v>
      </c>
      <c r="Q26" s="6"/>
      <c r="R26" s="15"/>
      <c r="S26" s="6"/>
      <c r="T26" s="6"/>
      <c r="U26" s="6"/>
      <c r="V26" s="16"/>
      <c r="W26" s="6"/>
      <c r="X26" s="6"/>
      <c r="Y26" s="6"/>
      <c r="Z26" s="6"/>
    </row>
    <row r="27" spans="1:26" ht="16" thickBot="1">
      <c r="B27" s="40" t="s">
        <v>32</v>
      </c>
      <c r="C27" s="111">
        <v>1859</v>
      </c>
      <c r="D27" s="32">
        <v>161</v>
      </c>
      <c r="E27" s="32">
        <v>161</v>
      </c>
      <c r="F27" s="27">
        <f t="shared" si="0"/>
        <v>154.85470000000001</v>
      </c>
      <c r="G27" s="10">
        <f t="shared" si="3"/>
        <v>309.70940000000002</v>
      </c>
      <c r="H27" s="46">
        <f t="shared" si="4"/>
        <v>1.0396842976028495</v>
      </c>
      <c r="I27" s="50" t="str">
        <f t="shared" si="1"/>
        <v>😉</v>
      </c>
      <c r="J27" s="53">
        <f t="shared" si="5"/>
        <v>6.1452999999999918</v>
      </c>
      <c r="K27" s="50" t="str">
        <f t="shared" si="6"/>
        <v>😉</v>
      </c>
      <c r="L27" s="57">
        <f t="shared" si="7"/>
        <v>-148.70940000000002</v>
      </c>
      <c r="M27" s="58" t="str">
        <f t="shared" si="8"/>
        <v>😶</v>
      </c>
      <c r="N27" s="46">
        <f t="shared" si="2"/>
        <v>8.6605701990317377E-2</v>
      </c>
      <c r="O27" s="50" t="str">
        <f t="shared" si="9"/>
        <v>😉</v>
      </c>
      <c r="P27" s="62">
        <f t="shared" si="10"/>
        <v>1698</v>
      </c>
    </row>
    <row r="28" spans="1:26" ht="16" thickBot="1">
      <c r="B28" s="40" t="s">
        <v>31</v>
      </c>
      <c r="C28" s="111">
        <v>13987</v>
      </c>
      <c r="D28" s="32">
        <v>2252</v>
      </c>
      <c r="E28" s="32">
        <v>2252</v>
      </c>
      <c r="F28" s="27">
        <f t="shared" si="0"/>
        <v>1165.1170999999999</v>
      </c>
      <c r="G28" s="10">
        <f t="shared" si="3"/>
        <v>2330.2341999999999</v>
      </c>
      <c r="H28" s="46">
        <f t="shared" si="4"/>
        <v>1.9328529295467383</v>
      </c>
      <c r="I28" s="50" t="str">
        <f t="shared" si="1"/>
        <v>😃</v>
      </c>
      <c r="J28" s="53">
        <f t="shared" si="5"/>
        <v>1086.8829000000001</v>
      </c>
      <c r="K28" s="50" t="str">
        <f t="shared" si="6"/>
        <v>😃</v>
      </c>
      <c r="L28" s="57">
        <f t="shared" si="7"/>
        <v>-78.234199999999873</v>
      </c>
      <c r="M28" s="58" t="str">
        <f t="shared" si="8"/>
        <v>😐</v>
      </c>
      <c r="N28" s="46">
        <f t="shared" si="2"/>
        <v>0.16100664903124329</v>
      </c>
      <c r="O28" s="50" t="str">
        <f t="shared" si="9"/>
        <v>😃</v>
      </c>
      <c r="P28" s="62">
        <f t="shared" si="10"/>
        <v>11735</v>
      </c>
    </row>
    <row r="29" spans="1:26" ht="16" thickBot="1">
      <c r="B29" s="40" t="s">
        <v>33</v>
      </c>
      <c r="C29" s="111">
        <v>1765</v>
      </c>
      <c r="D29" s="32">
        <v>79</v>
      </c>
      <c r="E29" s="32">
        <v>79</v>
      </c>
      <c r="F29" s="27">
        <f t="shared" si="0"/>
        <v>147.02449999999999</v>
      </c>
      <c r="G29" s="10">
        <f t="shared" si="3"/>
        <v>294.04899999999998</v>
      </c>
      <c r="H29" s="46">
        <f t="shared" si="4"/>
        <v>0.53732541175110271</v>
      </c>
      <c r="I29" s="50" t="str">
        <f t="shared" si="1"/>
        <v>😶</v>
      </c>
      <c r="J29" s="53">
        <f t="shared" si="5"/>
        <v>-68.024499999999989</v>
      </c>
      <c r="K29" s="50" t="str">
        <f t="shared" si="6"/>
        <v>😶</v>
      </c>
      <c r="L29" s="57">
        <f t="shared" si="7"/>
        <v>-215.04899999999998</v>
      </c>
      <c r="M29" s="58" t="str">
        <f t="shared" si="8"/>
        <v>😶</v>
      </c>
      <c r="N29" s="46">
        <f t="shared" si="2"/>
        <v>4.4759206798866857E-2</v>
      </c>
      <c r="O29" s="50" t="str">
        <f t="shared" si="9"/>
        <v>😶</v>
      </c>
      <c r="P29" s="62">
        <f t="shared" si="10"/>
        <v>1686</v>
      </c>
    </row>
    <row r="30" spans="1:26" ht="16" thickBot="1">
      <c r="B30" s="41" t="s">
        <v>34</v>
      </c>
      <c r="C30" s="111">
        <v>129</v>
      </c>
      <c r="D30" s="32">
        <v>34</v>
      </c>
      <c r="E30" s="32">
        <v>34</v>
      </c>
      <c r="F30" s="27">
        <f t="shared" si="0"/>
        <v>10.745699999999999</v>
      </c>
      <c r="G30" s="10">
        <f t="shared" si="3"/>
        <v>21.491399999999999</v>
      </c>
      <c r="H30" s="46">
        <f t="shared" si="4"/>
        <v>3.1640563202024996</v>
      </c>
      <c r="I30" s="50" t="str">
        <f t="shared" si="1"/>
        <v>😃</v>
      </c>
      <c r="J30" s="53">
        <f t="shared" si="5"/>
        <v>23.254300000000001</v>
      </c>
      <c r="K30" s="50" t="str">
        <f t="shared" si="6"/>
        <v>😃</v>
      </c>
      <c r="L30" s="57">
        <f t="shared" si="7"/>
        <v>12.508600000000001</v>
      </c>
      <c r="M30" s="58" t="str">
        <f t="shared" si="8"/>
        <v>😃</v>
      </c>
      <c r="N30" s="46">
        <f t="shared" si="2"/>
        <v>0.26356589147286824</v>
      </c>
      <c r="O30" s="50" t="str">
        <f t="shared" si="9"/>
        <v>😃</v>
      </c>
      <c r="P30" s="62">
        <f t="shared" si="10"/>
        <v>95</v>
      </c>
    </row>
    <row r="31" spans="1:26" ht="16" thickBot="1">
      <c r="B31" s="92" t="s">
        <v>5</v>
      </c>
      <c r="C31" s="111">
        <v>210</v>
      </c>
      <c r="D31" s="32">
        <v>19</v>
      </c>
      <c r="E31" s="32">
        <v>19</v>
      </c>
      <c r="F31" s="27">
        <f t="shared" si="0"/>
        <v>17.492999999999999</v>
      </c>
      <c r="G31" s="10">
        <f t="shared" si="3"/>
        <v>34.985999999999997</v>
      </c>
      <c r="H31" s="46">
        <f t="shared" si="4"/>
        <v>1.0861487452123708</v>
      </c>
      <c r="I31" s="50" t="str">
        <f t="shared" si="1"/>
        <v>😉</v>
      </c>
      <c r="J31" s="53">
        <f t="shared" si="5"/>
        <v>1.5070000000000014</v>
      </c>
      <c r="K31" s="50" t="str">
        <f t="shared" si="6"/>
        <v>😉</v>
      </c>
      <c r="L31" s="57">
        <f t="shared" si="7"/>
        <v>-15.985999999999997</v>
      </c>
      <c r="M31" s="58" t="str">
        <f t="shared" si="8"/>
        <v>😶</v>
      </c>
      <c r="N31" s="46">
        <f t="shared" si="2"/>
        <v>9.0476190476190474E-2</v>
      </c>
      <c r="O31" s="50" t="str">
        <f t="shared" si="9"/>
        <v>😉</v>
      </c>
      <c r="P31" s="62">
        <f t="shared" si="10"/>
        <v>191</v>
      </c>
    </row>
    <row r="32" spans="1:26" ht="16" thickBot="1">
      <c r="B32" s="90" t="s">
        <v>6</v>
      </c>
      <c r="C32" s="111">
        <v>144</v>
      </c>
      <c r="D32" s="32">
        <v>9</v>
      </c>
      <c r="E32" s="32">
        <v>9</v>
      </c>
      <c r="F32" s="27">
        <f t="shared" si="0"/>
        <v>11.995200000000001</v>
      </c>
      <c r="G32" s="10">
        <f t="shared" si="3"/>
        <v>23.990400000000001</v>
      </c>
      <c r="H32" s="46">
        <f t="shared" si="4"/>
        <v>0.75030012004801916</v>
      </c>
      <c r="I32" s="50" t="str">
        <f t="shared" si="1"/>
        <v>😶</v>
      </c>
      <c r="J32" s="53">
        <f t="shared" si="5"/>
        <v>-2.9952000000000005</v>
      </c>
      <c r="K32" s="50" t="str">
        <f t="shared" si="6"/>
        <v>😶</v>
      </c>
      <c r="L32" s="57">
        <f t="shared" si="7"/>
        <v>-14.990400000000001</v>
      </c>
      <c r="M32" s="58" t="str">
        <f t="shared" si="8"/>
        <v>😶</v>
      </c>
      <c r="N32" s="46">
        <f t="shared" si="2"/>
        <v>6.25E-2</v>
      </c>
      <c r="O32" s="50" t="str">
        <f t="shared" si="9"/>
        <v>😶</v>
      </c>
      <c r="P32" s="62">
        <f t="shared" si="10"/>
        <v>135</v>
      </c>
    </row>
    <row r="33" spans="2:16" ht="16" thickBot="1">
      <c r="B33" s="90" t="s">
        <v>7</v>
      </c>
      <c r="C33" s="111">
        <v>37</v>
      </c>
      <c r="D33" s="32">
        <v>2</v>
      </c>
      <c r="E33" s="32">
        <v>2</v>
      </c>
      <c r="F33" s="27">
        <f t="shared" si="0"/>
        <v>3.0821000000000001</v>
      </c>
      <c r="G33" s="10">
        <f t="shared" si="3"/>
        <v>6.1642000000000001</v>
      </c>
      <c r="H33" s="46">
        <f t="shared" si="4"/>
        <v>0.64890821193342196</v>
      </c>
      <c r="I33" s="50" t="str">
        <f t="shared" si="1"/>
        <v>😶</v>
      </c>
      <c r="J33" s="53">
        <f t="shared" si="5"/>
        <v>-1.0821000000000001</v>
      </c>
      <c r="K33" s="50" t="str">
        <f t="shared" si="6"/>
        <v>😶</v>
      </c>
      <c r="L33" s="57">
        <f t="shared" si="7"/>
        <v>-4.1642000000000001</v>
      </c>
      <c r="M33" s="58" t="str">
        <f t="shared" si="8"/>
        <v>😶</v>
      </c>
      <c r="N33" s="46">
        <f t="shared" si="2"/>
        <v>5.4054054054054057E-2</v>
      </c>
      <c r="O33" s="50" t="str">
        <f t="shared" si="9"/>
        <v>😶</v>
      </c>
      <c r="P33" s="62">
        <f t="shared" si="10"/>
        <v>35</v>
      </c>
    </row>
    <row r="34" spans="2:16" ht="16" thickBot="1">
      <c r="B34" s="90" t="s">
        <v>9</v>
      </c>
      <c r="C34" s="111">
        <v>10</v>
      </c>
      <c r="D34" s="32">
        <v>2</v>
      </c>
      <c r="E34" s="32">
        <v>2</v>
      </c>
      <c r="F34" s="27">
        <f t="shared" si="0"/>
        <v>0.83299999999999996</v>
      </c>
      <c r="G34" s="10">
        <f t="shared" si="3"/>
        <v>1.6659999999999999</v>
      </c>
      <c r="H34" s="46">
        <f t="shared" si="4"/>
        <v>2.4009603841536618</v>
      </c>
      <c r="I34" s="50" t="str">
        <f t="shared" si="1"/>
        <v>😃</v>
      </c>
      <c r="J34" s="53">
        <f t="shared" si="5"/>
        <v>1.167</v>
      </c>
      <c r="K34" s="50" t="str">
        <f t="shared" si="6"/>
        <v>😃</v>
      </c>
      <c r="L34" s="57">
        <f t="shared" si="7"/>
        <v>0.33400000000000007</v>
      </c>
      <c r="M34" s="58" t="str">
        <f t="shared" si="8"/>
        <v>😃</v>
      </c>
      <c r="N34" s="46">
        <f t="shared" si="2"/>
        <v>0.2</v>
      </c>
      <c r="O34" s="50" t="str">
        <f t="shared" si="9"/>
        <v>😃</v>
      </c>
      <c r="P34" s="62">
        <f t="shared" si="10"/>
        <v>8</v>
      </c>
    </row>
    <row r="35" spans="2:16" ht="16" thickBot="1">
      <c r="B35" s="93" t="s">
        <v>8</v>
      </c>
      <c r="C35" s="111">
        <v>159</v>
      </c>
      <c r="D35" s="32">
        <v>24</v>
      </c>
      <c r="E35" s="32">
        <v>24</v>
      </c>
      <c r="F35" s="42">
        <f t="shared" si="0"/>
        <v>13.2447</v>
      </c>
      <c r="G35" s="43">
        <f t="shared" si="3"/>
        <v>26.4894</v>
      </c>
      <c r="H35" s="47">
        <f>$D35/($E$3*$C35)</f>
        <v>1.8120455729461595</v>
      </c>
      <c r="I35" s="51" t="str">
        <f t="shared" si="1"/>
        <v>😃</v>
      </c>
      <c r="J35" s="54">
        <f t="shared" si="5"/>
        <v>10.7553</v>
      </c>
      <c r="K35" s="51" t="str">
        <f t="shared" si="6"/>
        <v>😃</v>
      </c>
      <c r="L35" s="59">
        <f t="shared" si="7"/>
        <v>-2.4893999999999998</v>
      </c>
      <c r="M35" s="60" t="str">
        <f t="shared" si="8"/>
        <v>😐</v>
      </c>
      <c r="N35" s="64">
        <f t="shared" si="2"/>
        <v>0.15094339622641509</v>
      </c>
      <c r="O35" s="65" t="str">
        <f t="shared" si="9"/>
        <v>😃</v>
      </c>
      <c r="P35" s="63">
        <f t="shared" si="10"/>
        <v>135</v>
      </c>
    </row>
    <row r="36" spans="2:16" ht="16" thickBot="1">
      <c r="B36" s="25"/>
      <c r="C36" s="5"/>
      <c r="D36" s="5"/>
      <c r="E36" s="5"/>
      <c r="F36" s="9"/>
      <c r="G36" s="9"/>
      <c r="H36" s="18"/>
      <c r="I36" s="18"/>
      <c r="J36" s="9"/>
      <c r="K36" s="18"/>
      <c r="L36" s="9"/>
      <c r="M36" s="18"/>
      <c r="N36" s="18"/>
      <c r="O36" s="18"/>
      <c r="P36" s="5"/>
    </row>
    <row r="37" spans="2:16" ht="61" thickBot="1">
      <c r="B37" s="131" t="s">
        <v>94</v>
      </c>
      <c r="C37" s="132"/>
      <c r="D37" s="133"/>
      <c r="E37" s="134"/>
      <c r="F37" s="135" t="s">
        <v>95</v>
      </c>
      <c r="G37" s="135" t="s">
        <v>96</v>
      </c>
      <c r="H37" s="136" t="s">
        <v>97</v>
      </c>
      <c r="M37" s="5"/>
      <c r="N37" s="5"/>
      <c r="O37" s="5"/>
    </row>
    <row r="38" spans="2:16">
      <c r="B38" s="156" t="s">
        <v>14</v>
      </c>
      <c r="C38" s="155">
        <v>87</v>
      </c>
      <c r="D38" s="33">
        <v>75.099999999999994</v>
      </c>
      <c r="E38" s="137">
        <v>75.099999999999994</v>
      </c>
      <c r="F38" s="138" t="str">
        <f>IF($D38&gt;=$E38,"▲","▼")</f>
        <v>▲</v>
      </c>
      <c r="G38" s="154">
        <f>$E38-$C38</f>
        <v>-11.900000000000006</v>
      </c>
      <c r="H38" s="139" t="str">
        <f>IF($G38&gt;=0,$I$3, $M$4)</f>
        <v>😒</v>
      </c>
      <c r="M38" s="5"/>
      <c r="N38" s="5"/>
      <c r="O38" s="5"/>
    </row>
    <row r="39" spans="2:16">
      <c r="B39" s="157" t="s">
        <v>15</v>
      </c>
      <c r="C39" s="155">
        <v>80</v>
      </c>
      <c r="D39" s="33">
        <v>57.6</v>
      </c>
      <c r="E39" s="137">
        <v>57.6</v>
      </c>
      <c r="F39" s="140" t="str">
        <f t="shared" ref="F39:F48" si="15">IF($D39&gt;=$E39,"▲","▼")</f>
        <v>▲</v>
      </c>
      <c r="G39" s="139">
        <f t="shared" ref="G39:G48" si="16">$E39-$C39</f>
        <v>-22.4</v>
      </c>
      <c r="H39" s="139" t="str">
        <f t="shared" ref="H39:H48" si="17">IF($G39&gt;=0,$I$3, $M$4)</f>
        <v>😒</v>
      </c>
      <c r="M39" s="5"/>
      <c r="N39" s="5"/>
      <c r="O39" s="5"/>
    </row>
    <row r="40" spans="2:16">
      <c r="B40" s="157" t="s">
        <v>19</v>
      </c>
      <c r="C40" s="155">
        <v>10</v>
      </c>
      <c r="D40" s="33">
        <v>0</v>
      </c>
      <c r="E40" s="137">
        <v>0</v>
      </c>
      <c r="F40" s="140" t="str">
        <f t="shared" si="15"/>
        <v>▲</v>
      </c>
      <c r="G40" s="139">
        <f t="shared" si="16"/>
        <v>-10</v>
      </c>
      <c r="H40" s="139" t="str">
        <f t="shared" si="17"/>
        <v>😒</v>
      </c>
      <c r="M40" s="5"/>
      <c r="N40" s="5"/>
      <c r="O40" s="5"/>
    </row>
    <row r="41" spans="2:16">
      <c r="B41" s="157" t="s">
        <v>102</v>
      </c>
      <c r="C41" s="155">
        <v>85</v>
      </c>
      <c r="D41" s="33">
        <v>76.900000000000006</v>
      </c>
      <c r="E41" s="137">
        <v>76.900000000000006</v>
      </c>
      <c r="F41" s="140" t="str">
        <f t="shared" si="15"/>
        <v>▲</v>
      </c>
      <c r="G41" s="139">
        <f t="shared" si="16"/>
        <v>-8.0999999999999943</v>
      </c>
      <c r="H41" s="139" t="str">
        <f t="shared" si="17"/>
        <v>😒</v>
      </c>
      <c r="M41" s="5"/>
      <c r="N41" s="5"/>
      <c r="O41" s="5"/>
    </row>
    <row r="42" spans="2:16">
      <c r="B42" s="157" t="s">
        <v>16</v>
      </c>
      <c r="C42" s="155">
        <v>87</v>
      </c>
      <c r="D42" s="33">
        <v>76.599999999999994</v>
      </c>
      <c r="E42" s="137">
        <v>76.599999999999994</v>
      </c>
      <c r="F42" s="140" t="str">
        <f t="shared" si="15"/>
        <v>▲</v>
      </c>
      <c r="G42" s="139">
        <f t="shared" si="16"/>
        <v>-10.400000000000006</v>
      </c>
      <c r="H42" s="139" t="str">
        <f t="shared" si="17"/>
        <v>😒</v>
      </c>
      <c r="M42" s="5"/>
      <c r="N42" s="5"/>
      <c r="O42" s="5"/>
    </row>
    <row r="43" spans="2:16">
      <c r="B43" s="157" t="s">
        <v>13</v>
      </c>
      <c r="C43" s="155">
        <v>47</v>
      </c>
      <c r="D43" s="33">
        <v>64.900000000000006</v>
      </c>
      <c r="E43" s="137">
        <v>64.900000000000006</v>
      </c>
      <c r="F43" s="140" t="str">
        <f t="shared" si="15"/>
        <v>▲</v>
      </c>
      <c r="G43" s="139">
        <f t="shared" si="16"/>
        <v>17.900000000000006</v>
      </c>
      <c r="H43" s="139" t="str">
        <f t="shared" si="17"/>
        <v>😃</v>
      </c>
      <c r="M43" s="5"/>
      <c r="N43" s="5"/>
      <c r="O43" s="5"/>
    </row>
    <row r="44" spans="2:16">
      <c r="B44" s="157" t="s">
        <v>20</v>
      </c>
      <c r="C44" s="155">
        <v>85</v>
      </c>
      <c r="D44" s="33">
        <v>50</v>
      </c>
      <c r="E44" s="137">
        <v>20</v>
      </c>
      <c r="F44" s="140" t="str">
        <f t="shared" si="15"/>
        <v>▲</v>
      </c>
      <c r="G44" s="139">
        <f t="shared" si="16"/>
        <v>-65</v>
      </c>
      <c r="H44" s="139" t="str">
        <f t="shared" si="17"/>
        <v>😒</v>
      </c>
      <c r="M44" s="5"/>
      <c r="N44" s="5"/>
      <c r="O44" s="5"/>
    </row>
    <row r="45" spans="2:16">
      <c r="B45" s="159" t="s">
        <v>17</v>
      </c>
      <c r="C45" s="155">
        <v>65</v>
      </c>
      <c r="D45" s="33">
        <v>1</v>
      </c>
      <c r="E45" s="137">
        <v>1</v>
      </c>
      <c r="F45" s="140" t="str">
        <f t="shared" si="15"/>
        <v>▲</v>
      </c>
      <c r="G45" s="139">
        <f t="shared" si="16"/>
        <v>-64</v>
      </c>
      <c r="H45" s="139" t="str">
        <f t="shared" si="17"/>
        <v>😒</v>
      </c>
      <c r="M45" s="5"/>
      <c r="N45" s="5"/>
      <c r="O45" s="5"/>
    </row>
    <row r="46" spans="2:16">
      <c r="B46" s="159" t="s">
        <v>103</v>
      </c>
      <c r="C46" s="155">
        <v>40</v>
      </c>
      <c r="D46" s="33">
        <v>85</v>
      </c>
      <c r="E46" s="137">
        <v>85</v>
      </c>
      <c r="F46" s="140" t="str">
        <f t="shared" si="15"/>
        <v>▲</v>
      </c>
      <c r="G46" s="139">
        <f t="shared" si="16"/>
        <v>45</v>
      </c>
      <c r="H46" s="139" t="str">
        <f t="shared" si="17"/>
        <v>😃</v>
      </c>
      <c r="M46" s="5"/>
      <c r="N46" s="5"/>
      <c r="O46" s="5"/>
    </row>
    <row r="47" spans="2:16">
      <c r="B47" s="159" t="s">
        <v>18</v>
      </c>
      <c r="C47" s="155">
        <v>55</v>
      </c>
      <c r="D47" s="33">
        <v>30</v>
      </c>
      <c r="E47" s="137">
        <v>15</v>
      </c>
      <c r="F47" s="140" t="str">
        <f t="shared" si="15"/>
        <v>▲</v>
      </c>
      <c r="G47" s="139">
        <f t="shared" si="16"/>
        <v>-40</v>
      </c>
      <c r="H47" s="139" t="str">
        <f t="shared" si="17"/>
        <v>😒</v>
      </c>
      <c r="M47" s="5"/>
      <c r="N47" s="5"/>
      <c r="O47" s="5"/>
    </row>
    <row r="48" spans="2:16" ht="16" thickBot="1">
      <c r="B48" s="160" t="s">
        <v>10</v>
      </c>
      <c r="C48" s="155">
        <v>30</v>
      </c>
      <c r="D48" s="33">
        <v>85</v>
      </c>
      <c r="E48" s="137">
        <v>86</v>
      </c>
      <c r="F48" s="141" t="str">
        <f t="shared" si="15"/>
        <v>▼</v>
      </c>
      <c r="G48" s="142">
        <f t="shared" si="16"/>
        <v>56</v>
      </c>
      <c r="H48" s="142" t="str">
        <f t="shared" si="17"/>
        <v>😃</v>
      </c>
      <c r="M48" s="5"/>
      <c r="N48" s="5"/>
      <c r="O48" s="5"/>
    </row>
    <row r="49" spans="2:15">
      <c r="M49" s="5"/>
      <c r="N49" s="5"/>
      <c r="O49" s="5"/>
    </row>
    <row r="50" spans="2:15">
      <c r="B50" s="8"/>
      <c r="C50" s="12"/>
      <c r="D50" s="5"/>
      <c r="E50" s="5"/>
      <c r="F50" s="5"/>
      <c r="G50" s="5"/>
      <c r="H50" s="5"/>
      <c r="I50" s="5"/>
      <c r="M50" s="5"/>
      <c r="N50" s="5"/>
      <c r="O50" s="5"/>
    </row>
    <row r="51" spans="2:15">
      <c r="B51" s="8"/>
      <c r="C51" s="12"/>
      <c r="D51" s="5"/>
      <c r="E51" s="5"/>
      <c r="F51" s="5"/>
      <c r="G51" s="5"/>
      <c r="H51" s="5"/>
      <c r="I51" s="5"/>
      <c r="M51" s="5"/>
      <c r="N51" s="5"/>
      <c r="O51" s="5"/>
    </row>
    <row r="52" spans="2:15">
      <c r="B52" s="8"/>
      <c r="C52" s="12"/>
      <c r="D52" s="5"/>
      <c r="E52" s="5"/>
      <c r="F52" s="5"/>
      <c r="G52" s="5"/>
      <c r="H52" s="5"/>
      <c r="I52" s="5"/>
      <c r="M52" s="5"/>
      <c r="N52" s="5"/>
      <c r="O52" s="5"/>
    </row>
    <row r="53" spans="2:15">
      <c r="B53" s="8"/>
      <c r="C53" s="12"/>
      <c r="D53" s="5"/>
      <c r="E53" s="5"/>
      <c r="F53" s="5"/>
      <c r="G53" s="5"/>
      <c r="H53" s="5"/>
      <c r="I53" s="5"/>
      <c r="M53" s="5"/>
      <c r="N53" s="5"/>
      <c r="O53" s="5"/>
    </row>
    <row r="54" spans="2:15">
      <c r="B54" s="8"/>
      <c r="C54" s="12"/>
      <c r="D54" s="5"/>
      <c r="E54" s="5"/>
      <c r="F54" s="5"/>
      <c r="G54" s="5"/>
      <c r="H54" s="5"/>
      <c r="I54" s="5"/>
      <c r="M54" s="5"/>
      <c r="N54" s="5"/>
      <c r="O54" s="5"/>
    </row>
    <row r="55" spans="2:15">
      <c r="B55" s="8"/>
      <c r="C55" s="12"/>
      <c r="D55" s="5"/>
      <c r="E55" s="5"/>
      <c r="F55" s="5"/>
      <c r="G55" s="5"/>
      <c r="H55" s="5"/>
      <c r="I55" s="5"/>
      <c r="M55" s="5"/>
      <c r="N55" s="5"/>
      <c r="O55" s="5"/>
    </row>
    <row r="56" spans="2:15">
      <c r="B56" s="8"/>
      <c r="C56" s="12"/>
      <c r="D56" s="5"/>
      <c r="E56" s="5"/>
      <c r="F56" s="5"/>
      <c r="G56" s="5"/>
      <c r="H56" s="5"/>
      <c r="I56" s="5"/>
      <c r="M56" s="5"/>
      <c r="N56" s="5"/>
      <c r="O56" s="5"/>
    </row>
    <row r="57" spans="2:15">
      <c r="B57" s="8"/>
      <c r="C57" s="12"/>
      <c r="D57" s="5"/>
      <c r="E57" s="5"/>
      <c r="F57" s="5"/>
      <c r="G57" s="5"/>
      <c r="H57" s="5"/>
      <c r="I57" s="5"/>
      <c r="M57" s="5"/>
      <c r="N57" s="5"/>
      <c r="O57" s="5"/>
    </row>
    <row r="58" spans="2:15">
      <c r="B58" s="8"/>
      <c r="C58" s="12"/>
      <c r="D58" s="5"/>
      <c r="E58" s="5"/>
      <c r="F58" s="5"/>
      <c r="G58" s="5"/>
      <c r="H58" s="5"/>
      <c r="I58" s="5"/>
      <c r="M58" s="5"/>
      <c r="N58" s="5"/>
      <c r="O58" s="5"/>
    </row>
    <row r="59" spans="2:15">
      <c r="B59" s="8"/>
      <c r="C59" s="12"/>
      <c r="D59" s="5"/>
      <c r="E59" s="5"/>
      <c r="F59" s="5"/>
      <c r="G59" s="5"/>
      <c r="H59" s="5"/>
      <c r="I59" s="5"/>
      <c r="M59" s="5"/>
      <c r="N59" s="5"/>
      <c r="O59" s="5"/>
    </row>
    <row r="60" spans="2:15">
      <c r="B60" s="8"/>
      <c r="C60" s="12"/>
      <c r="D60" s="5"/>
      <c r="E60" s="5"/>
      <c r="F60" s="5"/>
      <c r="G60" s="5"/>
      <c r="H60" s="5"/>
      <c r="I60" s="5"/>
      <c r="M60" s="5"/>
      <c r="N60" s="5"/>
      <c r="O60" s="5"/>
    </row>
    <row r="61" spans="2:15">
      <c r="B61" s="8"/>
      <c r="C61" s="12"/>
      <c r="D61" s="5"/>
      <c r="E61" s="5"/>
      <c r="F61" s="5"/>
      <c r="G61" s="5"/>
      <c r="H61" s="5"/>
      <c r="I61" s="5"/>
      <c r="M61" s="5"/>
      <c r="N61" s="5"/>
      <c r="O61" s="5"/>
    </row>
    <row r="62" spans="2:15">
      <c r="B62" s="8"/>
      <c r="C62" s="12"/>
      <c r="D62" s="5"/>
      <c r="E62" s="5"/>
      <c r="F62" s="5"/>
      <c r="G62" s="5"/>
      <c r="H62" s="5"/>
      <c r="I62" s="5"/>
      <c r="M62" s="5"/>
      <c r="N62" s="5"/>
      <c r="O62" s="5"/>
    </row>
    <row r="63" spans="2:15">
      <c r="C63" s="12"/>
    </row>
    <row r="64" spans="2:15">
      <c r="C64" s="12"/>
    </row>
    <row r="65" spans="3:3">
      <c r="C65" s="12"/>
    </row>
    <row r="66" spans="3:3">
      <c r="C66" s="12"/>
    </row>
    <row r="67" spans="3:3">
      <c r="C67" s="12"/>
    </row>
    <row r="68" spans="3:3">
      <c r="C68" s="12"/>
    </row>
    <row r="69" spans="3:3">
      <c r="C69" s="12"/>
    </row>
    <row r="70" spans="3:3">
      <c r="C70" s="12"/>
    </row>
    <row r="71" spans="3:3">
      <c r="C71" s="12"/>
    </row>
    <row r="72" spans="3:3">
      <c r="C72" s="12"/>
    </row>
    <row r="73" spans="3:3">
      <c r="C73" s="12"/>
    </row>
    <row r="74" spans="3:3">
      <c r="C74" s="12"/>
    </row>
    <row r="75" spans="3:3">
      <c r="C75" s="12"/>
    </row>
    <row r="76" spans="3:3">
      <c r="C76" s="12"/>
    </row>
    <row r="77" spans="3:3">
      <c r="C77" s="12"/>
    </row>
    <row r="78" spans="3:3">
      <c r="C78" s="12"/>
    </row>
    <row r="79" spans="3:3">
      <c r="C79" s="12"/>
    </row>
    <row r="80" spans="3:3">
      <c r="C80" s="12"/>
    </row>
    <row r="81" spans="3:3">
      <c r="C81" s="12"/>
    </row>
    <row r="82" spans="3:3">
      <c r="C82" s="12"/>
    </row>
  </sheetData>
  <mergeCells count="6">
    <mergeCell ref="N8:O8"/>
    <mergeCell ref="C3:D3"/>
    <mergeCell ref="C4:D4"/>
    <mergeCell ref="H8:I8"/>
    <mergeCell ref="J8:K8"/>
    <mergeCell ref="L8:M8"/>
  </mergeCells>
  <conditionalFormatting sqref="J9:J35">
    <cfRule type="cellIs" dxfId="107" priority="8" operator="greaterThan">
      <formula>0</formula>
    </cfRule>
  </conditionalFormatting>
  <conditionalFormatting sqref="L9:L35">
    <cfRule type="cellIs" dxfId="106" priority="7" operator="greaterThan">
      <formula>0</formula>
    </cfRule>
  </conditionalFormatting>
  <conditionalFormatting sqref="U10:V22">
    <cfRule type="cellIs" dxfId="105" priority="6" operator="greaterThan">
      <formula>0</formula>
    </cfRule>
  </conditionalFormatting>
  <conditionalFormatting sqref="H9:H35">
    <cfRule type="cellIs" dxfId="104" priority="5" operator="greaterThan">
      <formula>1</formula>
    </cfRule>
  </conditionalFormatting>
  <conditionalFormatting sqref="F38:F48">
    <cfRule type="containsText" dxfId="103" priority="4" operator="containsText" text="▼">
      <formula>NOT(ISERROR(SEARCH("▼",F38)))</formula>
    </cfRule>
  </conditionalFormatting>
  <conditionalFormatting sqref="U9:V9">
    <cfRule type="cellIs" dxfId="102" priority="3" operator="greaterThan">
      <formula>0</formula>
    </cfRule>
  </conditionalFormatting>
  <conditionalFormatting sqref="N9:N35">
    <cfRule type="cellIs" dxfId="101" priority="2" operator="greaterThanOrEqual">
      <formula>$E$4</formula>
    </cfRule>
  </conditionalFormatting>
  <conditionalFormatting sqref="G38:G48">
    <cfRule type="cellIs" dxfId="100" priority="1" operator="greaterThanOrEqual">
      <formula>0</formula>
    </cfRule>
  </conditionalFormatting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Z82"/>
  <sheetViews>
    <sheetView topLeftCell="A11" zoomScale="110" zoomScaleNormal="110" zoomScalePageLayoutView="110" workbookViewId="0">
      <selection activeCell="G38" sqref="G38:G48"/>
    </sheetView>
  </sheetViews>
  <sheetFormatPr baseColWidth="10" defaultRowHeight="15.5"/>
  <cols>
    <col min="1" max="1" width="2" style="3" customWidth="1"/>
    <col min="2" max="2" width="39.6640625" style="11" customWidth="1"/>
    <col min="3" max="3" width="6.83203125" style="4" customWidth="1"/>
    <col min="4" max="15" width="6.83203125" style="2" customWidth="1"/>
    <col min="16" max="16" width="7.5" customWidth="1"/>
    <col min="17" max="17" width="2.1640625" customWidth="1"/>
    <col min="18" max="18" width="38.83203125" style="14" customWidth="1"/>
    <col min="19" max="19" width="6.83203125" customWidth="1"/>
    <col min="20" max="21" width="7.1640625" customWidth="1"/>
    <col min="22" max="22" width="6.6640625" style="7" customWidth="1"/>
  </cols>
  <sheetData>
    <row r="1" spans="1:26" ht="16" thickBot="1"/>
    <row r="2" spans="1:26" ht="16" thickBot="1">
      <c r="I2" s="124" t="s">
        <v>52</v>
      </c>
      <c r="J2" s="122"/>
      <c r="K2" s="122"/>
      <c r="L2" s="122"/>
      <c r="M2" s="122"/>
      <c r="N2" s="122"/>
      <c r="O2" s="122"/>
      <c r="P2" s="123"/>
      <c r="R2" s="113" t="s">
        <v>86</v>
      </c>
      <c r="S2" s="114"/>
      <c r="T2" s="114"/>
      <c r="U2" s="114"/>
      <c r="V2" s="115"/>
    </row>
    <row r="3" spans="1:26" ht="16" thickBot="1">
      <c r="B3" s="35" t="s">
        <v>46</v>
      </c>
      <c r="C3" s="230" t="s">
        <v>45</v>
      </c>
      <c r="D3" s="231"/>
      <c r="E3" s="45">
        <v>8.3299999999999999E-2</v>
      </c>
      <c r="F3" s="19"/>
      <c r="G3" s="20"/>
      <c r="I3" s="116" t="s">
        <v>88</v>
      </c>
      <c r="J3" s="24" t="s">
        <v>40</v>
      </c>
      <c r="K3" s="24"/>
      <c r="M3" s="125" t="s">
        <v>87</v>
      </c>
      <c r="N3" s="24" t="s">
        <v>43</v>
      </c>
      <c r="O3" s="24"/>
      <c r="P3" s="117"/>
      <c r="T3" s="24"/>
      <c r="U3" s="24"/>
    </row>
    <row r="4" spans="1:26" ht="19" thickBot="1">
      <c r="B4" s="34" t="s">
        <v>64</v>
      </c>
      <c r="C4" s="232" t="s">
        <v>57</v>
      </c>
      <c r="D4" s="233"/>
      <c r="E4" s="45">
        <v>8.3299999999999999E-2</v>
      </c>
      <c r="F4" s="44" t="s">
        <v>58</v>
      </c>
      <c r="G4" s="21"/>
      <c r="H4" s="5"/>
      <c r="I4" s="116" t="s">
        <v>89</v>
      </c>
      <c r="J4" s="24" t="s">
        <v>41</v>
      </c>
      <c r="K4" s="24"/>
      <c r="M4" s="125" t="s">
        <v>91</v>
      </c>
      <c r="N4" s="24" t="s">
        <v>44</v>
      </c>
      <c r="O4" s="24"/>
      <c r="P4" s="117"/>
      <c r="T4" s="24"/>
      <c r="U4" s="24"/>
    </row>
    <row r="5" spans="1:26" ht="16" thickBot="1">
      <c r="C5" s="12"/>
      <c r="E5" s="21"/>
      <c r="F5" s="21"/>
      <c r="G5" s="21"/>
      <c r="H5" s="5"/>
      <c r="I5" s="118" t="s">
        <v>90</v>
      </c>
      <c r="J5" s="119" t="s">
        <v>42</v>
      </c>
      <c r="K5" s="119"/>
      <c r="L5" s="120"/>
      <c r="M5" s="126" t="s">
        <v>92</v>
      </c>
      <c r="N5" s="119" t="s">
        <v>53</v>
      </c>
      <c r="O5" s="119"/>
      <c r="P5" s="121"/>
      <c r="T5" s="24"/>
      <c r="U5" s="24"/>
    </row>
    <row r="6" spans="1:26" ht="16" thickBot="1">
      <c r="C6" s="12"/>
      <c r="E6" s="20"/>
      <c r="F6" s="28" t="s">
        <v>11</v>
      </c>
      <c r="G6" s="28" t="s">
        <v>11</v>
      </c>
      <c r="I6" s="22"/>
      <c r="R6" s="17"/>
      <c r="S6" s="1"/>
      <c r="T6" s="1"/>
      <c r="U6" s="1"/>
    </row>
    <row r="7" spans="1:26" ht="16" thickBot="1">
      <c r="C7" s="110"/>
      <c r="D7" s="23" t="s">
        <v>12</v>
      </c>
      <c r="E7" s="29"/>
      <c r="F7" s="30" t="s">
        <v>37</v>
      </c>
      <c r="G7" s="30" t="s">
        <v>38</v>
      </c>
      <c r="I7" s="22"/>
      <c r="R7" s="78" t="s">
        <v>56</v>
      </c>
      <c r="S7" s="81">
        <f>E3</f>
        <v>8.3299999999999999E-2</v>
      </c>
      <c r="T7" s="81">
        <f>E4</f>
        <v>8.3299999999999999E-2</v>
      </c>
      <c r="U7" s="83">
        <f>F8</f>
        <v>8.3299999999999999E-2</v>
      </c>
      <c r="V7" s="80">
        <f>G8</f>
        <v>0.1666</v>
      </c>
    </row>
    <row r="8" spans="1:26" ht="40" thickTop="1" thickBot="1">
      <c r="A8" s="2"/>
      <c r="B8" s="36" t="s">
        <v>39</v>
      </c>
      <c r="C8" s="74" t="s">
        <v>49</v>
      </c>
      <c r="D8" s="26" t="s">
        <v>35</v>
      </c>
      <c r="E8" s="75" t="s">
        <v>36</v>
      </c>
      <c r="F8" s="76">
        <v>8.3299999999999999E-2</v>
      </c>
      <c r="G8" s="77">
        <v>0.1666</v>
      </c>
      <c r="H8" s="234" t="s">
        <v>48</v>
      </c>
      <c r="I8" s="235"/>
      <c r="J8" s="234" t="s">
        <v>50</v>
      </c>
      <c r="K8" s="235"/>
      <c r="L8" s="236" t="s">
        <v>51</v>
      </c>
      <c r="M8" s="229"/>
      <c r="N8" s="228" t="s">
        <v>54</v>
      </c>
      <c r="O8" s="229"/>
      <c r="P8" s="26" t="s">
        <v>101</v>
      </c>
      <c r="Q8" s="7"/>
      <c r="R8" s="79" t="str">
        <f>B4</f>
        <v>Bègles</v>
      </c>
      <c r="S8" s="72" t="s">
        <v>55</v>
      </c>
      <c r="T8" s="73" t="s">
        <v>0</v>
      </c>
      <c r="U8" s="84" t="s">
        <v>50</v>
      </c>
      <c r="V8" s="85" t="s">
        <v>51</v>
      </c>
      <c r="W8" s="7"/>
      <c r="X8" s="7"/>
      <c r="Y8" s="7"/>
      <c r="Z8" s="7"/>
    </row>
    <row r="9" spans="1:26" ht="16.5" thickTop="1" thickBot="1">
      <c r="B9" s="144" t="s">
        <v>93</v>
      </c>
      <c r="C9" s="111">
        <v>506</v>
      </c>
      <c r="D9" s="32">
        <v>48</v>
      </c>
      <c r="E9" s="32">
        <v>48</v>
      </c>
      <c r="F9" s="37">
        <f t="shared" ref="F9:F35" si="0">$C9*$F$8</f>
        <v>42.149799999999999</v>
      </c>
      <c r="G9" s="38">
        <f>$C9*$G$8</f>
        <v>84.299599999999998</v>
      </c>
      <c r="H9" s="48">
        <f>$D9/($E$3*$C9)</f>
        <v>1.1387954391242663</v>
      </c>
      <c r="I9" s="49" t="str">
        <f t="shared" ref="I9:I35" si="1">IF($H9&gt;120%,$I$3,IF($H9&gt;110%,$I$4,IF($H9&gt;100%,$I$5,IF($H9&gt;90%,$M$3,IF($H9&gt;80%,$M$4,$M$5)))))</f>
        <v>😊</v>
      </c>
      <c r="J9" s="52">
        <f>$E9-($F$8*$C9)</f>
        <v>5.850200000000001</v>
      </c>
      <c r="K9" s="49" t="str">
        <f>IF($E9/$F9&gt;120%,$I$3,IF($E9/$F9&gt;110%,$I$4,IF($E9/$F9&gt;100%,$I$5,IF($E9/$F9&gt;90%,$M$3,IF($E9/$F9&gt;80%,$M$4,$M$5)))))</f>
        <v>😊</v>
      </c>
      <c r="L9" s="55">
        <f>$E9-($G$8*$C9)</f>
        <v>-36.299599999999998</v>
      </c>
      <c r="M9" s="56" t="str">
        <f>IF($E9/$G9&gt;120%,$I$3,IF($E9/$G9&gt;110%,$I$4,IF($E9/$G9&gt;100%,$I$5,IF($E9/$G9&gt;90%,$M$3,IF($E9/$G9&gt;80%,$M$4,$M$5)))))</f>
        <v>😶</v>
      </c>
      <c r="N9" s="48">
        <f t="shared" ref="N9:N35" si="2">$E9/$C9</f>
        <v>9.4861660079051377E-2</v>
      </c>
      <c r="O9" s="49" t="str">
        <f>IF($N9/$E$4&gt;120%,$I$3,IF($N9/$E$4&gt;110%,$I$4,IF($N9/$E$4&gt;100%,$I$5,IF($N9/$E$4&gt;90%,$M$3,IF($N9/$E$4&gt;80%,$M$4,$M$5)))))</f>
        <v>😊</v>
      </c>
      <c r="P9" s="61">
        <f>$C9-$E9</f>
        <v>458</v>
      </c>
      <c r="R9" s="66" t="str">
        <f>B9</f>
        <v xml:space="preserve">Total nouveaux clients </v>
      </c>
      <c r="S9" s="70" t="str">
        <f>I9</f>
        <v>😊</v>
      </c>
      <c r="T9" s="67" t="str">
        <f>O9</f>
        <v>😊</v>
      </c>
      <c r="U9" s="86">
        <f>J9</f>
        <v>5.850200000000001</v>
      </c>
      <c r="V9" s="86">
        <f>L9</f>
        <v>-36.299599999999998</v>
      </c>
    </row>
    <row r="10" spans="1:26" ht="16" thickBot="1">
      <c r="B10" s="145" t="s">
        <v>100</v>
      </c>
      <c r="C10" s="111">
        <v>207</v>
      </c>
      <c r="D10" s="32">
        <v>30</v>
      </c>
      <c r="E10" s="32">
        <v>30</v>
      </c>
      <c r="F10" s="27">
        <f t="shared" si="0"/>
        <v>17.243099999999998</v>
      </c>
      <c r="G10" s="10">
        <f t="shared" ref="G10:G35" si="3">$C10*$G$8</f>
        <v>34.486199999999997</v>
      </c>
      <c r="H10" s="46">
        <f t="shared" ref="H10:H34" si="4">$D10/($E$3*$C10)</f>
        <v>1.7398263653287405</v>
      </c>
      <c r="I10" s="50" t="str">
        <f t="shared" si="1"/>
        <v>😃</v>
      </c>
      <c r="J10" s="53">
        <f t="shared" ref="J10:J35" si="5">$E10-($F$8*$C10)</f>
        <v>12.756900000000002</v>
      </c>
      <c r="K10" s="50" t="str">
        <f t="shared" ref="K10:K35" si="6">IF($E10/$F10&gt;120%,$I$3,IF($E10/$F10&gt;110%,$I$4,IF($E10/$F10&gt;100%,$I$5,IF($E10/$F10&gt;90%,$M$3,IF($E10/$F10&gt;80%,$M$4,$M$5)))))</f>
        <v>😃</v>
      </c>
      <c r="L10" s="57">
        <f t="shared" ref="L10:L35" si="7">$E10-($G$8*$C10)</f>
        <v>-4.4861999999999966</v>
      </c>
      <c r="M10" s="58" t="str">
        <f t="shared" ref="M10:M35" si="8">IF($E10/$G10&gt;120%,$I$3,IF($E10/$G10&gt;110%,$I$4,IF($E10/$G10&gt;100%,$I$5,IF($E10/$G10&gt;90%,$M$3,IF($E10/$G10&gt;80%,$M$4,$M$5)))))</f>
        <v>😒</v>
      </c>
      <c r="N10" s="46">
        <f t="shared" si="2"/>
        <v>0.14492753623188406</v>
      </c>
      <c r="O10" s="50" t="str">
        <f t="shared" ref="O10:O35" si="9">IF($N10/$E$4&gt;120%,$I$3,IF($N10/$E$4&gt;110%,$I$4,IF($N10/$E$4&gt;100%,$I$5,IF($N10/$E$4&gt;90%,$M$3,IF($N10/$E$4&gt;80%,$M$4,$M$5)))))</f>
        <v>😃</v>
      </c>
      <c r="P10" s="62">
        <f t="shared" ref="P10:P35" si="10">$C10-$E10</f>
        <v>177</v>
      </c>
      <c r="R10" s="66" t="str">
        <f>B12</f>
        <v>dont total nouveaux clients particuliers</v>
      </c>
      <c r="S10" s="70" t="str">
        <f>I12</f>
        <v>😃</v>
      </c>
      <c r="T10" s="67" t="str">
        <f>O12</f>
        <v>😃</v>
      </c>
      <c r="U10" s="86">
        <f>J12</f>
        <v>8.7653000000000034</v>
      </c>
      <c r="V10" s="87">
        <f>L12</f>
        <v>-29.469399999999993</v>
      </c>
    </row>
    <row r="11" spans="1:26" ht="16" thickBot="1">
      <c r="B11" s="145" t="s">
        <v>99</v>
      </c>
      <c r="C11" s="111">
        <v>47</v>
      </c>
      <c r="D11" s="32">
        <v>1</v>
      </c>
      <c r="E11" s="32">
        <v>1</v>
      </c>
      <c r="F11" s="27">
        <f t="shared" si="0"/>
        <v>3.9150999999999998</v>
      </c>
      <c r="G11" s="10">
        <f t="shared" si="3"/>
        <v>7.8301999999999996</v>
      </c>
      <c r="H11" s="46">
        <f t="shared" si="4"/>
        <v>0.2554213174631555</v>
      </c>
      <c r="I11" s="50" t="str">
        <f t="shared" si="1"/>
        <v>😶</v>
      </c>
      <c r="J11" s="53">
        <f t="shared" si="5"/>
        <v>-2.9150999999999998</v>
      </c>
      <c r="K11" s="50" t="str">
        <f t="shared" si="6"/>
        <v>😶</v>
      </c>
      <c r="L11" s="57">
        <f t="shared" si="7"/>
        <v>-6.8301999999999996</v>
      </c>
      <c r="M11" s="58" t="str">
        <f t="shared" si="8"/>
        <v>😶</v>
      </c>
      <c r="N11" s="46">
        <f t="shared" si="2"/>
        <v>2.1276595744680851E-2</v>
      </c>
      <c r="O11" s="50" t="str">
        <f t="shared" si="9"/>
        <v>😶</v>
      </c>
      <c r="P11" s="62">
        <f t="shared" si="10"/>
        <v>46</v>
      </c>
      <c r="R11" s="66" t="str">
        <f>B16</f>
        <v>collecte globale hors parts sociales (ke)</v>
      </c>
      <c r="S11" s="70" t="str">
        <f>I16</f>
        <v>😶</v>
      </c>
      <c r="T11" s="67" t="str">
        <f>O16</f>
        <v>😶</v>
      </c>
      <c r="U11" s="86">
        <f>J16</f>
        <v>-809.06140000000005</v>
      </c>
      <c r="V11" s="87">
        <f>L16</f>
        <v>-1072.1228000000001</v>
      </c>
    </row>
    <row r="12" spans="1:26" ht="16" thickBot="1">
      <c r="B12" s="146" t="s">
        <v>98</v>
      </c>
      <c r="C12" s="143">
        <f>C9-C11</f>
        <v>459</v>
      </c>
      <c r="D12" s="147">
        <f>D9-D11</f>
        <v>47</v>
      </c>
      <c r="E12" s="147">
        <f>E9-E11</f>
        <v>47</v>
      </c>
      <c r="F12" s="27">
        <f t="shared" si="0"/>
        <v>38.234699999999997</v>
      </c>
      <c r="G12" s="10">
        <f t="shared" si="3"/>
        <v>76.469399999999993</v>
      </c>
      <c r="H12" s="46">
        <f t="shared" si="4"/>
        <v>1.2292498698825938</v>
      </c>
      <c r="I12" s="50" t="str">
        <f t="shared" si="1"/>
        <v>😃</v>
      </c>
      <c r="J12" s="53">
        <f t="shared" si="5"/>
        <v>8.7653000000000034</v>
      </c>
      <c r="K12" s="50" t="str">
        <f t="shared" si="6"/>
        <v>😃</v>
      </c>
      <c r="L12" s="57">
        <f t="shared" si="7"/>
        <v>-29.469399999999993</v>
      </c>
      <c r="M12" s="58" t="str">
        <f t="shared" si="8"/>
        <v>😶</v>
      </c>
      <c r="N12" s="46">
        <f t="shared" si="2"/>
        <v>0.10239651416122005</v>
      </c>
      <c r="O12" s="50" t="str">
        <f t="shared" si="9"/>
        <v>😃</v>
      </c>
      <c r="P12" s="62">
        <f t="shared" si="10"/>
        <v>412</v>
      </c>
      <c r="R12" s="66" t="str">
        <f>B20</f>
        <v>souscription navig'option</v>
      </c>
      <c r="S12" s="70" t="str">
        <f>I20</f>
        <v>😃</v>
      </c>
      <c r="T12" s="67" t="str">
        <f>O20</f>
        <v>😃</v>
      </c>
      <c r="U12" s="86">
        <f>J20</f>
        <v>3.4200999999999997</v>
      </c>
      <c r="V12" s="87">
        <f>L20</f>
        <v>-5.1598000000000006</v>
      </c>
    </row>
    <row r="13" spans="1:26" ht="16" thickBot="1">
      <c r="B13" s="39" t="s">
        <v>21</v>
      </c>
      <c r="C13" s="111">
        <v>2610</v>
      </c>
      <c r="D13" s="32">
        <v>-615</v>
      </c>
      <c r="E13" s="32">
        <v>-615</v>
      </c>
      <c r="F13" s="27">
        <f t="shared" si="0"/>
        <v>217.41300000000001</v>
      </c>
      <c r="G13" s="10">
        <f t="shared" si="3"/>
        <v>434.82600000000002</v>
      </c>
      <c r="H13" s="46">
        <f t="shared" si="4"/>
        <v>-2.8287176939741414</v>
      </c>
      <c r="I13" s="50" t="str">
        <f t="shared" si="1"/>
        <v>😶</v>
      </c>
      <c r="J13" s="53">
        <f t="shared" si="5"/>
        <v>-832.41300000000001</v>
      </c>
      <c r="K13" s="50" t="str">
        <f t="shared" si="6"/>
        <v>😶</v>
      </c>
      <c r="L13" s="57">
        <f t="shared" si="7"/>
        <v>-1049.826</v>
      </c>
      <c r="M13" s="58" t="str">
        <f t="shared" si="8"/>
        <v>😶</v>
      </c>
      <c r="N13" s="46">
        <f t="shared" si="2"/>
        <v>-0.23563218390804597</v>
      </c>
      <c r="O13" s="50" t="str">
        <f t="shared" si="9"/>
        <v>😶</v>
      </c>
      <c r="P13" s="62">
        <f t="shared" si="10"/>
        <v>3225</v>
      </c>
      <c r="R13" s="66" t="str">
        <f>B22</f>
        <v>collecte brute diversifiée en épargne assurance vie (ke)</v>
      </c>
      <c r="S13" s="70" t="str">
        <f>I22</f>
        <v>😉</v>
      </c>
      <c r="T13" s="67" t="str">
        <f>O22</f>
        <v>😉</v>
      </c>
      <c r="U13" s="86">
        <f>J22</f>
        <v>13.235800000000012</v>
      </c>
      <c r="V13" s="87">
        <f>L22</f>
        <v>-159.52839999999998</v>
      </c>
    </row>
    <row r="14" spans="1:26" ht="16" thickBot="1">
      <c r="B14" s="40" t="s">
        <v>22</v>
      </c>
      <c r="C14" s="111">
        <v>267</v>
      </c>
      <c r="D14" s="32">
        <v>99</v>
      </c>
      <c r="E14" s="32">
        <v>99</v>
      </c>
      <c r="F14" s="27">
        <f t="shared" si="0"/>
        <v>22.241099999999999</v>
      </c>
      <c r="G14" s="10">
        <f t="shared" si="3"/>
        <v>44.482199999999999</v>
      </c>
      <c r="H14" s="46">
        <f t="shared" si="4"/>
        <v>4.4512186897230803</v>
      </c>
      <c r="I14" s="50" t="str">
        <f t="shared" si="1"/>
        <v>😃</v>
      </c>
      <c r="J14" s="53">
        <f t="shared" si="5"/>
        <v>76.758899999999997</v>
      </c>
      <c r="K14" s="50" t="str">
        <f t="shared" si="6"/>
        <v>😃</v>
      </c>
      <c r="L14" s="57">
        <f t="shared" si="7"/>
        <v>54.517800000000001</v>
      </c>
      <c r="M14" s="58" t="str">
        <f t="shared" si="8"/>
        <v>😃</v>
      </c>
      <c r="N14" s="46">
        <f t="shared" si="2"/>
        <v>0.3707865168539326</v>
      </c>
      <c r="O14" s="50" t="str">
        <f t="shared" si="9"/>
        <v>😃</v>
      </c>
      <c r="P14" s="62">
        <f t="shared" si="10"/>
        <v>168</v>
      </c>
      <c r="R14" s="66" t="str">
        <f>B23</f>
        <v>collecte brute diversifiée hors épargne assurance vie (ke)</v>
      </c>
      <c r="S14" s="70" t="str">
        <f>I23</f>
        <v>😶</v>
      </c>
      <c r="T14" s="67" t="str">
        <f>O23</f>
        <v>😶</v>
      </c>
      <c r="U14" s="86">
        <f>J23</f>
        <v>-20.4085</v>
      </c>
      <c r="V14" s="87">
        <f>L23</f>
        <v>-40.817</v>
      </c>
    </row>
    <row r="15" spans="1:26" ht="16" thickBot="1">
      <c r="B15" s="40" t="s">
        <v>23</v>
      </c>
      <c r="C15" s="111">
        <v>281</v>
      </c>
      <c r="D15" s="32">
        <v>30</v>
      </c>
      <c r="E15" s="32">
        <v>30</v>
      </c>
      <c r="F15" s="27">
        <f t="shared" si="0"/>
        <v>23.407299999999999</v>
      </c>
      <c r="G15" s="10">
        <f t="shared" si="3"/>
        <v>46.814599999999999</v>
      </c>
      <c r="H15" s="46">
        <f t="shared" si="4"/>
        <v>1.2816514506158336</v>
      </c>
      <c r="I15" s="50" t="str">
        <f t="shared" si="1"/>
        <v>😃</v>
      </c>
      <c r="J15" s="53">
        <f t="shared" si="5"/>
        <v>6.5927000000000007</v>
      </c>
      <c r="K15" s="50" t="str">
        <f t="shared" si="6"/>
        <v>😃</v>
      </c>
      <c r="L15" s="57">
        <f t="shared" si="7"/>
        <v>-16.814599999999999</v>
      </c>
      <c r="M15" s="58" t="str">
        <f t="shared" si="8"/>
        <v>😶</v>
      </c>
      <c r="N15" s="46">
        <f t="shared" si="2"/>
        <v>0.10676156583629894</v>
      </c>
      <c r="O15" s="50" t="str">
        <f t="shared" si="9"/>
        <v>😃</v>
      </c>
      <c r="P15" s="62">
        <f t="shared" si="10"/>
        <v>251</v>
      </c>
      <c r="R15" s="66" t="str">
        <f>B27</f>
        <v>total crédit conso et renouvelable (ke)</v>
      </c>
      <c r="S15" s="70" t="str">
        <f>I27</f>
        <v>😶</v>
      </c>
      <c r="T15" s="67" t="str">
        <f>O25</f>
        <v>😶</v>
      </c>
      <c r="U15" s="86">
        <f>J27</f>
        <v>-63.330099999999987</v>
      </c>
      <c r="V15" s="87">
        <f>L27</f>
        <v>-279.66019999999997</v>
      </c>
    </row>
    <row r="16" spans="1:26" ht="16" thickBot="1">
      <c r="B16" s="40" t="s">
        <v>24</v>
      </c>
      <c r="C16" s="111">
        <v>3158</v>
      </c>
      <c r="D16" s="32">
        <v>-546</v>
      </c>
      <c r="E16" s="32">
        <v>-546</v>
      </c>
      <c r="F16" s="27">
        <f t="shared" si="0"/>
        <v>263.06139999999999</v>
      </c>
      <c r="G16" s="10">
        <f t="shared" si="3"/>
        <v>526.12279999999998</v>
      </c>
      <c r="H16" s="46">
        <f t="shared" si="4"/>
        <v>-2.0755610667319493</v>
      </c>
      <c r="I16" s="50" t="str">
        <f t="shared" si="1"/>
        <v>😶</v>
      </c>
      <c r="J16" s="53">
        <f t="shared" si="5"/>
        <v>-809.06140000000005</v>
      </c>
      <c r="K16" s="50" t="str">
        <f t="shared" si="6"/>
        <v>😶</v>
      </c>
      <c r="L16" s="57">
        <f t="shared" si="7"/>
        <v>-1072.1228000000001</v>
      </c>
      <c r="M16" s="58" t="str">
        <f t="shared" si="8"/>
        <v>😶</v>
      </c>
      <c r="N16" s="46">
        <f t="shared" si="2"/>
        <v>-0.17289423685877137</v>
      </c>
      <c r="O16" s="50" t="str">
        <f t="shared" si="9"/>
        <v>😶</v>
      </c>
      <c r="P16" s="62">
        <f t="shared" si="10"/>
        <v>3704</v>
      </c>
      <c r="R16" s="66" t="str">
        <f t="shared" ref="R16:R22" si="11">B29</f>
        <v>crédit pro hors locatif (ke)</v>
      </c>
      <c r="S16" s="70" t="str">
        <f t="shared" ref="S16:S22" si="12">I29</f>
        <v>😶</v>
      </c>
      <c r="T16" s="67" t="str">
        <f>O27</f>
        <v>😶</v>
      </c>
      <c r="U16" s="86">
        <f t="shared" ref="U16:U22" si="13">J29</f>
        <v>-205.99850000000001</v>
      </c>
      <c r="V16" s="87">
        <f>L29</f>
        <v>-417.99700000000001</v>
      </c>
    </row>
    <row r="17" spans="1:26" ht="16" thickBot="1">
      <c r="B17" s="40" t="s">
        <v>25</v>
      </c>
      <c r="C17" s="111">
        <v>81</v>
      </c>
      <c r="D17" s="32">
        <v>-27</v>
      </c>
      <c r="E17" s="32">
        <v>-27</v>
      </c>
      <c r="F17" s="27">
        <f t="shared" si="0"/>
        <v>6.7473000000000001</v>
      </c>
      <c r="G17" s="10">
        <f t="shared" si="3"/>
        <v>13.4946</v>
      </c>
      <c r="H17" s="46">
        <f t="shared" si="4"/>
        <v>-4.0016006402561022</v>
      </c>
      <c r="I17" s="50" t="str">
        <f t="shared" si="1"/>
        <v>😶</v>
      </c>
      <c r="J17" s="53">
        <f t="shared" si="5"/>
        <v>-33.747300000000003</v>
      </c>
      <c r="K17" s="50" t="str">
        <f t="shared" si="6"/>
        <v>😶</v>
      </c>
      <c r="L17" s="57">
        <f t="shared" si="7"/>
        <v>-40.494599999999998</v>
      </c>
      <c r="M17" s="58" t="str">
        <f t="shared" si="8"/>
        <v>😶</v>
      </c>
      <c r="N17" s="46">
        <f t="shared" si="2"/>
        <v>-0.33333333333333331</v>
      </c>
      <c r="O17" s="50" t="str">
        <f t="shared" si="9"/>
        <v>😶</v>
      </c>
      <c r="P17" s="62">
        <f t="shared" si="10"/>
        <v>108</v>
      </c>
      <c r="R17" s="66" t="str">
        <f t="shared" si="11"/>
        <v>crédit pro locatif (ke)</v>
      </c>
      <c r="S17" s="70" t="str">
        <f t="shared" si="12"/>
        <v>😶</v>
      </c>
      <c r="T17" s="67" t="str">
        <f t="shared" ref="T17:T22" si="14">O30</f>
        <v>😶</v>
      </c>
      <c r="U17" s="86">
        <f t="shared" si="13"/>
        <v>-19.158999999999999</v>
      </c>
      <c r="V17" s="87">
        <f>L84</f>
        <v>0</v>
      </c>
    </row>
    <row r="18" spans="1:26" ht="16" thickBot="1">
      <c r="B18" s="40" t="s">
        <v>1</v>
      </c>
      <c r="C18" s="111">
        <v>60</v>
      </c>
      <c r="D18" s="32">
        <v>10</v>
      </c>
      <c r="E18" s="32">
        <v>10</v>
      </c>
      <c r="F18" s="27">
        <f t="shared" si="0"/>
        <v>4.9980000000000002</v>
      </c>
      <c r="G18" s="10">
        <f t="shared" si="3"/>
        <v>9.9960000000000004</v>
      </c>
      <c r="H18" s="46">
        <f t="shared" si="4"/>
        <v>2.0008003201280511</v>
      </c>
      <c r="I18" s="50" t="str">
        <f t="shared" si="1"/>
        <v>😃</v>
      </c>
      <c r="J18" s="53">
        <f t="shared" si="5"/>
        <v>5.0019999999999998</v>
      </c>
      <c r="K18" s="50" t="str">
        <f t="shared" si="6"/>
        <v>😃</v>
      </c>
      <c r="L18" s="57">
        <f t="shared" si="7"/>
        <v>3.9999999999995595E-3</v>
      </c>
      <c r="M18" s="58" t="str">
        <f t="shared" si="8"/>
        <v>😉</v>
      </c>
      <c r="N18" s="46">
        <f t="shared" si="2"/>
        <v>0.16666666666666666</v>
      </c>
      <c r="O18" s="50" t="str">
        <f t="shared" si="9"/>
        <v>😃</v>
      </c>
      <c r="P18" s="62">
        <f t="shared" si="10"/>
        <v>50</v>
      </c>
      <c r="R18" s="40" t="str">
        <f t="shared" si="11"/>
        <v>nouveaux contrats assurance de biens</v>
      </c>
      <c r="S18" s="70" t="str">
        <f t="shared" si="12"/>
        <v>😃</v>
      </c>
      <c r="T18" s="67" t="str">
        <f t="shared" si="14"/>
        <v>😃</v>
      </c>
      <c r="U18" s="86">
        <f t="shared" si="13"/>
        <v>8.7596999999999987</v>
      </c>
      <c r="V18" s="87">
        <f>L31</f>
        <v>-15.480600000000003</v>
      </c>
    </row>
    <row r="19" spans="1:26" ht="16" thickBot="1">
      <c r="B19" s="40" t="s">
        <v>2</v>
      </c>
      <c r="C19" s="111">
        <v>217</v>
      </c>
      <c r="D19" s="32">
        <v>30</v>
      </c>
      <c r="E19" s="32">
        <v>30</v>
      </c>
      <c r="F19" s="27">
        <f t="shared" si="0"/>
        <v>18.0761</v>
      </c>
      <c r="G19" s="10">
        <f t="shared" si="3"/>
        <v>36.152200000000001</v>
      </c>
      <c r="H19" s="46">
        <f t="shared" si="4"/>
        <v>1.6596500351292591</v>
      </c>
      <c r="I19" s="50" t="str">
        <f t="shared" si="1"/>
        <v>😃</v>
      </c>
      <c r="J19" s="53">
        <f t="shared" si="5"/>
        <v>11.9239</v>
      </c>
      <c r="K19" s="50" t="str">
        <f t="shared" si="6"/>
        <v>😃</v>
      </c>
      <c r="L19" s="57">
        <f t="shared" si="7"/>
        <v>-6.1522000000000006</v>
      </c>
      <c r="M19" s="58" t="str">
        <f t="shared" si="8"/>
        <v>😒</v>
      </c>
      <c r="N19" s="46">
        <f t="shared" si="2"/>
        <v>0.13824884792626729</v>
      </c>
      <c r="O19" s="50" t="str">
        <f t="shared" si="9"/>
        <v>😃</v>
      </c>
      <c r="P19" s="62">
        <f t="shared" si="10"/>
        <v>187</v>
      </c>
      <c r="R19" s="40" t="str">
        <f t="shared" si="11"/>
        <v>nouveaux contrats assurance de personnes</v>
      </c>
      <c r="S19" s="70" t="str">
        <f t="shared" si="12"/>
        <v>😉</v>
      </c>
      <c r="T19" s="67" t="str">
        <f t="shared" si="14"/>
        <v>😉</v>
      </c>
      <c r="U19" s="86">
        <f t="shared" si="13"/>
        <v>1.1734000000000009</v>
      </c>
      <c r="V19" s="87">
        <f>L32</f>
        <v>-15.653199999999998</v>
      </c>
    </row>
    <row r="20" spans="1:26" ht="16" thickBot="1">
      <c r="B20" s="40" t="s">
        <v>3</v>
      </c>
      <c r="C20" s="111">
        <v>103</v>
      </c>
      <c r="D20" s="32">
        <v>12</v>
      </c>
      <c r="E20" s="32">
        <v>12</v>
      </c>
      <c r="F20" s="27">
        <f t="shared" si="0"/>
        <v>8.5799000000000003</v>
      </c>
      <c r="G20" s="10">
        <f t="shared" si="3"/>
        <v>17.159800000000001</v>
      </c>
      <c r="H20" s="46">
        <f t="shared" si="4"/>
        <v>1.3986176995069872</v>
      </c>
      <c r="I20" s="50" t="str">
        <f t="shared" si="1"/>
        <v>😃</v>
      </c>
      <c r="J20" s="53">
        <f t="shared" si="5"/>
        <v>3.4200999999999997</v>
      </c>
      <c r="K20" s="50" t="str">
        <f t="shared" si="6"/>
        <v>😃</v>
      </c>
      <c r="L20" s="57">
        <f t="shared" si="7"/>
        <v>-5.1598000000000006</v>
      </c>
      <c r="M20" s="58" t="str">
        <f t="shared" si="8"/>
        <v>😶</v>
      </c>
      <c r="N20" s="46">
        <f t="shared" si="2"/>
        <v>0.11650485436893204</v>
      </c>
      <c r="O20" s="50" t="str">
        <f t="shared" si="9"/>
        <v>😃</v>
      </c>
      <c r="P20" s="62">
        <f t="shared" si="10"/>
        <v>91</v>
      </c>
      <c r="R20" s="40" t="str">
        <f t="shared" si="11"/>
        <v>dont PAV</v>
      </c>
      <c r="S20" s="70" t="str">
        <f t="shared" si="12"/>
        <v>😃</v>
      </c>
      <c r="T20" s="67" t="str">
        <f t="shared" si="14"/>
        <v>😃</v>
      </c>
      <c r="U20" s="86">
        <f t="shared" si="13"/>
        <v>2.6684000000000001</v>
      </c>
      <c r="V20" s="87">
        <f>L3</f>
        <v>0</v>
      </c>
    </row>
    <row r="21" spans="1:26" ht="16" thickBot="1">
      <c r="B21" s="41" t="s">
        <v>4</v>
      </c>
      <c r="C21" s="111">
        <v>121</v>
      </c>
      <c r="D21" s="32">
        <v>12</v>
      </c>
      <c r="E21" s="32">
        <v>12</v>
      </c>
      <c r="F21" s="27">
        <f t="shared" si="0"/>
        <v>10.0793</v>
      </c>
      <c r="G21" s="10">
        <f t="shared" si="3"/>
        <v>20.1586</v>
      </c>
      <c r="H21" s="46">
        <f t="shared" si="4"/>
        <v>1.1905588681753694</v>
      </c>
      <c r="I21" s="50" t="str">
        <f t="shared" si="1"/>
        <v>😊</v>
      </c>
      <c r="J21" s="53">
        <f t="shared" si="5"/>
        <v>1.9207000000000001</v>
      </c>
      <c r="K21" s="50" t="str">
        <f t="shared" si="6"/>
        <v>😊</v>
      </c>
      <c r="L21" s="57">
        <f t="shared" si="7"/>
        <v>-8.1585999999999999</v>
      </c>
      <c r="M21" s="58" t="str">
        <f t="shared" si="8"/>
        <v>😶</v>
      </c>
      <c r="N21" s="46">
        <f t="shared" si="2"/>
        <v>9.9173553719008267E-2</v>
      </c>
      <c r="O21" s="50" t="str">
        <f t="shared" si="9"/>
        <v>😊</v>
      </c>
      <c r="P21" s="62">
        <f t="shared" si="10"/>
        <v>109</v>
      </c>
      <c r="R21" s="40" t="str">
        <f t="shared" si="11"/>
        <v>AOL</v>
      </c>
      <c r="S21" s="70" t="str">
        <f t="shared" si="12"/>
        <v>😃</v>
      </c>
      <c r="T21" s="67" t="str">
        <f t="shared" si="14"/>
        <v>😃</v>
      </c>
      <c r="U21" s="86">
        <f t="shared" si="13"/>
        <v>0.8338000000000001</v>
      </c>
      <c r="V21" s="87">
        <f>L34</f>
        <v>-0.33239999999999981</v>
      </c>
    </row>
    <row r="22" spans="1:26" ht="16" thickBot="1">
      <c r="B22" s="92" t="s">
        <v>26</v>
      </c>
      <c r="C22" s="111">
        <v>2074</v>
      </c>
      <c r="D22" s="32">
        <v>186</v>
      </c>
      <c r="E22" s="32">
        <v>186</v>
      </c>
      <c r="F22" s="27">
        <f t="shared" si="0"/>
        <v>172.76419999999999</v>
      </c>
      <c r="G22" s="10">
        <f t="shared" si="3"/>
        <v>345.52839999999998</v>
      </c>
      <c r="H22" s="46">
        <f t="shared" si="4"/>
        <v>1.0766119369637923</v>
      </c>
      <c r="I22" s="50" t="str">
        <f t="shared" si="1"/>
        <v>😉</v>
      </c>
      <c r="J22" s="53">
        <f t="shared" si="5"/>
        <v>13.235800000000012</v>
      </c>
      <c r="K22" s="50" t="str">
        <f t="shared" si="6"/>
        <v>😉</v>
      </c>
      <c r="L22" s="57">
        <f t="shared" si="7"/>
        <v>-159.52839999999998</v>
      </c>
      <c r="M22" s="58" t="str">
        <f t="shared" si="8"/>
        <v>😶</v>
      </c>
      <c r="N22" s="46">
        <f t="shared" si="2"/>
        <v>8.9681774349083893E-2</v>
      </c>
      <c r="O22" s="50" t="str">
        <f t="shared" si="9"/>
        <v>😉</v>
      </c>
      <c r="P22" s="62">
        <f t="shared" si="10"/>
        <v>1888</v>
      </c>
      <c r="R22" s="68" t="str">
        <f t="shared" si="11"/>
        <v>souscription carte haut de gamme</v>
      </c>
      <c r="S22" s="71" t="str">
        <f t="shared" si="12"/>
        <v>😃</v>
      </c>
      <c r="T22" s="69" t="str">
        <f t="shared" si="14"/>
        <v>😃</v>
      </c>
      <c r="U22" s="88">
        <f t="shared" si="13"/>
        <v>19.507400000000001</v>
      </c>
      <c r="V22" s="89">
        <f>L35</f>
        <v>1.014800000000001</v>
      </c>
    </row>
    <row r="23" spans="1:26" ht="16" thickBot="1">
      <c r="B23" s="90" t="s">
        <v>27</v>
      </c>
      <c r="C23" s="111">
        <v>245</v>
      </c>
      <c r="D23" s="32">
        <v>0</v>
      </c>
      <c r="E23" s="32">
        <v>0</v>
      </c>
      <c r="F23" s="27">
        <f t="shared" si="0"/>
        <v>20.4085</v>
      </c>
      <c r="G23" s="10">
        <f t="shared" si="3"/>
        <v>40.817</v>
      </c>
      <c r="H23" s="46">
        <f t="shared" si="4"/>
        <v>0</v>
      </c>
      <c r="I23" s="50" t="str">
        <f t="shared" si="1"/>
        <v>😶</v>
      </c>
      <c r="J23" s="53">
        <f t="shared" si="5"/>
        <v>-20.4085</v>
      </c>
      <c r="K23" s="50" t="str">
        <f t="shared" si="6"/>
        <v>😶</v>
      </c>
      <c r="L23" s="57">
        <f t="shared" si="7"/>
        <v>-40.817</v>
      </c>
      <c r="M23" s="58" t="str">
        <f t="shared" si="8"/>
        <v>😶</v>
      </c>
      <c r="N23" s="46">
        <f t="shared" si="2"/>
        <v>0</v>
      </c>
      <c r="O23" s="50" t="str">
        <f t="shared" si="9"/>
        <v>😶</v>
      </c>
      <c r="P23" s="62">
        <f t="shared" si="10"/>
        <v>245</v>
      </c>
    </row>
    <row r="24" spans="1:26" ht="16" thickBot="1">
      <c r="B24" s="91" t="s">
        <v>28</v>
      </c>
      <c r="C24" s="111">
        <v>138</v>
      </c>
      <c r="D24" s="32">
        <v>0</v>
      </c>
      <c r="E24" s="32">
        <v>0</v>
      </c>
      <c r="F24" s="27">
        <f t="shared" si="0"/>
        <v>11.4954</v>
      </c>
      <c r="G24" s="10">
        <f t="shared" si="3"/>
        <v>22.9908</v>
      </c>
      <c r="H24" s="46">
        <f t="shared" si="4"/>
        <v>0</v>
      </c>
      <c r="I24" s="50" t="str">
        <f t="shared" si="1"/>
        <v>😶</v>
      </c>
      <c r="J24" s="53">
        <f t="shared" si="5"/>
        <v>-11.4954</v>
      </c>
      <c r="K24" s="50" t="str">
        <f t="shared" si="6"/>
        <v>😶</v>
      </c>
      <c r="L24" s="57">
        <f t="shared" si="7"/>
        <v>-22.9908</v>
      </c>
      <c r="M24" s="58" t="str">
        <f t="shared" si="8"/>
        <v>😶</v>
      </c>
      <c r="N24" s="46">
        <f t="shared" si="2"/>
        <v>0</v>
      </c>
      <c r="O24" s="50" t="str">
        <f t="shared" si="9"/>
        <v>😶</v>
      </c>
      <c r="P24" s="62">
        <f t="shared" si="10"/>
        <v>138</v>
      </c>
    </row>
    <row r="25" spans="1:26" ht="16" thickBot="1">
      <c r="B25" s="39" t="s">
        <v>29</v>
      </c>
      <c r="C25" s="111">
        <v>2187</v>
      </c>
      <c r="D25" s="32">
        <v>126</v>
      </c>
      <c r="E25" s="32">
        <v>126</v>
      </c>
      <c r="F25" s="27">
        <f t="shared" si="0"/>
        <v>182.1771</v>
      </c>
      <c r="G25" s="10">
        <f t="shared" si="3"/>
        <v>364.35419999999999</v>
      </c>
      <c r="H25" s="46">
        <f t="shared" si="4"/>
        <v>0.69163467856278316</v>
      </c>
      <c r="I25" s="50" t="str">
        <f t="shared" si="1"/>
        <v>😶</v>
      </c>
      <c r="J25" s="53">
        <f t="shared" si="5"/>
        <v>-56.177099999999996</v>
      </c>
      <c r="K25" s="50" t="str">
        <f t="shared" si="6"/>
        <v>😶</v>
      </c>
      <c r="L25" s="57">
        <f t="shared" si="7"/>
        <v>-238.35419999999999</v>
      </c>
      <c r="M25" s="58" t="str">
        <f t="shared" si="8"/>
        <v>😶</v>
      </c>
      <c r="N25" s="46">
        <f t="shared" si="2"/>
        <v>5.7613168724279837E-2</v>
      </c>
      <c r="O25" s="50" t="str">
        <f t="shared" si="9"/>
        <v>😶</v>
      </c>
      <c r="P25" s="62">
        <f t="shared" si="10"/>
        <v>2061</v>
      </c>
    </row>
    <row r="26" spans="1:26" ht="16" thickBot="1">
      <c r="A26" s="4"/>
      <c r="B26" s="40" t="s">
        <v>30</v>
      </c>
      <c r="C26" s="111">
        <v>410</v>
      </c>
      <c r="D26" s="32">
        <v>26</v>
      </c>
      <c r="E26" s="32">
        <v>26</v>
      </c>
      <c r="F26" s="27">
        <f t="shared" si="0"/>
        <v>34.152999999999999</v>
      </c>
      <c r="G26" s="10">
        <f t="shared" si="3"/>
        <v>68.305999999999997</v>
      </c>
      <c r="H26" s="46">
        <f t="shared" si="4"/>
        <v>0.76128012180481952</v>
      </c>
      <c r="I26" s="50" t="str">
        <f t="shared" si="1"/>
        <v>😶</v>
      </c>
      <c r="J26" s="53">
        <f t="shared" si="5"/>
        <v>-8.1529999999999987</v>
      </c>
      <c r="K26" s="50" t="str">
        <f t="shared" si="6"/>
        <v>😶</v>
      </c>
      <c r="L26" s="57">
        <f t="shared" si="7"/>
        <v>-42.305999999999997</v>
      </c>
      <c r="M26" s="58" t="str">
        <f t="shared" si="8"/>
        <v>😶</v>
      </c>
      <c r="N26" s="46">
        <f t="shared" si="2"/>
        <v>6.3414634146341464E-2</v>
      </c>
      <c r="O26" s="50" t="str">
        <f t="shared" si="9"/>
        <v>😶</v>
      </c>
      <c r="P26" s="62">
        <f t="shared" si="10"/>
        <v>384</v>
      </c>
      <c r="Q26" s="6"/>
      <c r="R26" s="15"/>
      <c r="S26" s="6"/>
      <c r="T26" s="6"/>
      <c r="U26" s="6"/>
      <c r="V26" s="16"/>
      <c r="W26" s="6"/>
      <c r="X26" s="6"/>
      <c r="Y26" s="6"/>
      <c r="Z26" s="6"/>
    </row>
    <row r="27" spans="1:26" ht="16" thickBot="1">
      <c r="B27" s="40" t="s">
        <v>32</v>
      </c>
      <c r="C27" s="111">
        <v>2597</v>
      </c>
      <c r="D27" s="32">
        <v>153</v>
      </c>
      <c r="E27" s="32">
        <v>153</v>
      </c>
      <c r="F27" s="27">
        <f t="shared" si="0"/>
        <v>216.33009999999999</v>
      </c>
      <c r="G27" s="10">
        <f t="shared" si="3"/>
        <v>432.66019999999997</v>
      </c>
      <c r="H27" s="46">
        <f t="shared" si="4"/>
        <v>0.70725248127745521</v>
      </c>
      <c r="I27" s="50" t="str">
        <f t="shared" si="1"/>
        <v>😶</v>
      </c>
      <c r="J27" s="53">
        <f t="shared" si="5"/>
        <v>-63.330099999999987</v>
      </c>
      <c r="K27" s="50" t="str">
        <f t="shared" si="6"/>
        <v>😶</v>
      </c>
      <c r="L27" s="57">
        <f t="shared" si="7"/>
        <v>-279.66019999999997</v>
      </c>
      <c r="M27" s="58" t="str">
        <f t="shared" si="8"/>
        <v>😶</v>
      </c>
      <c r="N27" s="46">
        <f t="shared" si="2"/>
        <v>5.8914131690412014E-2</v>
      </c>
      <c r="O27" s="50" t="str">
        <f t="shared" si="9"/>
        <v>😶</v>
      </c>
      <c r="P27" s="62">
        <f t="shared" si="10"/>
        <v>2444</v>
      </c>
    </row>
    <row r="28" spans="1:26" ht="16" thickBot="1">
      <c r="B28" s="40" t="s">
        <v>31</v>
      </c>
      <c r="C28" s="111">
        <v>19542</v>
      </c>
      <c r="D28" s="32">
        <v>1391</v>
      </c>
      <c r="E28" s="32">
        <v>1391</v>
      </c>
      <c r="F28" s="27">
        <f t="shared" si="0"/>
        <v>1627.8486</v>
      </c>
      <c r="G28" s="10">
        <f t="shared" si="3"/>
        <v>3255.6972000000001</v>
      </c>
      <c r="H28" s="46">
        <f t="shared" si="4"/>
        <v>0.8545020710156952</v>
      </c>
      <c r="I28" s="50" t="str">
        <f t="shared" si="1"/>
        <v>😒</v>
      </c>
      <c r="J28" s="53">
        <f t="shared" si="5"/>
        <v>-236.84860000000003</v>
      </c>
      <c r="K28" s="50" t="str">
        <f t="shared" si="6"/>
        <v>😒</v>
      </c>
      <c r="L28" s="57">
        <f t="shared" si="7"/>
        <v>-1864.6972000000001</v>
      </c>
      <c r="M28" s="58" t="str">
        <f t="shared" si="8"/>
        <v>😶</v>
      </c>
      <c r="N28" s="46">
        <f t="shared" si="2"/>
        <v>7.1180022515607413E-2</v>
      </c>
      <c r="O28" s="50" t="str">
        <f t="shared" si="9"/>
        <v>😒</v>
      </c>
      <c r="P28" s="62">
        <f t="shared" si="10"/>
        <v>18151</v>
      </c>
    </row>
    <row r="29" spans="1:26" ht="16" thickBot="1">
      <c r="B29" s="40" t="s">
        <v>33</v>
      </c>
      <c r="C29" s="111">
        <v>2545</v>
      </c>
      <c r="D29" s="32">
        <v>6</v>
      </c>
      <c r="E29" s="32">
        <v>6</v>
      </c>
      <c r="F29" s="27">
        <f t="shared" si="0"/>
        <v>211.99850000000001</v>
      </c>
      <c r="G29" s="10">
        <f t="shared" si="3"/>
        <v>423.99700000000001</v>
      </c>
      <c r="H29" s="46">
        <f t="shared" si="4"/>
        <v>2.8302087043068701E-2</v>
      </c>
      <c r="I29" s="50" t="str">
        <f t="shared" si="1"/>
        <v>😶</v>
      </c>
      <c r="J29" s="53">
        <f t="shared" si="5"/>
        <v>-205.99850000000001</v>
      </c>
      <c r="K29" s="50" t="str">
        <f t="shared" si="6"/>
        <v>😶</v>
      </c>
      <c r="L29" s="57">
        <f t="shared" si="7"/>
        <v>-417.99700000000001</v>
      </c>
      <c r="M29" s="58" t="str">
        <f t="shared" si="8"/>
        <v>😶</v>
      </c>
      <c r="N29" s="46">
        <f t="shared" si="2"/>
        <v>2.3575638506876228E-3</v>
      </c>
      <c r="O29" s="50" t="str">
        <f t="shared" si="9"/>
        <v>😶</v>
      </c>
      <c r="P29" s="62">
        <f t="shared" si="10"/>
        <v>2539</v>
      </c>
    </row>
    <row r="30" spans="1:26" ht="16" thickBot="1">
      <c r="B30" s="41" t="s">
        <v>34</v>
      </c>
      <c r="C30" s="111">
        <v>230</v>
      </c>
      <c r="D30" s="32">
        <v>0</v>
      </c>
      <c r="E30" s="32">
        <v>0</v>
      </c>
      <c r="F30" s="27">
        <f t="shared" si="0"/>
        <v>19.158999999999999</v>
      </c>
      <c r="G30" s="10">
        <f t="shared" si="3"/>
        <v>38.317999999999998</v>
      </c>
      <c r="H30" s="46">
        <f t="shared" si="4"/>
        <v>0</v>
      </c>
      <c r="I30" s="50" t="str">
        <f t="shared" si="1"/>
        <v>😶</v>
      </c>
      <c r="J30" s="53">
        <f t="shared" si="5"/>
        <v>-19.158999999999999</v>
      </c>
      <c r="K30" s="50" t="str">
        <f t="shared" si="6"/>
        <v>😶</v>
      </c>
      <c r="L30" s="57">
        <f t="shared" si="7"/>
        <v>-38.317999999999998</v>
      </c>
      <c r="M30" s="58" t="str">
        <f t="shared" si="8"/>
        <v>😶</v>
      </c>
      <c r="N30" s="46">
        <f t="shared" si="2"/>
        <v>0</v>
      </c>
      <c r="O30" s="50" t="str">
        <f t="shared" si="9"/>
        <v>😶</v>
      </c>
      <c r="P30" s="62">
        <f t="shared" si="10"/>
        <v>230</v>
      </c>
    </row>
    <row r="31" spans="1:26" ht="16" thickBot="1">
      <c r="B31" s="92" t="s">
        <v>5</v>
      </c>
      <c r="C31" s="111">
        <v>291</v>
      </c>
      <c r="D31" s="32">
        <v>33</v>
      </c>
      <c r="E31" s="32">
        <v>33</v>
      </c>
      <c r="F31" s="27">
        <f t="shared" si="0"/>
        <v>24.240300000000001</v>
      </c>
      <c r="G31" s="10">
        <f t="shared" si="3"/>
        <v>48.480600000000003</v>
      </c>
      <c r="H31" s="46">
        <f t="shared" si="4"/>
        <v>1.3613692899840348</v>
      </c>
      <c r="I31" s="50" t="str">
        <f t="shared" si="1"/>
        <v>😃</v>
      </c>
      <c r="J31" s="53">
        <f t="shared" si="5"/>
        <v>8.7596999999999987</v>
      </c>
      <c r="K31" s="50" t="str">
        <f t="shared" si="6"/>
        <v>😃</v>
      </c>
      <c r="L31" s="57">
        <f t="shared" si="7"/>
        <v>-15.480600000000003</v>
      </c>
      <c r="M31" s="58" t="str">
        <f t="shared" si="8"/>
        <v>😶</v>
      </c>
      <c r="N31" s="46">
        <f t="shared" si="2"/>
        <v>0.1134020618556701</v>
      </c>
      <c r="O31" s="50" t="str">
        <f t="shared" si="9"/>
        <v>😃</v>
      </c>
      <c r="P31" s="62">
        <f t="shared" si="10"/>
        <v>258</v>
      </c>
    </row>
    <row r="32" spans="1:26" ht="16" thickBot="1">
      <c r="B32" s="90" t="s">
        <v>6</v>
      </c>
      <c r="C32" s="111">
        <v>202</v>
      </c>
      <c r="D32" s="32">
        <v>18</v>
      </c>
      <c r="E32" s="32">
        <v>18</v>
      </c>
      <c r="F32" s="27">
        <f t="shared" si="0"/>
        <v>16.826599999999999</v>
      </c>
      <c r="G32" s="10">
        <f t="shared" si="3"/>
        <v>33.653199999999998</v>
      </c>
      <c r="H32" s="46">
        <f t="shared" si="4"/>
        <v>1.0697348246229186</v>
      </c>
      <c r="I32" s="50" t="str">
        <f t="shared" si="1"/>
        <v>😉</v>
      </c>
      <c r="J32" s="53">
        <f t="shared" si="5"/>
        <v>1.1734000000000009</v>
      </c>
      <c r="K32" s="50" t="str">
        <f t="shared" si="6"/>
        <v>😉</v>
      </c>
      <c r="L32" s="57">
        <f t="shared" si="7"/>
        <v>-15.653199999999998</v>
      </c>
      <c r="M32" s="58" t="str">
        <f t="shared" si="8"/>
        <v>😶</v>
      </c>
      <c r="N32" s="46">
        <f t="shared" si="2"/>
        <v>8.9108910891089105E-2</v>
      </c>
      <c r="O32" s="50" t="str">
        <f t="shared" si="9"/>
        <v>😉</v>
      </c>
      <c r="P32" s="62">
        <f t="shared" si="10"/>
        <v>184</v>
      </c>
    </row>
    <row r="33" spans="2:16" ht="16" thickBot="1">
      <c r="B33" s="90" t="s">
        <v>7</v>
      </c>
      <c r="C33" s="111">
        <v>52</v>
      </c>
      <c r="D33" s="32">
        <v>7</v>
      </c>
      <c r="E33" s="32">
        <v>7</v>
      </c>
      <c r="F33" s="27">
        <f t="shared" si="0"/>
        <v>4.3315999999999999</v>
      </c>
      <c r="G33" s="10">
        <f t="shared" si="3"/>
        <v>8.6631999999999998</v>
      </c>
      <c r="H33" s="46">
        <f t="shared" si="4"/>
        <v>1.6160310277957337</v>
      </c>
      <c r="I33" s="50" t="str">
        <f t="shared" si="1"/>
        <v>😃</v>
      </c>
      <c r="J33" s="53">
        <f t="shared" si="5"/>
        <v>2.6684000000000001</v>
      </c>
      <c r="K33" s="50" t="str">
        <f t="shared" si="6"/>
        <v>😃</v>
      </c>
      <c r="L33" s="57">
        <f t="shared" si="7"/>
        <v>-1.6631999999999998</v>
      </c>
      <c r="M33" s="58" t="str">
        <f t="shared" si="8"/>
        <v>😒</v>
      </c>
      <c r="N33" s="46">
        <f t="shared" si="2"/>
        <v>0.13461538461538461</v>
      </c>
      <c r="O33" s="50" t="str">
        <f t="shared" si="9"/>
        <v>😃</v>
      </c>
      <c r="P33" s="62">
        <f t="shared" si="10"/>
        <v>45</v>
      </c>
    </row>
    <row r="34" spans="2:16" ht="16" thickBot="1">
      <c r="B34" s="90" t="s">
        <v>9</v>
      </c>
      <c r="C34" s="111">
        <v>14</v>
      </c>
      <c r="D34" s="32">
        <v>2</v>
      </c>
      <c r="E34" s="32">
        <v>2</v>
      </c>
      <c r="F34" s="27">
        <f t="shared" si="0"/>
        <v>1.1661999999999999</v>
      </c>
      <c r="G34" s="10">
        <f t="shared" si="3"/>
        <v>2.3323999999999998</v>
      </c>
      <c r="H34" s="46">
        <f t="shared" si="4"/>
        <v>1.7149717029669012</v>
      </c>
      <c r="I34" s="50" t="str">
        <f t="shared" si="1"/>
        <v>😃</v>
      </c>
      <c r="J34" s="53">
        <f t="shared" si="5"/>
        <v>0.8338000000000001</v>
      </c>
      <c r="K34" s="50" t="str">
        <f t="shared" si="6"/>
        <v>😃</v>
      </c>
      <c r="L34" s="57">
        <f t="shared" si="7"/>
        <v>-0.33239999999999981</v>
      </c>
      <c r="M34" s="58" t="str">
        <f t="shared" si="8"/>
        <v>😒</v>
      </c>
      <c r="N34" s="46">
        <f t="shared" si="2"/>
        <v>0.14285714285714285</v>
      </c>
      <c r="O34" s="50" t="str">
        <f t="shared" si="9"/>
        <v>😃</v>
      </c>
      <c r="P34" s="62">
        <f t="shared" si="10"/>
        <v>12</v>
      </c>
    </row>
    <row r="35" spans="2:16" ht="16" thickBot="1">
      <c r="B35" s="93" t="s">
        <v>8</v>
      </c>
      <c r="C35" s="111">
        <v>222</v>
      </c>
      <c r="D35" s="32">
        <v>38</v>
      </c>
      <c r="E35" s="32">
        <v>38</v>
      </c>
      <c r="F35" s="42">
        <f t="shared" si="0"/>
        <v>18.492599999999999</v>
      </c>
      <c r="G35" s="43">
        <f t="shared" si="3"/>
        <v>36.985199999999999</v>
      </c>
      <c r="H35" s="47">
        <f>$D35/($E$3*$C35)</f>
        <v>2.0548760044558363</v>
      </c>
      <c r="I35" s="51" t="str">
        <f t="shared" si="1"/>
        <v>😃</v>
      </c>
      <c r="J35" s="54">
        <f t="shared" si="5"/>
        <v>19.507400000000001</v>
      </c>
      <c r="K35" s="51" t="str">
        <f t="shared" si="6"/>
        <v>😃</v>
      </c>
      <c r="L35" s="59">
        <f t="shared" si="7"/>
        <v>1.014800000000001</v>
      </c>
      <c r="M35" s="60" t="str">
        <f t="shared" si="8"/>
        <v>😉</v>
      </c>
      <c r="N35" s="64">
        <f t="shared" si="2"/>
        <v>0.17117117117117117</v>
      </c>
      <c r="O35" s="65" t="str">
        <f t="shared" si="9"/>
        <v>😃</v>
      </c>
      <c r="P35" s="63">
        <f t="shared" si="10"/>
        <v>184</v>
      </c>
    </row>
    <row r="36" spans="2:16" ht="16" thickBot="1">
      <c r="B36" s="25"/>
      <c r="C36" s="5"/>
      <c r="D36" s="5"/>
      <c r="E36" s="5"/>
      <c r="F36" s="9"/>
      <c r="G36" s="9"/>
      <c r="H36" s="18"/>
      <c r="I36" s="18"/>
      <c r="J36" s="9"/>
      <c r="K36" s="18"/>
      <c r="L36" s="9"/>
      <c r="M36" s="18"/>
      <c r="N36" s="18"/>
      <c r="O36" s="18"/>
      <c r="P36" s="5"/>
    </row>
    <row r="37" spans="2:16" ht="61" thickBot="1">
      <c r="B37" s="131" t="s">
        <v>94</v>
      </c>
      <c r="C37" s="132"/>
      <c r="D37" s="133"/>
      <c r="E37" s="134"/>
      <c r="F37" s="135" t="s">
        <v>95</v>
      </c>
      <c r="G37" s="135" t="s">
        <v>96</v>
      </c>
      <c r="H37" s="136" t="s">
        <v>97</v>
      </c>
      <c r="M37" s="5"/>
      <c r="N37" s="5"/>
      <c r="O37" s="5"/>
    </row>
    <row r="38" spans="2:16">
      <c r="B38" s="156" t="s">
        <v>14</v>
      </c>
      <c r="C38" s="155">
        <v>87</v>
      </c>
      <c r="D38" s="33">
        <v>75.099999999999994</v>
      </c>
      <c r="E38" s="137">
        <v>75.099999999999994</v>
      </c>
      <c r="F38" s="138" t="str">
        <f>IF($D38&gt;=$E38,"▲","▼")</f>
        <v>▲</v>
      </c>
      <c r="G38" s="154">
        <f>$E38-$C38</f>
        <v>-11.900000000000006</v>
      </c>
      <c r="H38" s="139" t="str">
        <f>IF($G38&gt;=0,$I$3, $M$4)</f>
        <v>😒</v>
      </c>
      <c r="M38" s="5"/>
      <c r="N38" s="5"/>
      <c r="O38" s="5"/>
    </row>
    <row r="39" spans="2:16">
      <c r="B39" s="157" t="s">
        <v>15</v>
      </c>
      <c r="C39" s="155">
        <v>80</v>
      </c>
      <c r="D39" s="33">
        <v>57.6</v>
      </c>
      <c r="E39" s="137">
        <v>57.6</v>
      </c>
      <c r="F39" s="140" t="str">
        <f t="shared" ref="F39:F48" si="15">IF($D39&gt;=$E39,"▲","▼")</f>
        <v>▲</v>
      </c>
      <c r="G39" s="139">
        <f t="shared" ref="G39:G48" si="16">$E39-$C39</f>
        <v>-22.4</v>
      </c>
      <c r="H39" s="139" t="str">
        <f t="shared" ref="H39:H48" si="17">IF($G39&gt;=0,$I$3, $M$4)</f>
        <v>😒</v>
      </c>
      <c r="M39" s="5"/>
      <c r="N39" s="5"/>
      <c r="O39" s="5"/>
    </row>
    <row r="40" spans="2:16">
      <c r="B40" s="157" t="s">
        <v>19</v>
      </c>
      <c r="C40" s="155">
        <v>10</v>
      </c>
      <c r="D40" s="33">
        <v>0</v>
      </c>
      <c r="E40" s="137">
        <v>0</v>
      </c>
      <c r="F40" s="140" t="str">
        <f t="shared" si="15"/>
        <v>▲</v>
      </c>
      <c r="G40" s="139">
        <f t="shared" si="16"/>
        <v>-10</v>
      </c>
      <c r="H40" s="139" t="str">
        <f t="shared" si="17"/>
        <v>😒</v>
      </c>
      <c r="M40" s="5"/>
      <c r="N40" s="5"/>
      <c r="O40" s="5"/>
    </row>
    <row r="41" spans="2:16">
      <c r="B41" s="157" t="s">
        <v>102</v>
      </c>
      <c r="C41" s="155">
        <v>85</v>
      </c>
      <c r="D41" s="33">
        <v>76.900000000000006</v>
      </c>
      <c r="E41" s="137">
        <v>76.900000000000006</v>
      </c>
      <c r="F41" s="140" t="str">
        <f t="shared" si="15"/>
        <v>▲</v>
      </c>
      <c r="G41" s="139">
        <f t="shared" si="16"/>
        <v>-8.0999999999999943</v>
      </c>
      <c r="H41" s="139" t="str">
        <f t="shared" si="17"/>
        <v>😒</v>
      </c>
      <c r="M41" s="5"/>
      <c r="N41" s="5"/>
      <c r="O41" s="5"/>
    </row>
    <row r="42" spans="2:16">
      <c r="B42" s="157" t="s">
        <v>16</v>
      </c>
      <c r="C42" s="155">
        <v>87</v>
      </c>
      <c r="D42" s="33">
        <v>76.599999999999994</v>
      </c>
      <c r="E42" s="137">
        <v>76.599999999999994</v>
      </c>
      <c r="F42" s="140" t="str">
        <f t="shared" si="15"/>
        <v>▲</v>
      </c>
      <c r="G42" s="139">
        <f t="shared" si="16"/>
        <v>-10.400000000000006</v>
      </c>
      <c r="H42" s="139" t="str">
        <f t="shared" si="17"/>
        <v>😒</v>
      </c>
      <c r="M42" s="5"/>
      <c r="N42" s="5"/>
      <c r="O42" s="5"/>
    </row>
    <row r="43" spans="2:16">
      <c r="B43" s="157" t="s">
        <v>13</v>
      </c>
      <c r="C43" s="155">
        <v>47</v>
      </c>
      <c r="D43" s="33">
        <v>64.900000000000006</v>
      </c>
      <c r="E43" s="137">
        <v>64.900000000000006</v>
      </c>
      <c r="F43" s="140" t="str">
        <f t="shared" si="15"/>
        <v>▲</v>
      </c>
      <c r="G43" s="139">
        <f t="shared" si="16"/>
        <v>17.900000000000006</v>
      </c>
      <c r="H43" s="139" t="str">
        <f t="shared" si="17"/>
        <v>😃</v>
      </c>
      <c r="M43" s="5"/>
      <c r="N43" s="5"/>
      <c r="O43" s="5"/>
    </row>
    <row r="44" spans="2:16">
      <c r="B44" s="157" t="s">
        <v>20</v>
      </c>
      <c r="C44" s="155">
        <v>85</v>
      </c>
      <c r="D44" s="33">
        <v>50</v>
      </c>
      <c r="E44" s="137">
        <v>20</v>
      </c>
      <c r="F44" s="140" t="str">
        <f t="shared" si="15"/>
        <v>▲</v>
      </c>
      <c r="G44" s="139">
        <f t="shared" si="16"/>
        <v>-65</v>
      </c>
      <c r="H44" s="139" t="str">
        <f t="shared" si="17"/>
        <v>😒</v>
      </c>
      <c r="M44" s="5"/>
      <c r="N44" s="5"/>
      <c r="O44" s="5"/>
    </row>
    <row r="45" spans="2:16">
      <c r="B45" s="159" t="s">
        <v>17</v>
      </c>
      <c r="C45" s="155">
        <v>65</v>
      </c>
      <c r="D45" s="33">
        <v>1</v>
      </c>
      <c r="E45" s="137">
        <v>1</v>
      </c>
      <c r="F45" s="140" t="str">
        <f t="shared" si="15"/>
        <v>▲</v>
      </c>
      <c r="G45" s="139">
        <f t="shared" si="16"/>
        <v>-64</v>
      </c>
      <c r="H45" s="139" t="str">
        <f t="shared" si="17"/>
        <v>😒</v>
      </c>
      <c r="M45" s="5"/>
      <c r="N45" s="5"/>
      <c r="O45" s="5"/>
    </row>
    <row r="46" spans="2:16">
      <c r="B46" s="159" t="s">
        <v>103</v>
      </c>
      <c r="C46" s="155">
        <v>40</v>
      </c>
      <c r="D46" s="33">
        <v>85</v>
      </c>
      <c r="E46" s="137">
        <v>85</v>
      </c>
      <c r="F46" s="140" t="str">
        <f t="shared" si="15"/>
        <v>▲</v>
      </c>
      <c r="G46" s="139">
        <f t="shared" si="16"/>
        <v>45</v>
      </c>
      <c r="H46" s="139" t="str">
        <f t="shared" si="17"/>
        <v>😃</v>
      </c>
      <c r="M46" s="5"/>
      <c r="N46" s="5"/>
      <c r="O46" s="5"/>
    </row>
    <row r="47" spans="2:16">
      <c r="B47" s="159" t="s">
        <v>18</v>
      </c>
      <c r="C47" s="155">
        <v>55</v>
      </c>
      <c r="D47" s="33">
        <v>30</v>
      </c>
      <c r="E47" s="137">
        <v>15</v>
      </c>
      <c r="F47" s="140" t="str">
        <f t="shared" si="15"/>
        <v>▲</v>
      </c>
      <c r="G47" s="139">
        <f t="shared" si="16"/>
        <v>-40</v>
      </c>
      <c r="H47" s="139" t="str">
        <f t="shared" si="17"/>
        <v>😒</v>
      </c>
      <c r="M47" s="5"/>
      <c r="N47" s="5"/>
      <c r="O47" s="5"/>
    </row>
    <row r="48" spans="2:16" ht="16" thickBot="1">
      <c r="B48" s="160" t="s">
        <v>10</v>
      </c>
      <c r="C48" s="155">
        <v>30</v>
      </c>
      <c r="D48" s="33">
        <v>85</v>
      </c>
      <c r="E48" s="137">
        <v>86</v>
      </c>
      <c r="F48" s="141" t="str">
        <f t="shared" si="15"/>
        <v>▼</v>
      </c>
      <c r="G48" s="142">
        <f t="shared" si="16"/>
        <v>56</v>
      </c>
      <c r="H48" s="142" t="str">
        <f t="shared" si="17"/>
        <v>😃</v>
      </c>
      <c r="M48" s="5"/>
      <c r="N48" s="5"/>
      <c r="O48" s="5"/>
    </row>
    <row r="49" spans="2:15">
      <c r="M49" s="5"/>
      <c r="N49" s="5"/>
      <c r="O49" s="5"/>
    </row>
    <row r="50" spans="2:15">
      <c r="B50" s="8"/>
      <c r="C50" s="12"/>
      <c r="D50" s="5"/>
      <c r="E50" s="5"/>
      <c r="F50" s="5"/>
      <c r="G50" s="5"/>
      <c r="H50" s="5"/>
      <c r="I50" s="5"/>
      <c r="M50" s="5"/>
      <c r="N50" s="5"/>
      <c r="O50" s="5"/>
    </row>
    <row r="51" spans="2:15">
      <c r="B51" s="8"/>
      <c r="C51" s="12"/>
      <c r="D51" s="5"/>
      <c r="E51" s="5"/>
      <c r="F51" s="5"/>
      <c r="G51" s="5"/>
      <c r="H51" s="5"/>
      <c r="I51" s="5"/>
      <c r="M51" s="5"/>
      <c r="N51" s="5"/>
      <c r="O51" s="5"/>
    </row>
    <row r="52" spans="2:15">
      <c r="B52" s="8"/>
      <c r="C52" s="12"/>
      <c r="D52" s="5"/>
      <c r="E52" s="5"/>
      <c r="F52" s="5"/>
      <c r="G52" s="5"/>
      <c r="H52" s="5"/>
      <c r="I52" s="5"/>
      <c r="M52" s="5"/>
      <c r="N52" s="5"/>
      <c r="O52" s="5"/>
    </row>
    <row r="53" spans="2:15">
      <c r="B53" s="8"/>
      <c r="C53" s="12"/>
      <c r="D53" s="5"/>
      <c r="E53" s="5"/>
      <c r="F53" s="5"/>
      <c r="G53" s="5"/>
      <c r="H53" s="5"/>
      <c r="I53" s="5"/>
      <c r="M53" s="5"/>
      <c r="N53" s="5"/>
      <c r="O53" s="5"/>
    </row>
    <row r="54" spans="2:15">
      <c r="B54" s="8"/>
      <c r="C54" s="12"/>
      <c r="D54" s="5"/>
      <c r="E54" s="5"/>
      <c r="F54" s="5"/>
      <c r="G54" s="5"/>
      <c r="H54" s="5"/>
      <c r="I54" s="5"/>
      <c r="M54" s="5"/>
      <c r="N54" s="5"/>
      <c r="O54" s="5"/>
    </row>
    <row r="55" spans="2:15">
      <c r="B55" s="8"/>
      <c r="C55" s="12"/>
      <c r="D55" s="5"/>
      <c r="E55" s="5"/>
      <c r="F55" s="5"/>
      <c r="G55" s="5"/>
      <c r="H55" s="5"/>
      <c r="I55" s="5"/>
      <c r="M55" s="5"/>
      <c r="N55" s="5"/>
      <c r="O55" s="5"/>
    </row>
    <row r="56" spans="2:15">
      <c r="B56" s="8"/>
      <c r="C56" s="12"/>
      <c r="D56" s="5"/>
      <c r="E56" s="5"/>
      <c r="F56" s="5"/>
      <c r="G56" s="5"/>
      <c r="H56" s="5"/>
      <c r="I56" s="5"/>
      <c r="M56" s="5"/>
      <c r="N56" s="5"/>
      <c r="O56" s="5"/>
    </row>
    <row r="57" spans="2:15">
      <c r="B57" s="8"/>
      <c r="C57" s="12"/>
      <c r="D57" s="5"/>
      <c r="E57" s="5"/>
      <c r="F57" s="5"/>
      <c r="G57" s="5"/>
      <c r="H57" s="5"/>
      <c r="I57" s="5"/>
      <c r="M57" s="5"/>
      <c r="N57" s="5"/>
      <c r="O57" s="5"/>
    </row>
    <row r="58" spans="2:15">
      <c r="B58" s="8"/>
      <c r="C58" s="12"/>
      <c r="D58" s="5"/>
      <c r="E58" s="5"/>
      <c r="F58" s="5"/>
      <c r="G58" s="5"/>
      <c r="H58" s="5"/>
      <c r="I58" s="5"/>
      <c r="M58" s="5"/>
      <c r="N58" s="5"/>
      <c r="O58" s="5"/>
    </row>
    <row r="59" spans="2:15">
      <c r="B59" s="8"/>
      <c r="C59" s="12"/>
      <c r="D59" s="5"/>
      <c r="E59" s="5"/>
      <c r="F59" s="5"/>
      <c r="G59" s="5"/>
      <c r="H59" s="5"/>
      <c r="I59" s="5"/>
      <c r="M59" s="5"/>
      <c r="N59" s="5"/>
      <c r="O59" s="5"/>
    </row>
    <row r="60" spans="2:15">
      <c r="B60" s="8"/>
      <c r="C60" s="12"/>
      <c r="D60" s="5"/>
      <c r="E60" s="5"/>
      <c r="F60" s="5"/>
      <c r="G60" s="5"/>
      <c r="H60" s="5"/>
      <c r="I60" s="5"/>
      <c r="M60" s="5"/>
      <c r="N60" s="5"/>
      <c r="O60" s="5"/>
    </row>
    <row r="61" spans="2:15">
      <c r="B61" s="8"/>
      <c r="C61" s="12"/>
      <c r="D61" s="5"/>
      <c r="E61" s="5"/>
      <c r="F61" s="5"/>
      <c r="G61" s="5"/>
      <c r="H61" s="5"/>
      <c r="I61" s="5"/>
      <c r="M61" s="5"/>
      <c r="N61" s="5"/>
      <c r="O61" s="5"/>
    </row>
    <row r="62" spans="2:15">
      <c r="B62" s="8"/>
      <c r="C62" s="12"/>
      <c r="D62" s="5"/>
      <c r="E62" s="5"/>
      <c r="F62" s="5"/>
      <c r="G62" s="5"/>
      <c r="H62" s="5"/>
      <c r="I62" s="5"/>
      <c r="M62" s="5"/>
      <c r="N62" s="5"/>
      <c r="O62" s="5"/>
    </row>
    <row r="63" spans="2:15">
      <c r="C63" s="12"/>
    </row>
    <row r="64" spans="2:15">
      <c r="C64" s="12"/>
    </row>
    <row r="65" spans="3:3">
      <c r="C65" s="12"/>
    </row>
    <row r="66" spans="3:3">
      <c r="C66" s="12"/>
    </row>
    <row r="67" spans="3:3">
      <c r="C67" s="12"/>
    </row>
    <row r="68" spans="3:3">
      <c r="C68" s="12"/>
    </row>
    <row r="69" spans="3:3">
      <c r="C69" s="12"/>
    </row>
    <row r="70" spans="3:3">
      <c r="C70" s="12"/>
    </row>
    <row r="71" spans="3:3">
      <c r="C71" s="12"/>
    </row>
    <row r="72" spans="3:3">
      <c r="C72" s="12"/>
    </row>
    <row r="73" spans="3:3">
      <c r="C73" s="12"/>
    </row>
    <row r="74" spans="3:3">
      <c r="C74" s="12"/>
    </row>
    <row r="75" spans="3:3">
      <c r="C75" s="12"/>
    </row>
    <row r="76" spans="3:3">
      <c r="C76" s="12"/>
    </row>
    <row r="77" spans="3:3">
      <c r="C77" s="12"/>
    </row>
    <row r="78" spans="3:3">
      <c r="C78" s="12"/>
    </row>
    <row r="79" spans="3:3">
      <c r="C79" s="12"/>
    </row>
    <row r="80" spans="3:3">
      <c r="C80" s="12"/>
    </row>
    <row r="81" spans="3:3">
      <c r="C81" s="12"/>
    </row>
    <row r="82" spans="3:3">
      <c r="C82" s="12"/>
    </row>
  </sheetData>
  <mergeCells count="6">
    <mergeCell ref="N8:O8"/>
    <mergeCell ref="C3:D3"/>
    <mergeCell ref="C4:D4"/>
    <mergeCell ref="H8:I8"/>
    <mergeCell ref="J8:K8"/>
    <mergeCell ref="L8:M8"/>
  </mergeCells>
  <conditionalFormatting sqref="J9:J35">
    <cfRule type="cellIs" dxfId="99" priority="8" operator="greaterThan">
      <formula>0</formula>
    </cfRule>
  </conditionalFormatting>
  <conditionalFormatting sqref="L9:L35">
    <cfRule type="cellIs" dxfId="98" priority="7" operator="greaterThan">
      <formula>0</formula>
    </cfRule>
  </conditionalFormatting>
  <conditionalFormatting sqref="U10:V22">
    <cfRule type="cellIs" dxfId="97" priority="6" operator="greaterThan">
      <formula>0</formula>
    </cfRule>
  </conditionalFormatting>
  <conditionalFormatting sqref="H9:H35">
    <cfRule type="cellIs" dxfId="96" priority="5" operator="greaterThan">
      <formula>1</formula>
    </cfRule>
  </conditionalFormatting>
  <conditionalFormatting sqref="F38:F48">
    <cfRule type="containsText" dxfId="95" priority="4" operator="containsText" text="▼">
      <formula>NOT(ISERROR(SEARCH("▼",F38)))</formula>
    </cfRule>
  </conditionalFormatting>
  <conditionalFormatting sqref="U9:V9">
    <cfRule type="cellIs" dxfId="94" priority="3" operator="greaterThan">
      <formula>0</formula>
    </cfRule>
  </conditionalFormatting>
  <conditionalFormatting sqref="N9:N35">
    <cfRule type="cellIs" dxfId="93" priority="2" operator="greaterThanOrEqual">
      <formula>$E$4</formula>
    </cfRule>
  </conditionalFormatting>
  <conditionalFormatting sqref="G38:G48">
    <cfRule type="cellIs" dxfId="92" priority="1" operator="greaterThanOrEqual">
      <formula>0</formula>
    </cfRule>
  </conditionalFormatting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Z82"/>
  <sheetViews>
    <sheetView topLeftCell="A17" zoomScale="110" zoomScaleNormal="110" zoomScalePageLayoutView="110" workbookViewId="0">
      <selection activeCell="G38" sqref="G38:G48"/>
    </sheetView>
  </sheetViews>
  <sheetFormatPr baseColWidth="10" defaultRowHeight="15.5"/>
  <cols>
    <col min="1" max="1" width="2" style="3" customWidth="1"/>
    <col min="2" max="2" width="39.6640625" style="11" customWidth="1"/>
    <col min="3" max="3" width="6.83203125" style="4" customWidth="1"/>
    <col min="4" max="15" width="6.83203125" style="2" customWidth="1"/>
    <col min="16" max="16" width="7.5" customWidth="1"/>
    <col min="17" max="17" width="2.1640625" customWidth="1"/>
    <col min="18" max="18" width="38.83203125" style="14" customWidth="1"/>
    <col min="19" max="19" width="6.83203125" customWidth="1"/>
    <col min="20" max="21" width="7.1640625" customWidth="1"/>
    <col min="22" max="22" width="6.6640625" style="7" customWidth="1"/>
  </cols>
  <sheetData>
    <row r="1" spans="1:26" ht="16" thickBot="1"/>
    <row r="2" spans="1:26" ht="16" thickBot="1">
      <c r="I2" s="124" t="s">
        <v>52</v>
      </c>
      <c r="J2" s="122"/>
      <c r="K2" s="122"/>
      <c r="L2" s="122"/>
      <c r="M2" s="122"/>
      <c r="N2" s="122"/>
      <c r="O2" s="122"/>
      <c r="P2" s="123"/>
      <c r="R2" s="78" t="s">
        <v>86</v>
      </c>
    </row>
    <row r="3" spans="1:26" ht="16" thickBot="1">
      <c r="B3" s="35" t="s">
        <v>46</v>
      </c>
      <c r="C3" s="230" t="s">
        <v>45</v>
      </c>
      <c r="D3" s="231"/>
      <c r="E3" s="45">
        <v>8.3299999999999999E-2</v>
      </c>
      <c r="F3" s="19"/>
      <c r="G3" s="20"/>
      <c r="I3" s="116" t="s">
        <v>88</v>
      </c>
      <c r="J3" s="24" t="s">
        <v>40</v>
      </c>
      <c r="K3" s="24"/>
      <c r="M3" s="125" t="s">
        <v>87</v>
      </c>
      <c r="N3" s="24" t="s">
        <v>43</v>
      </c>
      <c r="O3" s="24"/>
      <c r="P3" s="117"/>
      <c r="T3" s="24"/>
      <c r="U3" s="24"/>
    </row>
    <row r="4" spans="1:26" ht="19" thickBot="1">
      <c r="B4" s="34" t="s">
        <v>65</v>
      </c>
      <c r="C4" s="232" t="s">
        <v>57</v>
      </c>
      <c r="D4" s="233"/>
      <c r="E4" s="45">
        <v>8.3299999999999999E-2</v>
      </c>
      <c r="F4" s="44" t="s">
        <v>58</v>
      </c>
      <c r="G4" s="21"/>
      <c r="H4" s="5"/>
      <c r="I4" s="116" t="s">
        <v>89</v>
      </c>
      <c r="J4" s="24" t="s">
        <v>41</v>
      </c>
      <c r="K4" s="24"/>
      <c r="M4" s="125" t="s">
        <v>91</v>
      </c>
      <c r="N4" s="24" t="s">
        <v>44</v>
      </c>
      <c r="O4" s="24"/>
      <c r="P4" s="117"/>
      <c r="T4" s="24"/>
      <c r="U4" s="24"/>
    </row>
    <row r="5" spans="1:26" ht="16" thickBot="1">
      <c r="C5" s="12"/>
      <c r="E5" s="21"/>
      <c r="F5" s="21"/>
      <c r="G5" s="21"/>
      <c r="H5" s="5"/>
      <c r="I5" s="118" t="s">
        <v>90</v>
      </c>
      <c r="J5" s="119" t="s">
        <v>42</v>
      </c>
      <c r="K5" s="119"/>
      <c r="L5" s="120"/>
      <c r="M5" s="126" t="s">
        <v>92</v>
      </c>
      <c r="N5" s="119" t="s">
        <v>53</v>
      </c>
      <c r="O5" s="119"/>
      <c r="P5" s="121"/>
      <c r="T5" s="24"/>
      <c r="U5" s="24"/>
    </row>
    <row r="6" spans="1:26" ht="16" thickBot="1">
      <c r="C6" s="12"/>
      <c r="E6" s="20"/>
      <c r="F6" s="28" t="s">
        <v>11</v>
      </c>
      <c r="G6" s="28" t="s">
        <v>11</v>
      </c>
      <c r="I6" s="22"/>
      <c r="R6" s="17"/>
      <c r="S6" s="1"/>
      <c r="T6" s="1"/>
      <c r="U6" s="1"/>
    </row>
    <row r="7" spans="1:26" ht="16" thickBot="1">
      <c r="C7" s="110"/>
      <c r="D7" s="23" t="s">
        <v>12</v>
      </c>
      <c r="E7" s="29"/>
      <c r="F7" s="30" t="s">
        <v>37</v>
      </c>
      <c r="G7" s="30" t="s">
        <v>38</v>
      </c>
      <c r="I7" s="22"/>
      <c r="R7" s="78" t="s">
        <v>56</v>
      </c>
      <c r="S7" s="81">
        <f>E3</f>
        <v>8.3299999999999999E-2</v>
      </c>
      <c r="T7" s="81">
        <f>E4</f>
        <v>8.3299999999999999E-2</v>
      </c>
      <c r="U7" s="83">
        <f>F8</f>
        <v>8.3299999999999999E-2</v>
      </c>
      <c r="V7" s="80">
        <f>G8</f>
        <v>0.1666</v>
      </c>
    </row>
    <row r="8" spans="1:26" ht="40" thickTop="1" thickBot="1">
      <c r="A8" s="2"/>
      <c r="B8" s="36" t="s">
        <v>39</v>
      </c>
      <c r="C8" s="74" t="s">
        <v>49</v>
      </c>
      <c r="D8" s="26" t="s">
        <v>35</v>
      </c>
      <c r="E8" s="75" t="s">
        <v>36</v>
      </c>
      <c r="F8" s="76">
        <v>8.3299999999999999E-2</v>
      </c>
      <c r="G8" s="77">
        <v>0.1666</v>
      </c>
      <c r="H8" s="234" t="s">
        <v>48</v>
      </c>
      <c r="I8" s="235"/>
      <c r="J8" s="234" t="s">
        <v>50</v>
      </c>
      <c r="K8" s="235"/>
      <c r="L8" s="236" t="s">
        <v>51</v>
      </c>
      <c r="M8" s="229"/>
      <c r="N8" s="228" t="s">
        <v>54</v>
      </c>
      <c r="O8" s="229"/>
      <c r="P8" s="26" t="s">
        <v>101</v>
      </c>
      <c r="Q8" s="7"/>
      <c r="R8" s="79" t="str">
        <f>B4</f>
        <v>Hauts de Garonne</v>
      </c>
      <c r="S8" s="72" t="s">
        <v>55</v>
      </c>
      <c r="T8" s="73" t="s">
        <v>0</v>
      </c>
      <c r="U8" s="84" t="s">
        <v>50</v>
      </c>
      <c r="V8" s="85" t="s">
        <v>51</v>
      </c>
      <c r="W8" s="7"/>
      <c r="X8" s="7"/>
      <c r="Y8" s="7"/>
      <c r="Z8" s="7"/>
    </row>
    <row r="9" spans="1:26" ht="16.5" thickTop="1" thickBot="1">
      <c r="B9" s="144" t="s">
        <v>93</v>
      </c>
      <c r="C9" s="111">
        <v>637</v>
      </c>
      <c r="D9" s="32">
        <v>63</v>
      </c>
      <c r="E9" s="32">
        <v>63</v>
      </c>
      <c r="F9" s="37">
        <f t="shared" ref="F9:F35" si="0">$C9*$F$8</f>
        <v>53.062100000000001</v>
      </c>
      <c r="G9" s="38">
        <f>$C9*$G$8</f>
        <v>106.1242</v>
      </c>
      <c r="H9" s="48">
        <f>$D9/($E$3*$C9)</f>
        <v>1.1872881020540085</v>
      </c>
      <c r="I9" s="49" t="str">
        <f t="shared" ref="I9:I35" si="1">IF($H9&gt;120%,$I$3,IF($H9&gt;110%,$I$4,IF($H9&gt;100%,$I$5,IF($H9&gt;90%,$M$3,IF($H9&gt;80%,$M$4,$M$5)))))</f>
        <v>😊</v>
      </c>
      <c r="J9" s="52">
        <f>$E9-($F$8*$C9)</f>
        <v>9.9378999999999991</v>
      </c>
      <c r="K9" s="49" t="str">
        <f>IF($E9/$F9&gt;120%,$I$3,IF($E9/$F9&gt;110%,$I$4,IF($E9/$F9&gt;100%,$I$5,IF($E9/$F9&gt;90%,$M$3,IF($E9/$F9&gt;80%,$M$4,$M$5)))))</f>
        <v>😊</v>
      </c>
      <c r="L9" s="55">
        <f>$E9-($G$8*$C9)</f>
        <v>-43.124200000000002</v>
      </c>
      <c r="M9" s="56" t="str">
        <f>IF($E9/$G9&gt;120%,$I$3,IF($E9/$G9&gt;110%,$I$4,IF($E9/$G9&gt;100%,$I$5,IF($E9/$G9&gt;90%,$M$3,IF($E9/$G9&gt;80%,$M$4,$M$5)))))</f>
        <v>😶</v>
      </c>
      <c r="N9" s="48">
        <f t="shared" ref="N9:N35" si="2">$E9/$C9</f>
        <v>9.8901098901098897E-2</v>
      </c>
      <c r="O9" s="49" t="str">
        <f>IF($N9/$E$4&gt;120%,$I$3,IF($N9/$E$4&gt;110%,$I$4,IF($N9/$E$4&gt;100%,$I$5,IF($N9/$E$4&gt;90%,$M$3,IF($N9/$E$4&gt;80%,$M$4,$M$5)))))</f>
        <v>😊</v>
      </c>
      <c r="P9" s="61">
        <f>$C9-$E9</f>
        <v>574</v>
      </c>
      <c r="R9" s="66" t="str">
        <f>B9</f>
        <v xml:space="preserve">Total nouveaux clients </v>
      </c>
      <c r="S9" s="70" t="str">
        <f>I9</f>
        <v>😊</v>
      </c>
      <c r="T9" s="67" t="str">
        <f>O9</f>
        <v>😊</v>
      </c>
      <c r="U9" s="86">
        <f>J9</f>
        <v>9.9378999999999991</v>
      </c>
      <c r="V9" s="86">
        <f>L9</f>
        <v>-43.124200000000002</v>
      </c>
    </row>
    <row r="10" spans="1:26" ht="16" thickBot="1">
      <c r="B10" s="145" t="s">
        <v>100</v>
      </c>
      <c r="C10" s="111">
        <v>249</v>
      </c>
      <c r="D10" s="32">
        <v>36</v>
      </c>
      <c r="E10" s="32">
        <v>36</v>
      </c>
      <c r="F10" s="27">
        <f t="shared" si="0"/>
        <v>20.741699999999998</v>
      </c>
      <c r="G10" s="10">
        <f t="shared" ref="G10:G35" si="3">$C10*$G$8</f>
        <v>41.483399999999996</v>
      </c>
      <c r="H10" s="46">
        <f t="shared" ref="H10:H34" si="4">$D10/($E$3*$C10)</f>
        <v>1.7356340126412013</v>
      </c>
      <c r="I10" s="50" t="str">
        <f t="shared" si="1"/>
        <v>😃</v>
      </c>
      <c r="J10" s="53">
        <f t="shared" ref="J10:J35" si="5">$E10-($F$8*$C10)</f>
        <v>15.258300000000002</v>
      </c>
      <c r="K10" s="50" t="str">
        <f t="shared" ref="K10:K35" si="6">IF($E10/$F10&gt;120%,$I$3,IF($E10/$F10&gt;110%,$I$4,IF($E10/$F10&gt;100%,$I$5,IF($E10/$F10&gt;90%,$M$3,IF($E10/$F10&gt;80%,$M$4,$M$5)))))</f>
        <v>😃</v>
      </c>
      <c r="L10" s="57">
        <f t="shared" ref="L10:L35" si="7">$E10-($G$8*$C10)</f>
        <v>-5.4833999999999961</v>
      </c>
      <c r="M10" s="58" t="str">
        <f t="shared" ref="M10:M35" si="8">IF($E10/$G10&gt;120%,$I$3,IF($E10/$G10&gt;110%,$I$4,IF($E10/$G10&gt;100%,$I$5,IF($E10/$G10&gt;90%,$M$3,IF($E10/$G10&gt;80%,$M$4,$M$5)))))</f>
        <v>😒</v>
      </c>
      <c r="N10" s="46">
        <f t="shared" si="2"/>
        <v>0.14457831325301204</v>
      </c>
      <c r="O10" s="50" t="str">
        <f t="shared" ref="O10:O35" si="9">IF($N10/$E$4&gt;120%,$I$3,IF($N10/$E$4&gt;110%,$I$4,IF($N10/$E$4&gt;100%,$I$5,IF($N10/$E$4&gt;90%,$M$3,IF($N10/$E$4&gt;80%,$M$4,$M$5)))))</f>
        <v>😃</v>
      </c>
      <c r="P10" s="62">
        <f t="shared" ref="P10:P35" si="10">$C10-$E10</f>
        <v>213</v>
      </c>
      <c r="R10" s="66" t="str">
        <f>B12</f>
        <v>dont total nouveaux clients particuliers</v>
      </c>
      <c r="S10" s="70" t="str">
        <f>I12</f>
        <v>😊</v>
      </c>
      <c r="T10" s="67" t="str">
        <f>O12</f>
        <v>😊</v>
      </c>
      <c r="U10" s="86">
        <f>J12</f>
        <v>6.6019000000000005</v>
      </c>
      <c r="V10" s="87">
        <f>L12</f>
        <v>-39.796199999999999</v>
      </c>
    </row>
    <row r="11" spans="1:26" ht="16" thickBot="1">
      <c r="B11" s="145" t="s">
        <v>99</v>
      </c>
      <c r="C11" s="111">
        <v>80</v>
      </c>
      <c r="D11" s="32">
        <v>10</v>
      </c>
      <c r="E11" s="32">
        <v>10</v>
      </c>
      <c r="F11" s="27">
        <f t="shared" si="0"/>
        <v>6.6639999999999997</v>
      </c>
      <c r="G11" s="10">
        <f t="shared" si="3"/>
        <v>13.327999999999999</v>
      </c>
      <c r="H11" s="46">
        <f t="shared" si="4"/>
        <v>1.5006002400960385</v>
      </c>
      <c r="I11" s="50" t="str">
        <f t="shared" si="1"/>
        <v>😃</v>
      </c>
      <c r="J11" s="53">
        <f t="shared" si="5"/>
        <v>3.3360000000000003</v>
      </c>
      <c r="K11" s="50" t="str">
        <f t="shared" si="6"/>
        <v>😃</v>
      </c>
      <c r="L11" s="57">
        <f t="shared" si="7"/>
        <v>-3.3279999999999994</v>
      </c>
      <c r="M11" s="58" t="str">
        <f t="shared" si="8"/>
        <v>😶</v>
      </c>
      <c r="N11" s="46">
        <f t="shared" si="2"/>
        <v>0.125</v>
      </c>
      <c r="O11" s="50" t="str">
        <f t="shared" si="9"/>
        <v>😃</v>
      </c>
      <c r="P11" s="62">
        <f t="shared" si="10"/>
        <v>70</v>
      </c>
      <c r="R11" s="66" t="str">
        <f>B16</f>
        <v>collecte globale hors parts sociales (ke)</v>
      </c>
      <c r="S11" s="70" t="str">
        <f>I16</f>
        <v>😃</v>
      </c>
      <c r="T11" s="67" t="str">
        <f>O16</f>
        <v>😃</v>
      </c>
      <c r="U11" s="86">
        <f>J16</f>
        <v>771.04309999999998</v>
      </c>
      <c r="V11" s="87">
        <f>L16</f>
        <v>455.08619999999996</v>
      </c>
    </row>
    <row r="12" spans="1:26" ht="16" thickBot="1">
      <c r="B12" s="146" t="s">
        <v>98</v>
      </c>
      <c r="C12" s="143">
        <f>C9-C11</f>
        <v>557</v>
      </c>
      <c r="D12" s="147">
        <f>D9-D11</f>
        <v>53</v>
      </c>
      <c r="E12" s="147">
        <f>E9-E11</f>
        <v>53</v>
      </c>
      <c r="F12" s="27">
        <f t="shared" si="0"/>
        <v>46.398099999999999</v>
      </c>
      <c r="G12" s="10">
        <f t="shared" si="3"/>
        <v>92.796199999999999</v>
      </c>
      <c r="H12" s="46">
        <f t="shared" si="4"/>
        <v>1.1422881540407905</v>
      </c>
      <c r="I12" s="50" t="str">
        <f t="shared" si="1"/>
        <v>😊</v>
      </c>
      <c r="J12" s="53">
        <f t="shared" si="5"/>
        <v>6.6019000000000005</v>
      </c>
      <c r="K12" s="50" t="str">
        <f t="shared" si="6"/>
        <v>😊</v>
      </c>
      <c r="L12" s="57">
        <f t="shared" si="7"/>
        <v>-39.796199999999999</v>
      </c>
      <c r="M12" s="58" t="str">
        <f t="shared" si="8"/>
        <v>😶</v>
      </c>
      <c r="N12" s="46">
        <f t="shared" si="2"/>
        <v>9.515260323159784E-2</v>
      </c>
      <c r="O12" s="50" t="str">
        <f t="shared" si="9"/>
        <v>😊</v>
      </c>
      <c r="P12" s="62">
        <f t="shared" si="10"/>
        <v>504</v>
      </c>
      <c r="R12" s="66" t="str">
        <f>B20</f>
        <v>souscription navig'option</v>
      </c>
      <c r="S12" s="70" t="str">
        <f>I20</f>
        <v>😶</v>
      </c>
      <c r="T12" s="67" t="str">
        <f>O20</f>
        <v>😶</v>
      </c>
      <c r="U12" s="86">
        <f>J20</f>
        <v>-6.3292000000000002</v>
      </c>
      <c r="V12" s="87">
        <f>L20</f>
        <v>-16.6584</v>
      </c>
    </row>
    <row r="13" spans="1:26" ht="16" thickBot="1">
      <c r="B13" s="39" t="s">
        <v>21</v>
      </c>
      <c r="C13" s="111">
        <v>3136</v>
      </c>
      <c r="D13" s="32">
        <v>1187</v>
      </c>
      <c r="E13" s="32">
        <v>1187</v>
      </c>
      <c r="F13" s="27">
        <f t="shared" si="0"/>
        <v>261.22879999999998</v>
      </c>
      <c r="G13" s="10">
        <f t="shared" si="3"/>
        <v>522.45759999999996</v>
      </c>
      <c r="H13" s="46">
        <f t="shared" si="4"/>
        <v>4.5439094004948926</v>
      </c>
      <c r="I13" s="50" t="str">
        <f t="shared" si="1"/>
        <v>😃</v>
      </c>
      <c r="J13" s="53">
        <f t="shared" si="5"/>
        <v>925.77120000000002</v>
      </c>
      <c r="K13" s="50" t="str">
        <f t="shared" si="6"/>
        <v>😃</v>
      </c>
      <c r="L13" s="57">
        <f t="shared" si="7"/>
        <v>664.54240000000004</v>
      </c>
      <c r="M13" s="58" t="str">
        <f t="shared" si="8"/>
        <v>😃</v>
      </c>
      <c r="N13" s="46">
        <f t="shared" si="2"/>
        <v>0.37850765306122447</v>
      </c>
      <c r="O13" s="50" t="str">
        <f t="shared" si="9"/>
        <v>😃</v>
      </c>
      <c r="P13" s="62">
        <f t="shared" si="10"/>
        <v>1949</v>
      </c>
      <c r="R13" s="66" t="str">
        <f>B22</f>
        <v>collecte brute diversifiée en épargne assurance vie (ke)</v>
      </c>
      <c r="S13" s="70" t="str">
        <f>I22</f>
        <v>😶</v>
      </c>
      <c r="T13" s="67" t="str">
        <f>O22</f>
        <v>😶</v>
      </c>
      <c r="U13" s="86">
        <f>J22</f>
        <v>-165.50229999999999</v>
      </c>
      <c r="V13" s="87">
        <f>L22</f>
        <v>-368.00459999999998</v>
      </c>
    </row>
    <row r="14" spans="1:26" ht="16" thickBot="1">
      <c r="B14" s="40" t="s">
        <v>22</v>
      </c>
      <c r="C14" s="111">
        <v>321</v>
      </c>
      <c r="D14" s="32">
        <v>8</v>
      </c>
      <c r="E14" s="32">
        <v>8</v>
      </c>
      <c r="F14" s="27">
        <f t="shared" si="0"/>
        <v>26.7393</v>
      </c>
      <c r="G14" s="10">
        <f t="shared" si="3"/>
        <v>53.4786</v>
      </c>
      <c r="H14" s="46">
        <f t="shared" si="4"/>
        <v>0.29918509459858711</v>
      </c>
      <c r="I14" s="50" t="str">
        <f t="shared" si="1"/>
        <v>😶</v>
      </c>
      <c r="J14" s="53">
        <f t="shared" si="5"/>
        <v>-18.7393</v>
      </c>
      <c r="K14" s="50" t="str">
        <f t="shared" si="6"/>
        <v>😶</v>
      </c>
      <c r="L14" s="57">
        <f t="shared" si="7"/>
        <v>-45.4786</v>
      </c>
      <c r="M14" s="58" t="str">
        <f t="shared" si="8"/>
        <v>😶</v>
      </c>
      <c r="N14" s="46">
        <f t="shared" si="2"/>
        <v>2.4922118380062305E-2</v>
      </c>
      <c r="O14" s="50" t="str">
        <f t="shared" si="9"/>
        <v>😶</v>
      </c>
      <c r="P14" s="62">
        <f t="shared" si="10"/>
        <v>313</v>
      </c>
      <c r="R14" s="66" t="str">
        <f>B23</f>
        <v>collecte brute diversifiée hors épargne assurance vie (ke)</v>
      </c>
      <c r="S14" s="70" t="str">
        <f>I23</f>
        <v>😶</v>
      </c>
      <c r="T14" s="67" t="str">
        <f>O23</f>
        <v>😶</v>
      </c>
      <c r="U14" s="86">
        <f>J23</f>
        <v>-23.2407</v>
      </c>
      <c r="V14" s="87">
        <f>L23</f>
        <v>-46.481400000000001</v>
      </c>
    </row>
    <row r="15" spans="1:26" ht="16" thickBot="1">
      <c r="B15" s="40" t="s">
        <v>23</v>
      </c>
      <c r="C15" s="111">
        <v>336</v>
      </c>
      <c r="D15" s="32">
        <v>-108</v>
      </c>
      <c r="E15" s="32">
        <v>-108</v>
      </c>
      <c r="F15" s="27">
        <f t="shared" si="0"/>
        <v>27.988800000000001</v>
      </c>
      <c r="G15" s="10">
        <f t="shared" si="3"/>
        <v>55.977600000000002</v>
      </c>
      <c r="H15" s="46">
        <f t="shared" si="4"/>
        <v>-3.8586863316755271</v>
      </c>
      <c r="I15" s="50" t="str">
        <f t="shared" si="1"/>
        <v>😶</v>
      </c>
      <c r="J15" s="53">
        <f t="shared" si="5"/>
        <v>-135.9888</v>
      </c>
      <c r="K15" s="50" t="str">
        <f t="shared" si="6"/>
        <v>😶</v>
      </c>
      <c r="L15" s="57">
        <f t="shared" si="7"/>
        <v>-163.9776</v>
      </c>
      <c r="M15" s="58" t="str">
        <f t="shared" si="8"/>
        <v>😶</v>
      </c>
      <c r="N15" s="46">
        <f t="shared" si="2"/>
        <v>-0.32142857142857145</v>
      </c>
      <c r="O15" s="50" t="str">
        <f t="shared" si="9"/>
        <v>😶</v>
      </c>
      <c r="P15" s="62">
        <f t="shared" si="10"/>
        <v>444</v>
      </c>
      <c r="R15" s="66" t="str">
        <f>B27</f>
        <v>total crédit conso et renouvelable (ke)</v>
      </c>
      <c r="S15" s="70" t="str">
        <f>I27</f>
        <v>😶</v>
      </c>
      <c r="T15" s="67" t="str">
        <f>O25</f>
        <v>😶</v>
      </c>
      <c r="U15" s="86">
        <f>J27</f>
        <v>-128.226</v>
      </c>
      <c r="V15" s="87">
        <f>L27</f>
        <v>-396.452</v>
      </c>
    </row>
    <row r="16" spans="1:26" ht="16" thickBot="1">
      <c r="B16" s="40" t="s">
        <v>24</v>
      </c>
      <c r="C16" s="111">
        <v>3793</v>
      </c>
      <c r="D16" s="32">
        <v>1087</v>
      </c>
      <c r="E16" s="32">
        <v>1087</v>
      </c>
      <c r="F16" s="27">
        <f t="shared" si="0"/>
        <v>315.95690000000002</v>
      </c>
      <c r="G16" s="10">
        <f t="shared" si="3"/>
        <v>631.91380000000004</v>
      </c>
      <c r="H16" s="46">
        <f t="shared" si="4"/>
        <v>3.4403426543303848</v>
      </c>
      <c r="I16" s="50" t="str">
        <f t="shared" si="1"/>
        <v>😃</v>
      </c>
      <c r="J16" s="53">
        <f t="shared" si="5"/>
        <v>771.04309999999998</v>
      </c>
      <c r="K16" s="50" t="str">
        <f t="shared" si="6"/>
        <v>😃</v>
      </c>
      <c r="L16" s="57">
        <f t="shared" si="7"/>
        <v>455.08619999999996</v>
      </c>
      <c r="M16" s="58" t="str">
        <f t="shared" si="8"/>
        <v>😃</v>
      </c>
      <c r="N16" s="46">
        <f t="shared" si="2"/>
        <v>0.28658054310572106</v>
      </c>
      <c r="O16" s="50" t="str">
        <f t="shared" si="9"/>
        <v>😃</v>
      </c>
      <c r="P16" s="62">
        <f t="shared" si="10"/>
        <v>2706</v>
      </c>
      <c r="R16" s="66" t="str">
        <f t="shared" ref="R16:R22" si="11">B29</f>
        <v>crédit pro hors locatif (ke)</v>
      </c>
      <c r="S16" s="70" t="str">
        <f t="shared" ref="S16:S22" si="12">I29</f>
        <v>😃</v>
      </c>
      <c r="T16" s="67" t="str">
        <f>O27</f>
        <v>😶</v>
      </c>
      <c r="U16" s="86">
        <f t="shared" ref="U16:U22" si="13">J29</f>
        <v>716.63100000000009</v>
      </c>
      <c r="V16" s="87">
        <f>L29</f>
        <v>389.26200000000006</v>
      </c>
    </row>
    <row r="17" spans="1:26" ht="16" thickBot="1">
      <c r="B17" s="40" t="s">
        <v>25</v>
      </c>
      <c r="C17" s="111">
        <v>97</v>
      </c>
      <c r="D17" s="32">
        <v>87</v>
      </c>
      <c r="E17" s="32">
        <v>87</v>
      </c>
      <c r="F17" s="27">
        <f t="shared" si="0"/>
        <v>8.0800999999999998</v>
      </c>
      <c r="G17" s="10">
        <f t="shared" si="3"/>
        <v>16.1602</v>
      </c>
      <c r="H17" s="46">
        <f t="shared" si="4"/>
        <v>10.767193475328275</v>
      </c>
      <c r="I17" s="50" t="str">
        <f t="shared" si="1"/>
        <v>😃</v>
      </c>
      <c r="J17" s="53">
        <f t="shared" si="5"/>
        <v>78.919899999999998</v>
      </c>
      <c r="K17" s="50" t="str">
        <f t="shared" si="6"/>
        <v>😃</v>
      </c>
      <c r="L17" s="57">
        <f t="shared" si="7"/>
        <v>70.839799999999997</v>
      </c>
      <c r="M17" s="58" t="str">
        <f t="shared" si="8"/>
        <v>😃</v>
      </c>
      <c r="N17" s="46">
        <f t="shared" si="2"/>
        <v>0.89690721649484539</v>
      </c>
      <c r="O17" s="50" t="str">
        <f t="shared" si="9"/>
        <v>😃</v>
      </c>
      <c r="P17" s="62">
        <f t="shared" si="10"/>
        <v>10</v>
      </c>
      <c r="R17" s="66" t="str">
        <f t="shared" si="11"/>
        <v>crédit pro locatif (ke)</v>
      </c>
      <c r="S17" s="70" t="str">
        <f t="shared" si="12"/>
        <v>😶</v>
      </c>
      <c r="T17" s="67" t="str">
        <f t="shared" ref="T17:T22" si="14">O30</f>
        <v>😶</v>
      </c>
      <c r="U17" s="86">
        <f t="shared" si="13"/>
        <v>-30.9876</v>
      </c>
      <c r="V17" s="87">
        <f>L84</f>
        <v>0</v>
      </c>
    </row>
    <row r="18" spans="1:26" ht="16" thickBot="1">
      <c r="B18" s="40" t="s">
        <v>1</v>
      </c>
      <c r="C18" s="111">
        <v>72</v>
      </c>
      <c r="D18" s="32">
        <v>4</v>
      </c>
      <c r="E18" s="32">
        <v>4</v>
      </c>
      <c r="F18" s="27">
        <f t="shared" si="0"/>
        <v>5.9976000000000003</v>
      </c>
      <c r="G18" s="10">
        <f t="shared" si="3"/>
        <v>11.995200000000001</v>
      </c>
      <c r="H18" s="46">
        <f t="shared" si="4"/>
        <v>0.66693344004268373</v>
      </c>
      <c r="I18" s="50" t="str">
        <f t="shared" si="1"/>
        <v>😶</v>
      </c>
      <c r="J18" s="53">
        <f t="shared" si="5"/>
        <v>-1.9976000000000003</v>
      </c>
      <c r="K18" s="50" t="str">
        <f t="shared" si="6"/>
        <v>😶</v>
      </c>
      <c r="L18" s="57">
        <f t="shared" si="7"/>
        <v>-7.9952000000000005</v>
      </c>
      <c r="M18" s="58" t="str">
        <f t="shared" si="8"/>
        <v>😶</v>
      </c>
      <c r="N18" s="46">
        <f t="shared" si="2"/>
        <v>5.5555555555555552E-2</v>
      </c>
      <c r="O18" s="50" t="str">
        <f t="shared" si="9"/>
        <v>😶</v>
      </c>
      <c r="P18" s="62">
        <f t="shared" si="10"/>
        <v>68</v>
      </c>
      <c r="R18" s="40" t="str">
        <f t="shared" si="11"/>
        <v>nouveaux contrats assurance de biens</v>
      </c>
      <c r="S18" s="70" t="str">
        <f t="shared" si="12"/>
        <v>😐</v>
      </c>
      <c r="T18" s="67" t="str">
        <f t="shared" si="14"/>
        <v>😐</v>
      </c>
      <c r="U18" s="86">
        <f t="shared" si="13"/>
        <v>-0.15500000000000114</v>
      </c>
      <c r="V18" s="87">
        <f>L31</f>
        <v>-29.310000000000002</v>
      </c>
    </row>
    <row r="19" spans="1:26" ht="16" thickBot="1">
      <c r="B19" s="40" t="s">
        <v>2</v>
      </c>
      <c r="C19" s="111">
        <v>262</v>
      </c>
      <c r="D19" s="32">
        <v>11</v>
      </c>
      <c r="E19" s="32">
        <v>11</v>
      </c>
      <c r="F19" s="27">
        <f t="shared" si="0"/>
        <v>21.8246</v>
      </c>
      <c r="G19" s="10">
        <f t="shared" si="3"/>
        <v>43.6492</v>
      </c>
      <c r="H19" s="46">
        <f t="shared" si="4"/>
        <v>0.50401840125363118</v>
      </c>
      <c r="I19" s="50" t="str">
        <f t="shared" si="1"/>
        <v>😶</v>
      </c>
      <c r="J19" s="53">
        <f t="shared" si="5"/>
        <v>-10.8246</v>
      </c>
      <c r="K19" s="50" t="str">
        <f t="shared" si="6"/>
        <v>😶</v>
      </c>
      <c r="L19" s="57">
        <f t="shared" si="7"/>
        <v>-32.6492</v>
      </c>
      <c r="M19" s="58" t="str">
        <f t="shared" si="8"/>
        <v>😶</v>
      </c>
      <c r="N19" s="46">
        <f t="shared" si="2"/>
        <v>4.1984732824427481E-2</v>
      </c>
      <c r="O19" s="50" t="str">
        <f t="shared" si="9"/>
        <v>😶</v>
      </c>
      <c r="P19" s="62">
        <f t="shared" si="10"/>
        <v>251</v>
      </c>
      <c r="R19" s="40" t="str">
        <f t="shared" si="11"/>
        <v>nouveaux contrats assurance de personnes</v>
      </c>
      <c r="S19" s="70" t="str">
        <f t="shared" si="12"/>
        <v>😐</v>
      </c>
      <c r="T19" s="67" t="str">
        <f t="shared" si="14"/>
        <v>😐</v>
      </c>
      <c r="U19" s="86">
        <f t="shared" si="13"/>
        <v>-1.0752999999999986</v>
      </c>
      <c r="V19" s="87">
        <f>L32</f>
        <v>-21.150599999999997</v>
      </c>
    </row>
    <row r="20" spans="1:26" ht="16" thickBot="1">
      <c r="B20" s="40" t="s">
        <v>3</v>
      </c>
      <c r="C20" s="111">
        <v>124</v>
      </c>
      <c r="D20" s="32">
        <v>4</v>
      </c>
      <c r="E20" s="32">
        <v>4</v>
      </c>
      <c r="F20" s="27">
        <f t="shared" si="0"/>
        <v>10.3292</v>
      </c>
      <c r="G20" s="10">
        <f t="shared" si="3"/>
        <v>20.6584</v>
      </c>
      <c r="H20" s="46">
        <f t="shared" si="4"/>
        <v>0.38725167486349377</v>
      </c>
      <c r="I20" s="50" t="str">
        <f t="shared" si="1"/>
        <v>😶</v>
      </c>
      <c r="J20" s="53">
        <f t="shared" si="5"/>
        <v>-6.3292000000000002</v>
      </c>
      <c r="K20" s="50" t="str">
        <f t="shared" si="6"/>
        <v>😶</v>
      </c>
      <c r="L20" s="57">
        <f t="shared" si="7"/>
        <v>-16.6584</v>
      </c>
      <c r="M20" s="58" t="str">
        <f t="shared" si="8"/>
        <v>😶</v>
      </c>
      <c r="N20" s="46">
        <f t="shared" si="2"/>
        <v>3.2258064516129031E-2</v>
      </c>
      <c r="O20" s="50" t="str">
        <f t="shared" si="9"/>
        <v>😶</v>
      </c>
      <c r="P20" s="62">
        <f t="shared" si="10"/>
        <v>120</v>
      </c>
      <c r="R20" s="40" t="str">
        <f t="shared" si="11"/>
        <v>dont PAV</v>
      </c>
      <c r="S20" s="70" t="str">
        <f t="shared" si="12"/>
        <v>😶</v>
      </c>
      <c r="T20" s="67" t="str">
        <f t="shared" si="14"/>
        <v>😶</v>
      </c>
      <c r="U20" s="86">
        <f t="shared" si="13"/>
        <v>-2.2478999999999996</v>
      </c>
      <c r="V20" s="87">
        <f>L3</f>
        <v>0</v>
      </c>
    </row>
    <row r="21" spans="1:26" ht="16" thickBot="1">
      <c r="B21" s="41" t="s">
        <v>4</v>
      </c>
      <c r="C21" s="111">
        <v>145</v>
      </c>
      <c r="D21" s="32">
        <v>13</v>
      </c>
      <c r="E21" s="32">
        <v>13</v>
      </c>
      <c r="F21" s="27">
        <f t="shared" si="0"/>
        <v>12.0785</v>
      </c>
      <c r="G21" s="10">
        <f t="shared" si="3"/>
        <v>24.157</v>
      </c>
      <c r="H21" s="46">
        <f t="shared" si="4"/>
        <v>1.0762925859999173</v>
      </c>
      <c r="I21" s="50" t="str">
        <f t="shared" si="1"/>
        <v>😉</v>
      </c>
      <c r="J21" s="53">
        <f t="shared" si="5"/>
        <v>0.92149999999999999</v>
      </c>
      <c r="K21" s="50" t="str">
        <f t="shared" si="6"/>
        <v>😉</v>
      </c>
      <c r="L21" s="57">
        <f t="shared" si="7"/>
        <v>-11.157</v>
      </c>
      <c r="M21" s="58" t="str">
        <f t="shared" si="8"/>
        <v>😶</v>
      </c>
      <c r="N21" s="46">
        <f t="shared" si="2"/>
        <v>8.9655172413793102E-2</v>
      </c>
      <c r="O21" s="50" t="str">
        <f t="shared" si="9"/>
        <v>😉</v>
      </c>
      <c r="P21" s="62">
        <f t="shared" si="10"/>
        <v>132</v>
      </c>
      <c r="R21" s="40" t="str">
        <f t="shared" si="11"/>
        <v>AOL</v>
      </c>
      <c r="S21" s="70" t="str">
        <f t="shared" si="12"/>
        <v>😃</v>
      </c>
      <c r="T21" s="67" t="str">
        <f t="shared" si="14"/>
        <v>😃</v>
      </c>
      <c r="U21" s="86">
        <f t="shared" si="13"/>
        <v>1.6672</v>
      </c>
      <c r="V21" s="87">
        <f>L34</f>
        <v>0.33440000000000003</v>
      </c>
    </row>
    <row r="22" spans="1:26" ht="16" thickBot="1">
      <c r="B22" s="92" t="s">
        <v>26</v>
      </c>
      <c r="C22" s="111">
        <v>2431</v>
      </c>
      <c r="D22" s="32">
        <v>37</v>
      </c>
      <c r="E22" s="32">
        <v>37</v>
      </c>
      <c r="F22" s="27">
        <f t="shared" si="0"/>
        <v>202.50229999999999</v>
      </c>
      <c r="G22" s="10">
        <f t="shared" si="3"/>
        <v>405.00459999999998</v>
      </c>
      <c r="H22" s="46">
        <f t="shared" si="4"/>
        <v>0.18271397411288662</v>
      </c>
      <c r="I22" s="50" t="str">
        <f t="shared" si="1"/>
        <v>😶</v>
      </c>
      <c r="J22" s="53">
        <f t="shared" si="5"/>
        <v>-165.50229999999999</v>
      </c>
      <c r="K22" s="50" t="str">
        <f t="shared" si="6"/>
        <v>😶</v>
      </c>
      <c r="L22" s="57">
        <f t="shared" si="7"/>
        <v>-368.00459999999998</v>
      </c>
      <c r="M22" s="58" t="str">
        <f t="shared" si="8"/>
        <v>😶</v>
      </c>
      <c r="N22" s="46">
        <f t="shared" si="2"/>
        <v>1.5220074043603456E-2</v>
      </c>
      <c r="O22" s="50" t="str">
        <f t="shared" si="9"/>
        <v>😶</v>
      </c>
      <c r="P22" s="62">
        <f t="shared" si="10"/>
        <v>2394</v>
      </c>
      <c r="R22" s="68" t="str">
        <f t="shared" si="11"/>
        <v>souscription carte haut de gamme</v>
      </c>
      <c r="S22" s="71" t="str">
        <f t="shared" si="12"/>
        <v>😃</v>
      </c>
      <c r="T22" s="69" t="str">
        <f t="shared" si="14"/>
        <v>😃</v>
      </c>
      <c r="U22" s="88">
        <f t="shared" si="13"/>
        <v>16.758900000000001</v>
      </c>
      <c r="V22" s="89">
        <f>L35</f>
        <v>-5.4821999999999989</v>
      </c>
    </row>
    <row r="23" spans="1:26" ht="16" thickBot="1">
      <c r="B23" s="90" t="s">
        <v>27</v>
      </c>
      <c r="C23" s="111">
        <v>279</v>
      </c>
      <c r="D23" s="32">
        <v>0</v>
      </c>
      <c r="E23" s="32">
        <v>0</v>
      </c>
      <c r="F23" s="27">
        <f t="shared" si="0"/>
        <v>23.2407</v>
      </c>
      <c r="G23" s="10">
        <f t="shared" si="3"/>
        <v>46.481400000000001</v>
      </c>
      <c r="H23" s="46">
        <f t="shared" si="4"/>
        <v>0</v>
      </c>
      <c r="I23" s="50" t="str">
        <f t="shared" si="1"/>
        <v>😶</v>
      </c>
      <c r="J23" s="53">
        <f t="shared" si="5"/>
        <v>-23.2407</v>
      </c>
      <c r="K23" s="50" t="str">
        <f t="shared" si="6"/>
        <v>😶</v>
      </c>
      <c r="L23" s="57">
        <f t="shared" si="7"/>
        <v>-46.481400000000001</v>
      </c>
      <c r="M23" s="58" t="str">
        <f t="shared" si="8"/>
        <v>😶</v>
      </c>
      <c r="N23" s="46">
        <f t="shared" si="2"/>
        <v>0</v>
      </c>
      <c r="O23" s="50" t="str">
        <f t="shared" si="9"/>
        <v>😶</v>
      </c>
      <c r="P23" s="62">
        <f t="shared" si="10"/>
        <v>279</v>
      </c>
    </row>
    <row r="24" spans="1:26" ht="16" thickBot="1">
      <c r="B24" s="91" t="s">
        <v>28</v>
      </c>
      <c r="C24" s="111">
        <v>165</v>
      </c>
      <c r="D24" s="32">
        <v>0</v>
      </c>
      <c r="E24" s="32">
        <v>0</v>
      </c>
      <c r="F24" s="27">
        <f t="shared" si="0"/>
        <v>13.7445</v>
      </c>
      <c r="G24" s="10">
        <f t="shared" si="3"/>
        <v>27.489000000000001</v>
      </c>
      <c r="H24" s="46">
        <f t="shared" si="4"/>
        <v>0</v>
      </c>
      <c r="I24" s="50" t="str">
        <f t="shared" si="1"/>
        <v>😶</v>
      </c>
      <c r="J24" s="53">
        <f t="shared" si="5"/>
        <v>-13.7445</v>
      </c>
      <c r="K24" s="50" t="str">
        <f t="shared" si="6"/>
        <v>😶</v>
      </c>
      <c r="L24" s="57">
        <f t="shared" si="7"/>
        <v>-27.489000000000001</v>
      </c>
      <c r="M24" s="58" t="str">
        <f t="shared" si="8"/>
        <v>😶</v>
      </c>
      <c r="N24" s="46">
        <f t="shared" si="2"/>
        <v>0</v>
      </c>
      <c r="O24" s="50" t="str">
        <f t="shared" si="9"/>
        <v>😶</v>
      </c>
      <c r="P24" s="62">
        <f t="shared" si="10"/>
        <v>165</v>
      </c>
    </row>
    <row r="25" spans="1:26" ht="16" thickBot="1">
      <c r="B25" s="39" t="s">
        <v>29</v>
      </c>
      <c r="C25" s="111">
        <v>2711</v>
      </c>
      <c r="D25" s="32">
        <v>113</v>
      </c>
      <c r="E25" s="32">
        <v>113</v>
      </c>
      <c r="F25" s="27">
        <f t="shared" si="0"/>
        <v>225.8263</v>
      </c>
      <c r="G25" s="10">
        <f t="shared" si="3"/>
        <v>451.65260000000001</v>
      </c>
      <c r="H25" s="46">
        <f t="shared" si="4"/>
        <v>0.50038458762331928</v>
      </c>
      <c r="I25" s="50" t="str">
        <f t="shared" si="1"/>
        <v>😶</v>
      </c>
      <c r="J25" s="53">
        <f t="shared" si="5"/>
        <v>-112.8263</v>
      </c>
      <c r="K25" s="50" t="str">
        <f t="shared" si="6"/>
        <v>😶</v>
      </c>
      <c r="L25" s="57">
        <f t="shared" si="7"/>
        <v>-338.65260000000001</v>
      </c>
      <c r="M25" s="58" t="str">
        <f t="shared" si="8"/>
        <v>😶</v>
      </c>
      <c r="N25" s="46">
        <f t="shared" si="2"/>
        <v>4.1682036149022501E-2</v>
      </c>
      <c r="O25" s="50" t="str">
        <f t="shared" si="9"/>
        <v>😶</v>
      </c>
      <c r="P25" s="62">
        <f t="shared" si="10"/>
        <v>2598</v>
      </c>
    </row>
    <row r="26" spans="1:26" ht="16" thickBot="1">
      <c r="A26" s="4"/>
      <c r="B26" s="40" t="s">
        <v>30</v>
      </c>
      <c r="C26" s="111">
        <v>509</v>
      </c>
      <c r="D26" s="32">
        <v>27</v>
      </c>
      <c r="E26" s="32">
        <v>27</v>
      </c>
      <c r="F26" s="27">
        <f t="shared" si="0"/>
        <v>42.399700000000003</v>
      </c>
      <c r="G26" s="10">
        <f t="shared" si="3"/>
        <v>84.799400000000006</v>
      </c>
      <c r="H26" s="46">
        <f t="shared" si="4"/>
        <v>0.63679695846904572</v>
      </c>
      <c r="I26" s="50" t="str">
        <f t="shared" si="1"/>
        <v>😶</v>
      </c>
      <c r="J26" s="53">
        <f t="shared" si="5"/>
        <v>-15.399700000000003</v>
      </c>
      <c r="K26" s="50" t="str">
        <f t="shared" si="6"/>
        <v>😶</v>
      </c>
      <c r="L26" s="57">
        <f t="shared" si="7"/>
        <v>-57.799400000000006</v>
      </c>
      <c r="M26" s="58" t="str">
        <f t="shared" si="8"/>
        <v>😶</v>
      </c>
      <c r="N26" s="46">
        <f t="shared" si="2"/>
        <v>5.304518664047151E-2</v>
      </c>
      <c r="O26" s="50" t="str">
        <f t="shared" si="9"/>
        <v>😶</v>
      </c>
      <c r="P26" s="62">
        <f t="shared" si="10"/>
        <v>482</v>
      </c>
      <c r="Q26" s="6"/>
      <c r="R26" s="15"/>
      <c r="S26" s="6"/>
      <c r="T26" s="6"/>
      <c r="U26" s="6"/>
      <c r="V26" s="16"/>
      <c r="W26" s="6"/>
      <c r="X26" s="6"/>
      <c r="Y26" s="6"/>
      <c r="Z26" s="6"/>
    </row>
    <row r="27" spans="1:26" ht="16" thickBot="1">
      <c r="B27" s="40" t="s">
        <v>32</v>
      </c>
      <c r="C27" s="111">
        <v>3220</v>
      </c>
      <c r="D27" s="32">
        <v>140</v>
      </c>
      <c r="E27" s="32">
        <v>140</v>
      </c>
      <c r="F27" s="27">
        <f t="shared" si="0"/>
        <v>268.226</v>
      </c>
      <c r="G27" s="10">
        <f t="shared" si="3"/>
        <v>536.452</v>
      </c>
      <c r="H27" s="46">
        <f t="shared" si="4"/>
        <v>0.52194790959862203</v>
      </c>
      <c r="I27" s="50" t="str">
        <f t="shared" si="1"/>
        <v>😶</v>
      </c>
      <c r="J27" s="53">
        <f t="shared" si="5"/>
        <v>-128.226</v>
      </c>
      <c r="K27" s="50" t="str">
        <f t="shared" si="6"/>
        <v>😶</v>
      </c>
      <c r="L27" s="57">
        <f t="shared" si="7"/>
        <v>-396.452</v>
      </c>
      <c r="M27" s="58" t="str">
        <f t="shared" si="8"/>
        <v>😶</v>
      </c>
      <c r="N27" s="46">
        <f t="shared" si="2"/>
        <v>4.3478260869565216E-2</v>
      </c>
      <c r="O27" s="50" t="str">
        <f t="shared" si="9"/>
        <v>😶</v>
      </c>
      <c r="P27" s="62">
        <f t="shared" si="10"/>
        <v>3080</v>
      </c>
    </row>
    <row r="28" spans="1:26" ht="16" thickBot="1">
      <c r="B28" s="40" t="s">
        <v>31</v>
      </c>
      <c r="C28" s="111">
        <v>23475</v>
      </c>
      <c r="D28" s="32">
        <v>3012</v>
      </c>
      <c r="E28" s="32">
        <v>3012</v>
      </c>
      <c r="F28" s="27">
        <f t="shared" si="0"/>
        <v>1955.4675</v>
      </c>
      <c r="G28" s="10">
        <f t="shared" si="3"/>
        <v>3910.9349999999999</v>
      </c>
      <c r="H28" s="46">
        <f t="shared" si="4"/>
        <v>1.5402966298340424</v>
      </c>
      <c r="I28" s="50" t="str">
        <f t="shared" si="1"/>
        <v>😃</v>
      </c>
      <c r="J28" s="53">
        <f t="shared" si="5"/>
        <v>1056.5325</v>
      </c>
      <c r="K28" s="50" t="str">
        <f t="shared" si="6"/>
        <v>😃</v>
      </c>
      <c r="L28" s="57">
        <f t="shared" si="7"/>
        <v>-898.93499999999995</v>
      </c>
      <c r="M28" s="58" t="str">
        <f t="shared" si="8"/>
        <v>😶</v>
      </c>
      <c r="N28" s="46">
        <f t="shared" si="2"/>
        <v>0.12830670926517571</v>
      </c>
      <c r="O28" s="50" t="str">
        <f t="shared" si="9"/>
        <v>😃</v>
      </c>
      <c r="P28" s="62">
        <f t="shared" si="10"/>
        <v>20463</v>
      </c>
    </row>
    <row r="29" spans="1:26" ht="16" thickBot="1">
      <c r="B29" s="40" t="s">
        <v>33</v>
      </c>
      <c r="C29" s="111">
        <v>3930</v>
      </c>
      <c r="D29" s="32">
        <v>1044</v>
      </c>
      <c r="E29" s="32">
        <v>1044</v>
      </c>
      <c r="F29" s="27">
        <f t="shared" si="0"/>
        <v>327.36899999999997</v>
      </c>
      <c r="G29" s="10">
        <f t="shared" si="3"/>
        <v>654.73799999999994</v>
      </c>
      <c r="H29" s="46">
        <f t="shared" si="4"/>
        <v>3.1890618842957035</v>
      </c>
      <c r="I29" s="50" t="str">
        <f t="shared" si="1"/>
        <v>😃</v>
      </c>
      <c r="J29" s="53">
        <f t="shared" si="5"/>
        <v>716.63100000000009</v>
      </c>
      <c r="K29" s="50" t="str">
        <f t="shared" si="6"/>
        <v>😃</v>
      </c>
      <c r="L29" s="57">
        <f t="shared" si="7"/>
        <v>389.26200000000006</v>
      </c>
      <c r="M29" s="58" t="str">
        <f t="shared" si="8"/>
        <v>😃</v>
      </c>
      <c r="N29" s="46">
        <f t="shared" si="2"/>
        <v>0.26564885496183205</v>
      </c>
      <c r="O29" s="50" t="str">
        <f t="shared" si="9"/>
        <v>😃</v>
      </c>
      <c r="P29" s="62">
        <f t="shared" si="10"/>
        <v>2886</v>
      </c>
    </row>
    <row r="30" spans="1:26" ht="16" thickBot="1">
      <c r="B30" s="41" t="s">
        <v>34</v>
      </c>
      <c r="C30" s="111">
        <v>372</v>
      </c>
      <c r="D30" s="32">
        <v>0</v>
      </c>
      <c r="E30" s="32">
        <v>0</v>
      </c>
      <c r="F30" s="27">
        <f t="shared" si="0"/>
        <v>30.9876</v>
      </c>
      <c r="G30" s="10">
        <f t="shared" si="3"/>
        <v>61.975200000000001</v>
      </c>
      <c r="H30" s="46">
        <f t="shared" si="4"/>
        <v>0</v>
      </c>
      <c r="I30" s="50" t="str">
        <f t="shared" si="1"/>
        <v>😶</v>
      </c>
      <c r="J30" s="53">
        <f t="shared" si="5"/>
        <v>-30.9876</v>
      </c>
      <c r="K30" s="50" t="str">
        <f t="shared" si="6"/>
        <v>😶</v>
      </c>
      <c r="L30" s="57">
        <f t="shared" si="7"/>
        <v>-61.975200000000001</v>
      </c>
      <c r="M30" s="58" t="str">
        <f t="shared" si="8"/>
        <v>😶</v>
      </c>
      <c r="N30" s="46">
        <f t="shared" si="2"/>
        <v>0</v>
      </c>
      <c r="O30" s="50" t="str">
        <f t="shared" si="9"/>
        <v>😶</v>
      </c>
      <c r="P30" s="62">
        <f t="shared" si="10"/>
        <v>372</v>
      </c>
    </row>
    <row r="31" spans="1:26" ht="16" thickBot="1">
      <c r="B31" s="92" t="s">
        <v>5</v>
      </c>
      <c r="C31" s="111">
        <v>350</v>
      </c>
      <c r="D31" s="32">
        <v>29</v>
      </c>
      <c r="E31" s="32">
        <v>29</v>
      </c>
      <c r="F31" s="27">
        <f t="shared" si="0"/>
        <v>29.155000000000001</v>
      </c>
      <c r="G31" s="10">
        <f t="shared" si="3"/>
        <v>58.31</v>
      </c>
      <c r="H31" s="46">
        <f t="shared" si="4"/>
        <v>0.99468358772080256</v>
      </c>
      <c r="I31" s="50" t="str">
        <f t="shared" si="1"/>
        <v>😐</v>
      </c>
      <c r="J31" s="53">
        <f t="shared" si="5"/>
        <v>-0.15500000000000114</v>
      </c>
      <c r="K31" s="50" t="str">
        <f t="shared" si="6"/>
        <v>😐</v>
      </c>
      <c r="L31" s="57">
        <f t="shared" si="7"/>
        <v>-29.310000000000002</v>
      </c>
      <c r="M31" s="58" t="str">
        <f t="shared" si="8"/>
        <v>😶</v>
      </c>
      <c r="N31" s="46">
        <f t="shared" si="2"/>
        <v>8.2857142857142851E-2</v>
      </c>
      <c r="O31" s="50" t="str">
        <f t="shared" si="9"/>
        <v>😐</v>
      </c>
      <c r="P31" s="62">
        <f t="shared" si="10"/>
        <v>321</v>
      </c>
    </row>
    <row r="32" spans="1:26" ht="16" thickBot="1">
      <c r="B32" s="90" t="s">
        <v>6</v>
      </c>
      <c r="C32" s="111">
        <v>241</v>
      </c>
      <c r="D32" s="32">
        <v>19</v>
      </c>
      <c r="E32" s="32">
        <v>19</v>
      </c>
      <c r="F32" s="27">
        <f t="shared" si="0"/>
        <v>20.075299999999999</v>
      </c>
      <c r="G32" s="10">
        <f t="shared" si="3"/>
        <v>40.150599999999997</v>
      </c>
      <c r="H32" s="46">
        <f t="shared" si="4"/>
        <v>0.94643666595268816</v>
      </c>
      <c r="I32" s="50" t="str">
        <f t="shared" si="1"/>
        <v>😐</v>
      </c>
      <c r="J32" s="53">
        <f t="shared" si="5"/>
        <v>-1.0752999999999986</v>
      </c>
      <c r="K32" s="50" t="str">
        <f t="shared" si="6"/>
        <v>😐</v>
      </c>
      <c r="L32" s="57">
        <f t="shared" si="7"/>
        <v>-21.150599999999997</v>
      </c>
      <c r="M32" s="58" t="str">
        <f t="shared" si="8"/>
        <v>😶</v>
      </c>
      <c r="N32" s="46">
        <f t="shared" si="2"/>
        <v>7.8838174273858919E-2</v>
      </c>
      <c r="O32" s="50" t="str">
        <f t="shared" si="9"/>
        <v>😐</v>
      </c>
      <c r="P32" s="62">
        <f t="shared" si="10"/>
        <v>222</v>
      </c>
    </row>
    <row r="33" spans="2:16" ht="16" thickBot="1">
      <c r="B33" s="90" t="s">
        <v>7</v>
      </c>
      <c r="C33" s="111">
        <v>63</v>
      </c>
      <c r="D33" s="32">
        <v>3</v>
      </c>
      <c r="E33" s="32">
        <v>3</v>
      </c>
      <c r="F33" s="27">
        <f t="shared" si="0"/>
        <v>5.2478999999999996</v>
      </c>
      <c r="G33" s="10">
        <f t="shared" si="3"/>
        <v>10.495799999999999</v>
      </c>
      <c r="H33" s="46">
        <f t="shared" si="4"/>
        <v>0.57165723432230042</v>
      </c>
      <c r="I33" s="50" t="str">
        <f t="shared" si="1"/>
        <v>😶</v>
      </c>
      <c r="J33" s="53">
        <f t="shared" si="5"/>
        <v>-2.2478999999999996</v>
      </c>
      <c r="K33" s="50" t="str">
        <f t="shared" si="6"/>
        <v>😶</v>
      </c>
      <c r="L33" s="57">
        <f t="shared" si="7"/>
        <v>-7.4957999999999991</v>
      </c>
      <c r="M33" s="58" t="str">
        <f t="shared" si="8"/>
        <v>😶</v>
      </c>
      <c r="N33" s="46">
        <f t="shared" si="2"/>
        <v>4.7619047619047616E-2</v>
      </c>
      <c r="O33" s="50" t="str">
        <f t="shared" si="9"/>
        <v>😶</v>
      </c>
      <c r="P33" s="62">
        <f t="shared" si="10"/>
        <v>60</v>
      </c>
    </row>
    <row r="34" spans="2:16" ht="16" thickBot="1">
      <c r="B34" s="90" t="s">
        <v>9</v>
      </c>
      <c r="C34" s="111">
        <v>16</v>
      </c>
      <c r="D34" s="32">
        <v>3</v>
      </c>
      <c r="E34" s="32">
        <v>3</v>
      </c>
      <c r="F34" s="27">
        <f t="shared" si="0"/>
        <v>1.3328</v>
      </c>
      <c r="G34" s="10">
        <f t="shared" si="3"/>
        <v>2.6656</v>
      </c>
      <c r="H34" s="46">
        <f t="shared" si="4"/>
        <v>2.2509003601440578</v>
      </c>
      <c r="I34" s="50" t="str">
        <f t="shared" si="1"/>
        <v>😃</v>
      </c>
      <c r="J34" s="53">
        <f t="shared" si="5"/>
        <v>1.6672</v>
      </c>
      <c r="K34" s="50" t="str">
        <f t="shared" si="6"/>
        <v>😃</v>
      </c>
      <c r="L34" s="57">
        <f t="shared" si="7"/>
        <v>0.33440000000000003</v>
      </c>
      <c r="M34" s="58" t="str">
        <f t="shared" si="8"/>
        <v>😊</v>
      </c>
      <c r="N34" s="46">
        <f t="shared" si="2"/>
        <v>0.1875</v>
      </c>
      <c r="O34" s="50" t="str">
        <f t="shared" si="9"/>
        <v>😃</v>
      </c>
      <c r="P34" s="62">
        <f t="shared" si="10"/>
        <v>13</v>
      </c>
    </row>
    <row r="35" spans="2:16" ht="16" thickBot="1">
      <c r="B35" s="93" t="s">
        <v>8</v>
      </c>
      <c r="C35" s="111">
        <v>267</v>
      </c>
      <c r="D35" s="32">
        <v>39</v>
      </c>
      <c r="E35" s="32">
        <v>39</v>
      </c>
      <c r="F35" s="42">
        <f t="shared" si="0"/>
        <v>22.241099999999999</v>
      </c>
      <c r="G35" s="43">
        <f t="shared" si="3"/>
        <v>44.482199999999999</v>
      </c>
      <c r="H35" s="47">
        <f>$D35/($E$3*$C35)</f>
        <v>1.7535103929212135</v>
      </c>
      <c r="I35" s="51" t="str">
        <f t="shared" si="1"/>
        <v>😃</v>
      </c>
      <c r="J35" s="54">
        <f t="shared" si="5"/>
        <v>16.758900000000001</v>
      </c>
      <c r="K35" s="51" t="str">
        <f t="shared" si="6"/>
        <v>😃</v>
      </c>
      <c r="L35" s="59">
        <f t="shared" si="7"/>
        <v>-5.4821999999999989</v>
      </c>
      <c r="M35" s="60" t="str">
        <f t="shared" si="8"/>
        <v>😒</v>
      </c>
      <c r="N35" s="64">
        <f t="shared" si="2"/>
        <v>0.14606741573033707</v>
      </c>
      <c r="O35" s="65" t="str">
        <f t="shared" si="9"/>
        <v>😃</v>
      </c>
      <c r="P35" s="63">
        <f t="shared" si="10"/>
        <v>228</v>
      </c>
    </row>
    <row r="36" spans="2:16" ht="16" thickBot="1">
      <c r="B36" s="25"/>
      <c r="C36" s="5"/>
      <c r="D36" s="5"/>
      <c r="E36" s="5"/>
      <c r="F36" s="9"/>
      <c r="G36" s="9"/>
      <c r="H36" s="18"/>
      <c r="I36" s="18"/>
      <c r="J36" s="9"/>
      <c r="K36" s="18"/>
      <c r="L36" s="9"/>
      <c r="M36" s="18"/>
      <c r="N36" s="18"/>
      <c r="O36" s="18"/>
      <c r="P36" s="5"/>
    </row>
    <row r="37" spans="2:16" ht="61" thickBot="1">
      <c r="B37" s="131" t="s">
        <v>94</v>
      </c>
      <c r="C37" s="132"/>
      <c r="D37" s="133"/>
      <c r="E37" s="134"/>
      <c r="F37" s="135" t="s">
        <v>95</v>
      </c>
      <c r="G37" s="135" t="s">
        <v>96</v>
      </c>
      <c r="H37" s="136" t="s">
        <v>97</v>
      </c>
      <c r="M37" s="5"/>
      <c r="N37" s="5"/>
      <c r="O37" s="5"/>
    </row>
    <row r="38" spans="2:16">
      <c r="B38" s="156" t="s">
        <v>14</v>
      </c>
      <c r="C38" s="155">
        <v>87</v>
      </c>
      <c r="D38" s="33">
        <v>75.099999999999994</v>
      </c>
      <c r="E38" s="137">
        <v>75.099999999999994</v>
      </c>
      <c r="F38" s="138" t="str">
        <f>IF($D38&gt;=$E38,"▲","▼")</f>
        <v>▲</v>
      </c>
      <c r="G38" s="154">
        <f>$E38-$C38</f>
        <v>-11.900000000000006</v>
      </c>
      <c r="H38" s="139" t="str">
        <f>IF($G38&gt;=0,$I$3, $M$4)</f>
        <v>😒</v>
      </c>
      <c r="M38" s="5"/>
      <c r="N38" s="5"/>
      <c r="O38" s="5"/>
    </row>
    <row r="39" spans="2:16">
      <c r="B39" s="157" t="s">
        <v>15</v>
      </c>
      <c r="C39" s="155">
        <v>80</v>
      </c>
      <c r="D39" s="33">
        <v>57.6</v>
      </c>
      <c r="E39" s="137">
        <v>57.6</v>
      </c>
      <c r="F39" s="140" t="str">
        <f t="shared" ref="F39:F48" si="15">IF($D39&gt;=$E39,"▲","▼")</f>
        <v>▲</v>
      </c>
      <c r="G39" s="139">
        <f t="shared" ref="G39:G48" si="16">$E39-$C39</f>
        <v>-22.4</v>
      </c>
      <c r="H39" s="139" t="str">
        <f t="shared" ref="H39:H48" si="17">IF($G39&gt;=0,$I$3, $M$4)</f>
        <v>😒</v>
      </c>
      <c r="M39" s="5"/>
      <c r="N39" s="5"/>
      <c r="O39" s="5"/>
    </row>
    <row r="40" spans="2:16">
      <c r="B40" s="157" t="s">
        <v>19</v>
      </c>
      <c r="C40" s="155">
        <v>10</v>
      </c>
      <c r="D40" s="33">
        <v>0</v>
      </c>
      <c r="E40" s="137">
        <v>0</v>
      </c>
      <c r="F40" s="140" t="str">
        <f t="shared" si="15"/>
        <v>▲</v>
      </c>
      <c r="G40" s="139">
        <f t="shared" si="16"/>
        <v>-10</v>
      </c>
      <c r="H40" s="139" t="str">
        <f t="shared" si="17"/>
        <v>😒</v>
      </c>
      <c r="M40" s="5"/>
      <c r="N40" s="5"/>
      <c r="O40" s="5"/>
    </row>
    <row r="41" spans="2:16">
      <c r="B41" s="157" t="s">
        <v>102</v>
      </c>
      <c r="C41" s="155">
        <v>85</v>
      </c>
      <c r="D41" s="33">
        <v>76.900000000000006</v>
      </c>
      <c r="E41" s="137">
        <v>76.900000000000006</v>
      </c>
      <c r="F41" s="140" t="str">
        <f t="shared" si="15"/>
        <v>▲</v>
      </c>
      <c r="G41" s="139">
        <f t="shared" si="16"/>
        <v>-8.0999999999999943</v>
      </c>
      <c r="H41" s="139" t="str">
        <f t="shared" si="17"/>
        <v>😒</v>
      </c>
      <c r="M41" s="5"/>
      <c r="N41" s="5"/>
      <c r="O41" s="5"/>
    </row>
    <row r="42" spans="2:16">
      <c r="B42" s="157" t="s">
        <v>16</v>
      </c>
      <c r="C42" s="155">
        <v>87</v>
      </c>
      <c r="D42" s="33">
        <v>76.599999999999994</v>
      </c>
      <c r="E42" s="137">
        <v>76.599999999999994</v>
      </c>
      <c r="F42" s="140" t="str">
        <f t="shared" si="15"/>
        <v>▲</v>
      </c>
      <c r="G42" s="139">
        <f t="shared" si="16"/>
        <v>-10.400000000000006</v>
      </c>
      <c r="H42" s="139" t="str">
        <f t="shared" si="17"/>
        <v>😒</v>
      </c>
      <c r="M42" s="5"/>
      <c r="N42" s="5"/>
      <c r="O42" s="5"/>
    </row>
    <row r="43" spans="2:16">
      <c r="B43" s="157" t="s">
        <v>13</v>
      </c>
      <c r="C43" s="155">
        <v>47</v>
      </c>
      <c r="D43" s="33">
        <v>64.900000000000006</v>
      </c>
      <c r="E43" s="137">
        <v>64.900000000000006</v>
      </c>
      <c r="F43" s="140" t="str">
        <f t="shared" si="15"/>
        <v>▲</v>
      </c>
      <c r="G43" s="139">
        <f t="shared" si="16"/>
        <v>17.900000000000006</v>
      </c>
      <c r="H43" s="139" t="str">
        <f t="shared" si="17"/>
        <v>😃</v>
      </c>
      <c r="M43" s="5"/>
      <c r="N43" s="5"/>
      <c r="O43" s="5"/>
    </row>
    <row r="44" spans="2:16">
      <c r="B44" s="157" t="s">
        <v>20</v>
      </c>
      <c r="C44" s="155">
        <v>85</v>
      </c>
      <c r="D44" s="33">
        <v>50</v>
      </c>
      <c r="E44" s="137">
        <v>20</v>
      </c>
      <c r="F44" s="140" t="str">
        <f t="shared" si="15"/>
        <v>▲</v>
      </c>
      <c r="G44" s="139">
        <f t="shared" si="16"/>
        <v>-65</v>
      </c>
      <c r="H44" s="139" t="str">
        <f t="shared" si="17"/>
        <v>😒</v>
      </c>
      <c r="M44" s="5"/>
      <c r="N44" s="5"/>
      <c r="O44" s="5"/>
    </row>
    <row r="45" spans="2:16">
      <c r="B45" s="159" t="s">
        <v>17</v>
      </c>
      <c r="C45" s="155">
        <v>65</v>
      </c>
      <c r="D45" s="33">
        <v>1</v>
      </c>
      <c r="E45" s="137">
        <v>1</v>
      </c>
      <c r="F45" s="140" t="str">
        <f t="shared" si="15"/>
        <v>▲</v>
      </c>
      <c r="G45" s="139">
        <f t="shared" si="16"/>
        <v>-64</v>
      </c>
      <c r="H45" s="139" t="str">
        <f t="shared" si="17"/>
        <v>😒</v>
      </c>
      <c r="M45" s="5"/>
      <c r="N45" s="5"/>
      <c r="O45" s="5"/>
    </row>
    <row r="46" spans="2:16">
      <c r="B46" s="159" t="s">
        <v>103</v>
      </c>
      <c r="C46" s="155">
        <v>40</v>
      </c>
      <c r="D46" s="33">
        <v>85</v>
      </c>
      <c r="E46" s="137">
        <v>85</v>
      </c>
      <c r="F46" s="140" t="str">
        <f t="shared" si="15"/>
        <v>▲</v>
      </c>
      <c r="G46" s="139">
        <f t="shared" si="16"/>
        <v>45</v>
      </c>
      <c r="H46" s="139" t="str">
        <f t="shared" si="17"/>
        <v>😃</v>
      </c>
      <c r="M46" s="5"/>
      <c r="N46" s="5"/>
      <c r="O46" s="5"/>
    </row>
    <row r="47" spans="2:16">
      <c r="B47" s="159" t="s">
        <v>18</v>
      </c>
      <c r="C47" s="155">
        <v>55</v>
      </c>
      <c r="D47" s="33">
        <v>30</v>
      </c>
      <c r="E47" s="137">
        <v>15</v>
      </c>
      <c r="F47" s="140" t="str">
        <f t="shared" si="15"/>
        <v>▲</v>
      </c>
      <c r="G47" s="139">
        <f t="shared" si="16"/>
        <v>-40</v>
      </c>
      <c r="H47" s="139" t="str">
        <f t="shared" si="17"/>
        <v>😒</v>
      </c>
      <c r="M47" s="5"/>
      <c r="N47" s="5"/>
      <c r="O47" s="5"/>
    </row>
    <row r="48" spans="2:16" ht="16" thickBot="1">
      <c r="B48" s="160" t="s">
        <v>10</v>
      </c>
      <c r="C48" s="155">
        <v>30</v>
      </c>
      <c r="D48" s="33">
        <v>85</v>
      </c>
      <c r="E48" s="137">
        <v>86</v>
      </c>
      <c r="F48" s="141" t="str">
        <f t="shared" si="15"/>
        <v>▼</v>
      </c>
      <c r="G48" s="142">
        <f t="shared" si="16"/>
        <v>56</v>
      </c>
      <c r="H48" s="142" t="str">
        <f t="shared" si="17"/>
        <v>😃</v>
      </c>
      <c r="M48" s="5"/>
      <c r="N48" s="5"/>
      <c r="O48" s="5"/>
    </row>
    <row r="49" spans="2:15">
      <c r="M49" s="5"/>
      <c r="N49" s="5"/>
      <c r="O49" s="5"/>
    </row>
    <row r="50" spans="2:15">
      <c r="B50" s="8"/>
      <c r="C50" s="12"/>
      <c r="D50" s="5"/>
      <c r="E50" s="5"/>
      <c r="F50" s="5"/>
      <c r="G50" s="5"/>
      <c r="H50" s="5"/>
      <c r="I50" s="5"/>
      <c r="M50" s="5"/>
      <c r="N50" s="5"/>
      <c r="O50" s="5"/>
    </row>
    <row r="51" spans="2:15">
      <c r="B51" s="8"/>
      <c r="C51" s="12"/>
      <c r="D51" s="5"/>
      <c r="E51" s="5"/>
      <c r="F51" s="5"/>
      <c r="G51" s="5"/>
      <c r="H51" s="5"/>
      <c r="I51" s="5"/>
      <c r="M51" s="5"/>
      <c r="N51" s="5"/>
      <c r="O51" s="5"/>
    </row>
    <row r="52" spans="2:15">
      <c r="B52" s="8"/>
      <c r="C52" s="12"/>
      <c r="D52" s="5"/>
      <c r="E52" s="5"/>
      <c r="F52" s="5"/>
      <c r="G52" s="5"/>
      <c r="H52" s="5"/>
      <c r="I52" s="5"/>
      <c r="M52" s="5"/>
      <c r="N52" s="5"/>
      <c r="O52" s="5"/>
    </row>
    <row r="53" spans="2:15">
      <c r="B53" s="8"/>
      <c r="C53" s="12"/>
      <c r="D53" s="5"/>
      <c r="E53" s="5"/>
      <c r="F53" s="5"/>
      <c r="G53" s="5"/>
      <c r="H53" s="5"/>
      <c r="I53" s="5"/>
      <c r="M53" s="5"/>
      <c r="N53" s="5"/>
      <c r="O53" s="5"/>
    </row>
    <row r="54" spans="2:15">
      <c r="B54" s="8"/>
      <c r="C54" s="12"/>
      <c r="D54" s="5"/>
      <c r="E54" s="5"/>
      <c r="F54" s="5"/>
      <c r="G54" s="5"/>
      <c r="H54" s="5"/>
      <c r="I54" s="5"/>
      <c r="M54" s="5"/>
      <c r="N54" s="5"/>
      <c r="O54" s="5"/>
    </row>
    <row r="55" spans="2:15">
      <c r="B55" s="8"/>
      <c r="C55" s="12"/>
      <c r="D55" s="5"/>
      <c r="E55" s="5"/>
      <c r="F55" s="5"/>
      <c r="G55" s="5"/>
      <c r="H55" s="5"/>
      <c r="I55" s="5"/>
      <c r="M55" s="5"/>
      <c r="N55" s="5"/>
      <c r="O55" s="5"/>
    </row>
    <row r="56" spans="2:15">
      <c r="B56" s="8"/>
      <c r="C56" s="12"/>
      <c r="D56" s="5"/>
      <c r="E56" s="5"/>
      <c r="F56" s="5"/>
      <c r="G56" s="5"/>
      <c r="H56" s="5"/>
      <c r="I56" s="5"/>
      <c r="M56" s="5"/>
      <c r="N56" s="5"/>
      <c r="O56" s="5"/>
    </row>
    <row r="57" spans="2:15">
      <c r="B57" s="8"/>
      <c r="C57" s="12"/>
      <c r="D57" s="5"/>
      <c r="E57" s="5"/>
      <c r="F57" s="5"/>
      <c r="G57" s="5"/>
      <c r="H57" s="5"/>
      <c r="I57" s="5"/>
      <c r="M57" s="5"/>
      <c r="N57" s="5"/>
      <c r="O57" s="5"/>
    </row>
    <row r="58" spans="2:15">
      <c r="B58" s="8"/>
      <c r="C58" s="12"/>
      <c r="D58" s="5"/>
      <c r="E58" s="5"/>
      <c r="F58" s="5"/>
      <c r="G58" s="5"/>
      <c r="H58" s="5"/>
      <c r="I58" s="5"/>
      <c r="M58" s="5"/>
      <c r="N58" s="5"/>
      <c r="O58" s="5"/>
    </row>
    <row r="59" spans="2:15">
      <c r="B59" s="8"/>
      <c r="C59" s="12"/>
      <c r="D59" s="5"/>
      <c r="E59" s="5"/>
      <c r="F59" s="5"/>
      <c r="G59" s="5"/>
      <c r="H59" s="5"/>
      <c r="I59" s="5"/>
      <c r="M59" s="5"/>
      <c r="N59" s="5"/>
      <c r="O59" s="5"/>
    </row>
    <row r="60" spans="2:15">
      <c r="B60" s="8"/>
      <c r="C60" s="12"/>
      <c r="D60" s="5"/>
      <c r="E60" s="5"/>
      <c r="F60" s="5"/>
      <c r="G60" s="5"/>
      <c r="H60" s="5"/>
      <c r="I60" s="5"/>
      <c r="M60" s="5"/>
      <c r="N60" s="5"/>
      <c r="O60" s="5"/>
    </row>
    <row r="61" spans="2:15">
      <c r="B61" s="8"/>
      <c r="C61" s="12"/>
      <c r="D61" s="5"/>
      <c r="E61" s="5"/>
      <c r="F61" s="5"/>
      <c r="G61" s="5"/>
      <c r="H61" s="5"/>
      <c r="I61" s="5"/>
      <c r="M61" s="5"/>
      <c r="N61" s="5"/>
      <c r="O61" s="5"/>
    </row>
    <row r="62" spans="2:15">
      <c r="B62" s="8"/>
      <c r="C62" s="12"/>
      <c r="D62" s="5"/>
      <c r="E62" s="5"/>
      <c r="F62" s="5"/>
      <c r="G62" s="5"/>
      <c r="H62" s="5"/>
      <c r="I62" s="5"/>
      <c r="M62" s="5"/>
      <c r="N62" s="5"/>
      <c r="O62" s="5"/>
    </row>
    <row r="63" spans="2:15">
      <c r="C63" s="12"/>
    </row>
    <row r="64" spans="2:15">
      <c r="C64" s="12"/>
    </row>
    <row r="65" spans="3:3">
      <c r="C65" s="12"/>
    </row>
    <row r="66" spans="3:3">
      <c r="C66" s="12"/>
    </row>
    <row r="67" spans="3:3">
      <c r="C67" s="12"/>
    </row>
    <row r="68" spans="3:3">
      <c r="C68" s="12"/>
    </row>
    <row r="69" spans="3:3">
      <c r="C69" s="12"/>
    </row>
    <row r="70" spans="3:3">
      <c r="C70" s="12"/>
    </row>
    <row r="71" spans="3:3">
      <c r="C71" s="12"/>
    </row>
    <row r="72" spans="3:3">
      <c r="C72" s="12"/>
    </row>
    <row r="73" spans="3:3">
      <c r="C73" s="12"/>
    </row>
    <row r="74" spans="3:3">
      <c r="C74" s="12"/>
    </row>
    <row r="75" spans="3:3">
      <c r="C75" s="12"/>
    </row>
    <row r="76" spans="3:3">
      <c r="C76" s="12"/>
    </row>
    <row r="77" spans="3:3">
      <c r="C77" s="12"/>
    </row>
    <row r="78" spans="3:3">
      <c r="C78" s="12"/>
    </row>
    <row r="79" spans="3:3">
      <c r="C79" s="12"/>
    </row>
    <row r="80" spans="3:3">
      <c r="C80" s="12"/>
    </row>
    <row r="81" spans="3:3">
      <c r="C81" s="12"/>
    </row>
    <row r="82" spans="3:3">
      <c r="C82" s="12"/>
    </row>
  </sheetData>
  <mergeCells count="6">
    <mergeCell ref="N8:O8"/>
    <mergeCell ref="C3:D3"/>
    <mergeCell ref="C4:D4"/>
    <mergeCell ref="H8:I8"/>
    <mergeCell ref="J8:K8"/>
    <mergeCell ref="L8:M8"/>
  </mergeCells>
  <conditionalFormatting sqref="J9:J35">
    <cfRule type="cellIs" dxfId="91" priority="8" operator="greaterThan">
      <formula>0</formula>
    </cfRule>
  </conditionalFormatting>
  <conditionalFormatting sqref="L9:L35">
    <cfRule type="cellIs" dxfId="90" priority="7" operator="greaterThan">
      <formula>0</formula>
    </cfRule>
  </conditionalFormatting>
  <conditionalFormatting sqref="U10:V22">
    <cfRule type="cellIs" dxfId="89" priority="6" operator="greaterThan">
      <formula>0</formula>
    </cfRule>
  </conditionalFormatting>
  <conditionalFormatting sqref="H9:H35">
    <cfRule type="cellIs" dxfId="88" priority="5" operator="greaterThan">
      <formula>1</formula>
    </cfRule>
  </conditionalFormatting>
  <conditionalFormatting sqref="F38:F48">
    <cfRule type="containsText" dxfId="87" priority="4" operator="containsText" text="▼">
      <formula>NOT(ISERROR(SEARCH("▼",F38)))</formula>
    </cfRule>
  </conditionalFormatting>
  <conditionalFormatting sqref="U9:V9">
    <cfRule type="cellIs" dxfId="86" priority="3" operator="greaterThan">
      <formula>0</formula>
    </cfRule>
  </conditionalFormatting>
  <conditionalFormatting sqref="N9:N35">
    <cfRule type="cellIs" dxfId="85" priority="2" operator="greaterThanOrEqual">
      <formula>$E$4</formula>
    </cfRule>
  </conditionalFormatting>
  <conditionalFormatting sqref="G38:G48">
    <cfRule type="cellIs" dxfId="84" priority="1" operator="greaterThanOrEqual">
      <formula>0</formula>
    </cfRule>
  </conditionalFormatting>
  <pageMargins left="0.7" right="0.7" top="0.75" bottom="0.75" header="0.3" footer="0.3"/>
  <pageSetup paperSize="9" orientation="portrait" horizontalDpi="300" verticalDpi="30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Z82"/>
  <sheetViews>
    <sheetView topLeftCell="B11" zoomScale="110" zoomScaleNormal="110" zoomScalePageLayoutView="110" workbookViewId="0">
      <selection activeCell="G38" sqref="G38:G48"/>
    </sheetView>
  </sheetViews>
  <sheetFormatPr baseColWidth="10" defaultRowHeight="15.5"/>
  <cols>
    <col min="1" max="1" width="2" style="3" customWidth="1"/>
    <col min="2" max="2" width="39.6640625" style="11" customWidth="1"/>
    <col min="3" max="3" width="6.83203125" style="4" customWidth="1"/>
    <col min="4" max="15" width="6.83203125" style="2" customWidth="1"/>
    <col min="16" max="16" width="7.5" customWidth="1"/>
    <col min="17" max="17" width="2.1640625" customWidth="1"/>
    <col min="18" max="18" width="38.83203125" style="14" customWidth="1"/>
    <col min="19" max="19" width="6.83203125" customWidth="1"/>
    <col min="20" max="21" width="7.1640625" customWidth="1"/>
    <col min="22" max="22" width="6.6640625" style="7" customWidth="1"/>
    <col min="27" max="39" width="5.83203125" customWidth="1"/>
  </cols>
  <sheetData>
    <row r="1" spans="1:26" ht="16" thickBot="1"/>
    <row r="2" spans="1:26" ht="16" thickBot="1">
      <c r="I2" s="124" t="s">
        <v>52</v>
      </c>
      <c r="J2" s="122"/>
      <c r="K2" s="122"/>
      <c r="L2" s="122"/>
      <c r="M2" s="122"/>
      <c r="N2" s="122"/>
      <c r="O2" s="122"/>
      <c r="P2" s="123"/>
      <c r="R2" s="113" t="s">
        <v>86</v>
      </c>
      <c r="S2" s="114"/>
      <c r="T2" s="114"/>
      <c r="U2" s="114"/>
      <c r="V2" s="115"/>
    </row>
    <row r="3" spans="1:26" ht="16" thickBot="1">
      <c r="B3" s="35" t="s">
        <v>46</v>
      </c>
      <c r="C3" s="230" t="s">
        <v>45</v>
      </c>
      <c r="D3" s="231"/>
      <c r="E3" s="45">
        <v>8.3299999999999999E-2</v>
      </c>
      <c r="F3" s="19"/>
      <c r="G3" s="20"/>
      <c r="I3" s="116" t="s">
        <v>88</v>
      </c>
      <c r="J3" s="24" t="s">
        <v>40</v>
      </c>
      <c r="K3" s="24"/>
      <c r="M3" s="125" t="s">
        <v>87</v>
      </c>
      <c r="N3" s="24" t="s">
        <v>43</v>
      </c>
      <c r="O3" s="24"/>
      <c r="P3" s="117"/>
      <c r="T3" s="24"/>
      <c r="U3" s="24"/>
    </row>
    <row r="4" spans="1:26" ht="19" thickBot="1">
      <c r="B4" s="34" t="s">
        <v>70</v>
      </c>
      <c r="C4" s="232" t="s">
        <v>57</v>
      </c>
      <c r="D4" s="233"/>
      <c r="E4" s="45">
        <v>8.3299999999999999E-2</v>
      </c>
      <c r="F4" s="44" t="s">
        <v>58</v>
      </c>
      <c r="G4" s="21"/>
      <c r="H4" s="5"/>
      <c r="I4" s="116" t="s">
        <v>89</v>
      </c>
      <c r="J4" s="24" t="s">
        <v>41</v>
      </c>
      <c r="K4" s="24"/>
      <c r="M4" s="125" t="s">
        <v>91</v>
      </c>
      <c r="N4" s="24" t="s">
        <v>44</v>
      </c>
      <c r="O4" s="24"/>
      <c r="P4" s="117"/>
      <c r="T4" s="24"/>
      <c r="U4" s="24"/>
    </row>
    <row r="5" spans="1:26" s="13" customFormat="1" ht="16" thickBot="1">
      <c r="A5" s="3"/>
      <c r="B5" s="11"/>
      <c r="C5" s="12"/>
      <c r="D5" s="2"/>
      <c r="E5" s="21"/>
      <c r="F5" s="21"/>
      <c r="G5" s="21"/>
      <c r="H5" s="5"/>
      <c r="I5" s="118" t="s">
        <v>90</v>
      </c>
      <c r="J5" s="119" t="s">
        <v>42</v>
      </c>
      <c r="K5" s="119"/>
      <c r="L5" s="120"/>
      <c r="M5" s="126" t="s">
        <v>92</v>
      </c>
      <c r="N5" s="119" t="s">
        <v>53</v>
      </c>
      <c r="O5" s="119"/>
      <c r="P5" s="121"/>
      <c r="Q5"/>
      <c r="R5" s="14"/>
      <c r="S5"/>
      <c r="T5" s="24"/>
      <c r="U5" s="24"/>
      <c r="V5" s="7"/>
      <c r="W5"/>
      <c r="X5"/>
      <c r="Y5"/>
      <c r="Z5"/>
    </row>
    <row r="6" spans="1:26" s="13" customFormat="1" ht="16" thickBot="1">
      <c r="A6" s="3"/>
      <c r="B6" s="11"/>
      <c r="C6" s="12"/>
      <c r="D6" s="2"/>
      <c r="E6" s="20"/>
      <c r="F6" s="28" t="s">
        <v>11</v>
      </c>
      <c r="G6" s="28" t="s">
        <v>11</v>
      </c>
      <c r="H6" s="2"/>
      <c r="I6" s="22"/>
      <c r="J6" s="2"/>
      <c r="K6" s="2"/>
      <c r="L6" s="2"/>
      <c r="M6" s="2"/>
      <c r="N6" s="2"/>
      <c r="O6" s="2"/>
      <c r="P6"/>
      <c r="Q6"/>
      <c r="R6" s="17"/>
      <c r="S6" s="1"/>
      <c r="T6" s="1"/>
      <c r="U6" s="1"/>
      <c r="V6" s="7"/>
      <c r="W6"/>
      <c r="X6"/>
      <c r="Y6"/>
      <c r="Z6"/>
    </row>
    <row r="7" spans="1:26" ht="16" thickBot="1">
      <c r="C7" s="110"/>
      <c r="D7" s="23" t="s">
        <v>12</v>
      </c>
      <c r="E7" s="29"/>
      <c r="F7" s="30" t="s">
        <v>37</v>
      </c>
      <c r="G7" s="30" t="s">
        <v>38</v>
      </c>
      <c r="I7" s="22"/>
      <c r="R7" s="78" t="s">
        <v>56</v>
      </c>
      <c r="S7" s="81">
        <f>E3</f>
        <v>8.3299999999999999E-2</v>
      </c>
      <c r="T7" s="81">
        <f>E4</f>
        <v>8.3299999999999999E-2</v>
      </c>
      <c r="U7" s="83">
        <f>F8</f>
        <v>8.3299999999999999E-2</v>
      </c>
      <c r="V7" s="80">
        <f>G8</f>
        <v>0.1666</v>
      </c>
    </row>
    <row r="8" spans="1:26" ht="40" thickTop="1" thickBot="1">
      <c r="A8" s="2"/>
      <c r="B8" s="36" t="s">
        <v>39</v>
      </c>
      <c r="C8" s="74" t="s">
        <v>49</v>
      </c>
      <c r="D8" s="26" t="s">
        <v>35</v>
      </c>
      <c r="E8" s="75" t="s">
        <v>36</v>
      </c>
      <c r="F8" s="76">
        <v>8.3299999999999999E-2</v>
      </c>
      <c r="G8" s="77">
        <v>0.1666</v>
      </c>
      <c r="H8" s="234" t="s">
        <v>48</v>
      </c>
      <c r="I8" s="235"/>
      <c r="J8" s="234" t="s">
        <v>50</v>
      </c>
      <c r="K8" s="235"/>
      <c r="L8" s="236" t="s">
        <v>51</v>
      </c>
      <c r="M8" s="229"/>
      <c r="N8" s="228" t="s">
        <v>54</v>
      </c>
      <c r="O8" s="229"/>
      <c r="P8" s="26" t="s">
        <v>101</v>
      </c>
      <c r="Q8" s="7"/>
      <c r="R8" s="79" t="str">
        <f>B4</f>
        <v>Talence</v>
      </c>
      <c r="S8" s="72" t="s">
        <v>55</v>
      </c>
      <c r="T8" s="73" t="s">
        <v>0</v>
      </c>
      <c r="U8" s="84" t="s">
        <v>50</v>
      </c>
      <c r="V8" s="85" t="s">
        <v>51</v>
      </c>
      <c r="W8" s="7"/>
      <c r="X8" s="7"/>
      <c r="Y8" s="7"/>
      <c r="Z8" s="7"/>
    </row>
    <row r="9" spans="1:26" ht="16.5" thickTop="1" thickBot="1">
      <c r="B9" s="144" t="s">
        <v>93</v>
      </c>
      <c r="C9" s="111">
        <v>668</v>
      </c>
      <c r="D9" s="32">
        <v>58</v>
      </c>
      <c r="E9" s="32">
        <v>58</v>
      </c>
      <c r="F9" s="37">
        <f t="shared" ref="F9:F35" si="0">$C9*$F$8</f>
        <v>55.644399999999997</v>
      </c>
      <c r="G9" s="38">
        <f>$C9*$G$8</f>
        <v>111.28879999999999</v>
      </c>
      <c r="H9" s="48">
        <f>$D9/($E$3*$C9)</f>
        <v>1.0423331009050327</v>
      </c>
      <c r="I9" s="49" t="str">
        <f t="shared" ref="I9:I35" si="1">IF($H9&gt;120%,$I$3,IF($H9&gt;110%,$I$4,IF($H9&gt;100%,$I$5,IF($H9&gt;90%,$M$3,IF($H9&gt;80%,$M$4,$M$5)))))</f>
        <v>😉</v>
      </c>
      <c r="J9" s="52">
        <f>$E9-($F$8*$C9)</f>
        <v>2.3556000000000026</v>
      </c>
      <c r="K9" s="49" t="str">
        <f>IF($E9/$F9&gt;120%,$I$3,IF($E9/$F9&gt;110%,$I$4,IF($E9/$F9&gt;100%,$I$5,IF($E9/$F9&gt;90%,$M$3,IF($E9/$F9&gt;80%,$M$4,$M$5)))))</f>
        <v>😉</v>
      </c>
      <c r="L9" s="55">
        <f>$E9-($G$8*$C9)</f>
        <v>-53.288799999999995</v>
      </c>
      <c r="M9" s="56" t="str">
        <f>IF($E9/$G9&gt;120%,$I$3,IF($E9/$G9&gt;110%,$I$4,IF($E9/$G9&gt;100%,$I$5,IF($E9/$G9&gt;90%,$M$3,IF($E9/$G9&gt;80%,$M$4,$M$5)))))</f>
        <v>😶</v>
      </c>
      <c r="N9" s="48">
        <f t="shared" ref="N9:N35" si="2">$E9/$C9</f>
        <v>8.6826347305389226E-2</v>
      </c>
      <c r="O9" s="49" t="str">
        <f>IF($N9/$E$4&gt;120%,$I$3,IF($N9/$E$4&gt;110%,$I$4,IF($N9/$E$4&gt;100%,$I$5,IF($N9/$E$4&gt;90%,$M$3,IF($N9/$E$4&gt;80%,$M$4,$M$5)))))</f>
        <v>😉</v>
      </c>
      <c r="P9" s="61">
        <f>$C9-$E9</f>
        <v>610</v>
      </c>
      <c r="R9" s="66" t="str">
        <f>B9</f>
        <v xml:space="preserve">Total nouveaux clients </v>
      </c>
      <c r="S9" s="70" t="str">
        <f>I9</f>
        <v>😉</v>
      </c>
      <c r="T9" s="67" t="str">
        <f>O9</f>
        <v>😉</v>
      </c>
      <c r="U9" s="86">
        <f>J9</f>
        <v>2.3556000000000026</v>
      </c>
      <c r="V9" s="86">
        <f>L9</f>
        <v>-53.288799999999995</v>
      </c>
    </row>
    <row r="10" spans="1:26" ht="16" thickBot="1">
      <c r="B10" s="145" t="s">
        <v>100</v>
      </c>
      <c r="C10" s="111">
        <v>274</v>
      </c>
      <c r="D10" s="32">
        <v>4</v>
      </c>
      <c r="E10" s="32">
        <v>4</v>
      </c>
      <c r="F10" s="27">
        <f t="shared" si="0"/>
        <v>22.824200000000001</v>
      </c>
      <c r="G10" s="10">
        <f t="shared" ref="G10:G35" si="3">$C10*$G$8</f>
        <v>45.648400000000002</v>
      </c>
      <c r="H10" s="46">
        <f t="shared" ref="H10:H34" si="4">$D10/($E$3*$C10)</f>
        <v>0.17525258278493877</v>
      </c>
      <c r="I10" s="50" t="str">
        <f t="shared" si="1"/>
        <v>😶</v>
      </c>
      <c r="J10" s="53">
        <f t="shared" ref="J10:J35" si="5">$E10-($F$8*$C10)</f>
        <v>-18.824200000000001</v>
      </c>
      <c r="K10" s="50" t="str">
        <f t="shared" ref="K10:K35" si="6">IF($E10/$F10&gt;120%,$I$3,IF($E10/$F10&gt;110%,$I$4,IF($E10/$F10&gt;100%,$I$5,IF($E10/$F10&gt;90%,$M$3,IF($E10/$F10&gt;80%,$M$4,$M$5)))))</f>
        <v>😶</v>
      </c>
      <c r="L10" s="57">
        <f t="shared" ref="L10:L35" si="7">$E10-($G$8*$C10)</f>
        <v>-41.648400000000002</v>
      </c>
      <c r="M10" s="58" t="str">
        <f t="shared" ref="M10:M35" si="8">IF($E10/$G10&gt;120%,$I$3,IF($E10/$G10&gt;110%,$I$4,IF($E10/$G10&gt;100%,$I$5,IF($E10/$G10&gt;90%,$M$3,IF($E10/$G10&gt;80%,$M$4,$M$5)))))</f>
        <v>😶</v>
      </c>
      <c r="N10" s="46">
        <f t="shared" si="2"/>
        <v>1.4598540145985401E-2</v>
      </c>
      <c r="O10" s="50" t="str">
        <f t="shared" ref="O10:O35" si="9">IF($N10/$E$4&gt;120%,$I$3,IF($N10/$E$4&gt;110%,$I$4,IF($N10/$E$4&gt;100%,$I$5,IF($N10/$E$4&gt;90%,$M$3,IF($N10/$E$4&gt;80%,$M$4,$M$5)))))</f>
        <v>😶</v>
      </c>
      <c r="P10" s="62">
        <f t="shared" ref="P10:P35" si="10">$C10-$E10</f>
        <v>270</v>
      </c>
      <c r="R10" s="66" t="str">
        <f>B12</f>
        <v>dont total nouveaux clients particuliers</v>
      </c>
      <c r="S10" s="70" t="str">
        <f>I12</f>
        <v>😊</v>
      </c>
      <c r="T10" s="67" t="str">
        <f>O12</f>
        <v>😊</v>
      </c>
      <c r="U10" s="86">
        <f>J12</f>
        <v>6.5202000000000027</v>
      </c>
      <c r="V10" s="87">
        <f>L12</f>
        <v>-43.959599999999995</v>
      </c>
    </row>
    <row r="11" spans="1:26" ht="16" thickBot="1">
      <c r="B11" s="145" t="s">
        <v>99</v>
      </c>
      <c r="C11" s="111">
        <v>62</v>
      </c>
      <c r="D11" s="32">
        <v>1</v>
      </c>
      <c r="E11" s="32">
        <v>1</v>
      </c>
      <c r="F11" s="27">
        <f t="shared" si="0"/>
        <v>5.1646000000000001</v>
      </c>
      <c r="G11" s="10">
        <f t="shared" si="3"/>
        <v>10.3292</v>
      </c>
      <c r="H11" s="46">
        <f t="shared" si="4"/>
        <v>0.19362583743174688</v>
      </c>
      <c r="I11" s="50" t="str">
        <f t="shared" si="1"/>
        <v>😶</v>
      </c>
      <c r="J11" s="53">
        <f t="shared" si="5"/>
        <v>-4.1646000000000001</v>
      </c>
      <c r="K11" s="50" t="str">
        <f t="shared" si="6"/>
        <v>😶</v>
      </c>
      <c r="L11" s="57">
        <f t="shared" si="7"/>
        <v>-9.3292000000000002</v>
      </c>
      <c r="M11" s="58" t="str">
        <f t="shared" si="8"/>
        <v>😶</v>
      </c>
      <c r="N11" s="46">
        <f t="shared" si="2"/>
        <v>1.6129032258064516E-2</v>
      </c>
      <c r="O11" s="50" t="str">
        <f t="shared" si="9"/>
        <v>😶</v>
      </c>
      <c r="P11" s="62">
        <f t="shared" si="10"/>
        <v>61</v>
      </c>
      <c r="R11" s="66" t="str">
        <f>B16</f>
        <v>collecte globale hors parts sociales (ke)</v>
      </c>
      <c r="S11" s="70" t="str">
        <f>I16</f>
        <v>😶</v>
      </c>
      <c r="T11" s="67" t="str">
        <f>O16</f>
        <v>😶</v>
      </c>
      <c r="U11" s="86">
        <f>J16</f>
        <v>-424.36099999999999</v>
      </c>
      <c r="V11" s="87">
        <f>L16</f>
        <v>-771.72199999999998</v>
      </c>
    </row>
    <row r="12" spans="1:26" ht="16" thickBot="1">
      <c r="B12" s="146" t="s">
        <v>98</v>
      </c>
      <c r="C12" s="143">
        <f>C9-C11</f>
        <v>606</v>
      </c>
      <c r="D12" s="147">
        <f>D9-D11</f>
        <v>57</v>
      </c>
      <c r="E12" s="147">
        <f>E9-E11</f>
        <v>57</v>
      </c>
      <c r="F12" s="27">
        <f t="shared" si="0"/>
        <v>50.479799999999997</v>
      </c>
      <c r="G12" s="10">
        <f t="shared" si="3"/>
        <v>100.95959999999999</v>
      </c>
      <c r="H12" s="46">
        <f t="shared" si="4"/>
        <v>1.1291645371019696</v>
      </c>
      <c r="I12" s="50" t="str">
        <f t="shared" si="1"/>
        <v>😊</v>
      </c>
      <c r="J12" s="53">
        <f t="shared" si="5"/>
        <v>6.5202000000000027</v>
      </c>
      <c r="K12" s="50" t="str">
        <f t="shared" si="6"/>
        <v>😊</v>
      </c>
      <c r="L12" s="57">
        <f t="shared" si="7"/>
        <v>-43.959599999999995</v>
      </c>
      <c r="M12" s="58" t="str">
        <f t="shared" si="8"/>
        <v>😶</v>
      </c>
      <c r="N12" s="46">
        <f t="shared" si="2"/>
        <v>9.405940594059406E-2</v>
      </c>
      <c r="O12" s="50" t="str">
        <f t="shared" si="9"/>
        <v>😊</v>
      </c>
      <c r="P12" s="62">
        <f t="shared" si="10"/>
        <v>549</v>
      </c>
      <c r="R12" s="66" t="str">
        <f>B20</f>
        <v>souscription navig'option</v>
      </c>
      <c r="S12" s="70" t="str">
        <f>I20</f>
        <v>😶</v>
      </c>
      <c r="T12" s="67" t="str">
        <f>O20</f>
        <v>😶</v>
      </c>
      <c r="U12" s="86">
        <f>J20</f>
        <v>-5.3287999999999993</v>
      </c>
      <c r="V12" s="87">
        <f>L20</f>
        <v>-16.657599999999999</v>
      </c>
    </row>
    <row r="13" spans="1:26" ht="16" thickBot="1">
      <c r="B13" s="39" t="s">
        <v>21</v>
      </c>
      <c r="C13" s="111">
        <v>3447</v>
      </c>
      <c r="D13" s="32">
        <v>-185</v>
      </c>
      <c r="E13" s="32">
        <v>-185</v>
      </c>
      <c r="F13" s="27">
        <f t="shared" si="0"/>
        <v>287.13510000000002</v>
      </c>
      <c r="G13" s="10">
        <f t="shared" si="3"/>
        <v>574.27020000000005</v>
      </c>
      <c r="H13" s="46">
        <f t="shared" si="4"/>
        <v>-0.64429601257387192</v>
      </c>
      <c r="I13" s="50" t="str">
        <f t="shared" si="1"/>
        <v>😶</v>
      </c>
      <c r="J13" s="53">
        <f t="shared" si="5"/>
        <v>-472.13510000000002</v>
      </c>
      <c r="K13" s="50" t="str">
        <f t="shared" si="6"/>
        <v>😶</v>
      </c>
      <c r="L13" s="57">
        <f t="shared" si="7"/>
        <v>-759.27020000000005</v>
      </c>
      <c r="M13" s="58" t="str">
        <f t="shared" si="8"/>
        <v>😶</v>
      </c>
      <c r="N13" s="46">
        <f t="shared" si="2"/>
        <v>-5.3669857847403538E-2</v>
      </c>
      <c r="O13" s="50" t="str">
        <f t="shared" si="9"/>
        <v>😶</v>
      </c>
      <c r="P13" s="62">
        <f t="shared" si="10"/>
        <v>3632</v>
      </c>
      <c r="R13" s="66" t="str">
        <f>B22</f>
        <v>collecte brute diversifiée en épargne assurance vie (ke)</v>
      </c>
      <c r="S13" s="70" t="str">
        <f>I22</f>
        <v>😶</v>
      </c>
      <c r="T13" s="67" t="str">
        <f>O22</f>
        <v>😶</v>
      </c>
      <c r="U13" s="86">
        <f>J22</f>
        <v>-113.24199999999999</v>
      </c>
      <c r="V13" s="87">
        <f>L22</f>
        <v>-341.48399999999998</v>
      </c>
    </row>
    <row r="14" spans="1:26" ht="16" thickBot="1">
      <c r="B14" s="40" t="s">
        <v>22</v>
      </c>
      <c r="C14" s="111">
        <v>353</v>
      </c>
      <c r="D14" s="32">
        <v>-228</v>
      </c>
      <c r="E14" s="32">
        <v>-228</v>
      </c>
      <c r="F14" s="27">
        <f t="shared" si="0"/>
        <v>29.404900000000001</v>
      </c>
      <c r="G14" s="10">
        <f t="shared" si="3"/>
        <v>58.809800000000003</v>
      </c>
      <c r="H14" s="46">
        <f t="shared" si="4"/>
        <v>-7.7538097391931275</v>
      </c>
      <c r="I14" s="50" t="str">
        <f t="shared" si="1"/>
        <v>😶</v>
      </c>
      <c r="J14" s="53">
        <f t="shared" si="5"/>
        <v>-257.4049</v>
      </c>
      <c r="K14" s="50" t="str">
        <f t="shared" si="6"/>
        <v>😶</v>
      </c>
      <c r="L14" s="57">
        <f t="shared" si="7"/>
        <v>-286.8098</v>
      </c>
      <c r="M14" s="58" t="str">
        <f t="shared" si="8"/>
        <v>😶</v>
      </c>
      <c r="N14" s="46">
        <f t="shared" si="2"/>
        <v>-0.6458923512747875</v>
      </c>
      <c r="O14" s="50" t="str">
        <f t="shared" si="9"/>
        <v>😶</v>
      </c>
      <c r="P14" s="62">
        <f t="shared" si="10"/>
        <v>581</v>
      </c>
      <c r="R14" s="66" t="str">
        <f>B23</f>
        <v>collecte brute diversifiée hors épargne assurance vie (ke)</v>
      </c>
      <c r="S14" s="70" t="str">
        <f>I23</f>
        <v>😶</v>
      </c>
      <c r="T14" s="67" t="str">
        <f>O23</f>
        <v>😶</v>
      </c>
      <c r="U14" s="86">
        <f>J23</f>
        <v>-25.823</v>
      </c>
      <c r="V14" s="87">
        <f>L23</f>
        <v>-51.646000000000001</v>
      </c>
    </row>
    <row r="15" spans="1:26" ht="16" thickBot="1">
      <c r="B15" s="40" t="s">
        <v>23</v>
      </c>
      <c r="C15" s="111">
        <v>370</v>
      </c>
      <c r="D15" s="32">
        <v>-34</v>
      </c>
      <c r="E15" s="32">
        <v>-34</v>
      </c>
      <c r="F15" s="27">
        <f t="shared" si="0"/>
        <v>30.820999999999998</v>
      </c>
      <c r="G15" s="10">
        <f t="shared" si="3"/>
        <v>61.641999999999996</v>
      </c>
      <c r="H15" s="46">
        <f t="shared" si="4"/>
        <v>-1.1031439602868176</v>
      </c>
      <c r="I15" s="50" t="str">
        <f t="shared" si="1"/>
        <v>😶</v>
      </c>
      <c r="J15" s="53">
        <f t="shared" si="5"/>
        <v>-64.820999999999998</v>
      </c>
      <c r="K15" s="50" t="str">
        <f t="shared" si="6"/>
        <v>😶</v>
      </c>
      <c r="L15" s="57">
        <f t="shared" si="7"/>
        <v>-95.641999999999996</v>
      </c>
      <c r="M15" s="58" t="str">
        <f t="shared" si="8"/>
        <v>😶</v>
      </c>
      <c r="N15" s="46">
        <f t="shared" si="2"/>
        <v>-9.1891891891891897E-2</v>
      </c>
      <c r="O15" s="50" t="str">
        <f t="shared" si="9"/>
        <v>😶</v>
      </c>
      <c r="P15" s="62">
        <f t="shared" si="10"/>
        <v>404</v>
      </c>
      <c r="R15" s="66" t="str">
        <f>B27</f>
        <v>total crédit conso et renouvelable (ke)</v>
      </c>
      <c r="S15" s="70" t="str">
        <f>I27</f>
        <v>😐</v>
      </c>
      <c r="T15" s="67" t="str">
        <f>O25</f>
        <v>😐</v>
      </c>
      <c r="U15" s="86">
        <f>J27</f>
        <v>-23.718999999999994</v>
      </c>
      <c r="V15" s="87">
        <f>L27</f>
        <v>-309.43799999999999</v>
      </c>
    </row>
    <row r="16" spans="1:26" ht="16" thickBot="1">
      <c r="B16" s="40" t="s">
        <v>24</v>
      </c>
      <c r="C16" s="111">
        <v>4170</v>
      </c>
      <c r="D16" s="32">
        <v>-77</v>
      </c>
      <c r="E16" s="32">
        <v>-77</v>
      </c>
      <c r="F16" s="27">
        <f t="shared" si="0"/>
        <v>347.36099999999999</v>
      </c>
      <c r="G16" s="10">
        <f t="shared" si="3"/>
        <v>694.72199999999998</v>
      </c>
      <c r="H16" s="46">
        <f t="shared" si="4"/>
        <v>-0.22167140237389921</v>
      </c>
      <c r="I16" s="50" t="str">
        <f t="shared" si="1"/>
        <v>😶</v>
      </c>
      <c r="J16" s="53">
        <f t="shared" si="5"/>
        <v>-424.36099999999999</v>
      </c>
      <c r="K16" s="50" t="str">
        <f t="shared" si="6"/>
        <v>😶</v>
      </c>
      <c r="L16" s="57">
        <f t="shared" si="7"/>
        <v>-771.72199999999998</v>
      </c>
      <c r="M16" s="58" t="str">
        <f t="shared" si="8"/>
        <v>😶</v>
      </c>
      <c r="N16" s="46">
        <f t="shared" si="2"/>
        <v>-1.8465227817745802E-2</v>
      </c>
      <c r="O16" s="50" t="str">
        <f t="shared" si="9"/>
        <v>😶</v>
      </c>
      <c r="P16" s="62">
        <f t="shared" si="10"/>
        <v>4247</v>
      </c>
      <c r="R16" s="66" t="str">
        <f t="shared" ref="R16:R22" si="11">B29</f>
        <v>crédit pro hors locatif (ke)</v>
      </c>
      <c r="S16" s="70" t="str">
        <f t="shared" ref="S16:S22" si="12">I29</f>
        <v>😶</v>
      </c>
      <c r="T16" s="67" t="str">
        <f>O27</f>
        <v>😐</v>
      </c>
      <c r="U16" s="86">
        <f t="shared" ref="U16:U22" si="13">J29</f>
        <v>-209.41059999999999</v>
      </c>
      <c r="V16" s="87">
        <f>L29</f>
        <v>-432.82119999999998</v>
      </c>
    </row>
    <row r="17" spans="1:26" ht="16" thickBot="1">
      <c r="B17" s="40" t="s">
        <v>25</v>
      </c>
      <c r="C17" s="111">
        <v>107</v>
      </c>
      <c r="D17" s="32">
        <v>-6</v>
      </c>
      <c r="E17" s="32">
        <v>-6</v>
      </c>
      <c r="F17" s="27">
        <f t="shared" si="0"/>
        <v>8.9131</v>
      </c>
      <c r="G17" s="10">
        <f t="shared" si="3"/>
        <v>17.8262</v>
      </c>
      <c r="H17" s="46">
        <f t="shared" si="4"/>
        <v>-0.67316646284682102</v>
      </c>
      <c r="I17" s="50" t="str">
        <f t="shared" si="1"/>
        <v>😶</v>
      </c>
      <c r="J17" s="53">
        <f t="shared" si="5"/>
        <v>-14.9131</v>
      </c>
      <c r="K17" s="50" t="str">
        <f t="shared" si="6"/>
        <v>😶</v>
      </c>
      <c r="L17" s="57">
        <f t="shared" si="7"/>
        <v>-23.8262</v>
      </c>
      <c r="M17" s="58" t="str">
        <f t="shared" si="8"/>
        <v>😶</v>
      </c>
      <c r="N17" s="46">
        <f t="shared" si="2"/>
        <v>-5.6074766355140186E-2</v>
      </c>
      <c r="O17" s="50" t="str">
        <f t="shared" si="9"/>
        <v>😶</v>
      </c>
      <c r="P17" s="62">
        <f t="shared" si="10"/>
        <v>113</v>
      </c>
      <c r="R17" s="66" t="str">
        <f t="shared" si="11"/>
        <v>crédit pro locatif (ke)</v>
      </c>
      <c r="S17" s="70" t="str">
        <f t="shared" si="12"/>
        <v>😒</v>
      </c>
      <c r="T17" s="67" t="str">
        <f t="shared" ref="T17:T22" si="14">O30</f>
        <v>😒</v>
      </c>
      <c r="U17" s="86">
        <f t="shared" si="13"/>
        <v>-3.3251999999999988</v>
      </c>
      <c r="V17" s="87">
        <f>L84</f>
        <v>0</v>
      </c>
    </row>
    <row r="18" spans="1:26" ht="16" thickBot="1">
      <c r="B18" s="40" t="s">
        <v>1</v>
      </c>
      <c r="C18" s="111">
        <v>78</v>
      </c>
      <c r="D18" s="32">
        <v>4</v>
      </c>
      <c r="E18" s="32">
        <v>4</v>
      </c>
      <c r="F18" s="27">
        <f t="shared" si="0"/>
        <v>6.4973999999999998</v>
      </c>
      <c r="G18" s="10">
        <f t="shared" si="3"/>
        <v>12.9948</v>
      </c>
      <c r="H18" s="46">
        <f t="shared" si="4"/>
        <v>0.61563086773170805</v>
      </c>
      <c r="I18" s="50" t="str">
        <f t="shared" si="1"/>
        <v>😶</v>
      </c>
      <c r="J18" s="53">
        <f t="shared" si="5"/>
        <v>-2.4973999999999998</v>
      </c>
      <c r="K18" s="50" t="str">
        <f t="shared" si="6"/>
        <v>😶</v>
      </c>
      <c r="L18" s="57">
        <f t="shared" si="7"/>
        <v>-8.9947999999999997</v>
      </c>
      <c r="M18" s="58" t="str">
        <f t="shared" si="8"/>
        <v>😶</v>
      </c>
      <c r="N18" s="46">
        <f t="shared" si="2"/>
        <v>5.128205128205128E-2</v>
      </c>
      <c r="O18" s="50" t="str">
        <f t="shared" si="9"/>
        <v>😶</v>
      </c>
      <c r="P18" s="62">
        <f t="shared" si="10"/>
        <v>74</v>
      </c>
      <c r="R18" s="40" t="str">
        <f t="shared" si="11"/>
        <v>nouveaux contrats assurance de biens</v>
      </c>
      <c r="S18" s="70" t="str">
        <f t="shared" si="12"/>
        <v>😐</v>
      </c>
      <c r="T18" s="67" t="str">
        <f t="shared" si="14"/>
        <v>😐</v>
      </c>
      <c r="U18" s="86">
        <f t="shared" si="13"/>
        <v>-1.0705000000000027</v>
      </c>
      <c r="V18" s="87">
        <f>L31</f>
        <v>-33.141000000000005</v>
      </c>
    </row>
    <row r="19" spans="1:26" ht="16" thickBot="1">
      <c r="B19" s="40" t="s">
        <v>2</v>
      </c>
      <c r="C19" s="111">
        <v>287</v>
      </c>
      <c r="D19" s="32">
        <v>14</v>
      </c>
      <c r="E19" s="32">
        <v>14</v>
      </c>
      <c r="F19" s="27">
        <f t="shared" si="0"/>
        <v>23.9071</v>
      </c>
      <c r="G19" s="10">
        <f t="shared" si="3"/>
        <v>47.8142</v>
      </c>
      <c r="H19" s="46">
        <f t="shared" si="4"/>
        <v>0.58560009369601496</v>
      </c>
      <c r="I19" s="50" t="str">
        <f t="shared" si="1"/>
        <v>😶</v>
      </c>
      <c r="J19" s="53">
        <f t="shared" si="5"/>
        <v>-9.9070999999999998</v>
      </c>
      <c r="K19" s="50" t="str">
        <f t="shared" si="6"/>
        <v>😶</v>
      </c>
      <c r="L19" s="57">
        <f t="shared" si="7"/>
        <v>-33.8142</v>
      </c>
      <c r="M19" s="58" t="str">
        <f t="shared" si="8"/>
        <v>😶</v>
      </c>
      <c r="N19" s="46">
        <f t="shared" si="2"/>
        <v>4.878048780487805E-2</v>
      </c>
      <c r="O19" s="50" t="str">
        <f t="shared" si="9"/>
        <v>😶</v>
      </c>
      <c r="P19" s="62">
        <f t="shared" si="10"/>
        <v>273</v>
      </c>
      <c r="R19" s="40" t="str">
        <f t="shared" si="11"/>
        <v>nouveaux contrats assurance de personnes</v>
      </c>
      <c r="S19" s="70" t="str">
        <f t="shared" si="12"/>
        <v>😒</v>
      </c>
      <c r="T19" s="67" t="str">
        <f t="shared" si="14"/>
        <v>😒</v>
      </c>
      <c r="U19" s="86">
        <f t="shared" si="13"/>
        <v>-4.1577999999999982</v>
      </c>
      <c r="V19" s="87">
        <f>L32</f>
        <v>-26.315599999999996</v>
      </c>
    </row>
    <row r="20" spans="1:26" ht="16" thickBot="1">
      <c r="B20" s="40" t="s">
        <v>3</v>
      </c>
      <c r="C20" s="111">
        <v>136</v>
      </c>
      <c r="D20" s="32">
        <v>6</v>
      </c>
      <c r="E20" s="32">
        <v>6</v>
      </c>
      <c r="F20" s="27">
        <f t="shared" si="0"/>
        <v>11.328799999999999</v>
      </c>
      <c r="G20" s="10">
        <f t="shared" si="3"/>
        <v>22.657599999999999</v>
      </c>
      <c r="H20" s="46">
        <f t="shared" si="4"/>
        <v>0.52962361415154302</v>
      </c>
      <c r="I20" s="50" t="str">
        <f t="shared" si="1"/>
        <v>😶</v>
      </c>
      <c r="J20" s="53">
        <f t="shared" si="5"/>
        <v>-5.3287999999999993</v>
      </c>
      <c r="K20" s="50" t="str">
        <f t="shared" si="6"/>
        <v>😶</v>
      </c>
      <c r="L20" s="57">
        <f t="shared" si="7"/>
        <v>-16.657599999999999</v>
      </c>
      <c r="M20" s="58" t="str">
        <f t="shared" si="8"/>
        <v>😶</v>
      </c>
      <c r="N20" s="46">
        <f t="shared" si="2"/>
        <v>4.4117647058823532E-2</v>
      </c>
      <c r="O20" s="50" t="str">
        <f t="shared" si="9"/>
        <v>😶</v>
      </c>
      <c r="P20" s="62">
        <f t="shared" si="10"/>
        <v>130</v>
      </c>
      <c r="R20" s="40" t="str">
        <f t="shared" si="11"/>
        <v>dont PAV</v>
      </c>
      <c r="S20" s="70" t="str">
        <f t="shared" si="12"/>
        <v>😉</v>
      </c>
      <c r="T20" s="67" t="str">
        <f t="shared" si="14"/>
        <v>😉</v>
      </c>
      <c r="U20" s="86">
        <f t="shared" si="13"/>
        <v>0.25229999999999997</v>
      </c>
      <c r="V20" s="87">
        <f>L3</f>
        <v>0</v>
      </c>
    </row>
    <row r="21" spans="1:26" ht="16" thickBot="1">
      <c r="B21" s="41" t="s">
        <v>4</v>
      </c>
      <c r="C21" s="111">
        <v>160</v>
      </c>
      <c r="D21" s="32">
        <v>10</v>
      </c>
      <c r="E21" s="32">
        <v>10</v>
      </c>
      <c r="F21" s="27">
        <f t="shared" si="0"/>
        <v>13.327999999999999</v>
      </c>
      <c r="G21" s="10">
        <f t="shared" si="3"/>
        <v>26.655999999999999</v>
      </c>
      <c r="H21" s="46">
        <f t="shared" si="4"/>
        <v>0.75030012004801927</v>
      </c>
      <c r="I21" s="50" t="str">
        <f t="shared" si="1"/>
        <v>😶</v>
      </c>
      <c r="J21" s="53">
        <f t="shared" si="5"/>
        <v>-3.3279999999999994</v>
      </c>
      <c r="K21" s="50" t="str">
        <f t="shared" si="6"/>
        <v>😶</v>
      </c>
      <c r="L21" s="57">
        <f t="shared" si="7"/>
        <v>-16.655999999999999</v>
      </c>
      <c r="M21" s="58" t="str">
        <f t="shared" si="8"/>
        <v>😶</v>
      </c>
      <c r="N21" s="46">
        <f t="shared" si="2"/>
        <v>6.25E-2</v>
      </c>
      <c r="O21" s="50" t="str">
        <f t="shared" si="9"/>
        <v>😶</v>
      </c>
      <c r="P21" s="62">
        <f t="shared" si="10"/>
        <v>150</v>
      </c>
      <c r="R21" s="40" t="str">
        <f t="shared" si="11"/>
        <v>AOL</v>
      </c>
      <c r="S21" s="70" t="str">
        <f t="shared" si="12"/>
        <v>😶</v>
      </c>
      <c r="T21" s="67" t="str">
        <f t="shared" si="14"/>
        <v>😶</v>
      </c>
      <c r="U21" s="86">
        <f t="shared" si="13"/>
        <v>-0.49940000000000007</v>
      </c>
      <c r="V21" s="87">
        <f>L34</f>
        <v>-1.9988000000000001</v>
      </c>
    </row>
    <row r="22" spans="1:26" ht="16" thickBot="1">
      <c r="B22" s="92" t="s">
        <v>26</v>
      </c>
      <c r="C22" s="111">
        <v>2740</v>
      </c>
      <c r="D22" s="32">
        <v>115</v>
      </c>
      <c r="E22" s="32">
        <v>115</v>
      </c>
      <c r="F22" s="27">
        <f t="shared" si="0"/>
        <v>228.24199999999999</v>
      </c>
      <c r="G22" s="10">
        <f t="shared" si="3"/>
        <v>456.48399999999998</v>
      </c>
      <c r="H22" s="46">
        <f t="shared" si="4"/>
        <v>0.503851175506699</v>
      </c>
      <c r="I22" s="50" t="str">
        <f t="shared" si="1"/>
        <v>😶</v>
      </c>
      <c r="J22" s="53">
        <f t="shared" si="5"/>
        <v>-113.24199999999999</v>
      </c>
      <c r="K22" s="50" t="str">
        <f t="shared" si="6"/>
        <v>😶</v>
      </c>
      <c r="L22" s="57">
        <f t="shared" si="7"/>
        <v>-341.48399999999998</v>
      </c>
      <c r="M22" s="58" t="str">
        <f t="shared" si="8"/>
        <v>😶</v>
      </c>
      <c r="N22" s="46">
        <f t="shared" si="2"/>
        <v>4.1970802919708027E-2</v>
      </c>
      <c r="O22" s="50" t="str">
        <f t="shared" si="9"/>
        <v>😶</v>
      </c>
      <c r="P22" s="62">
        <f t="shared" si="10"/>
        <v>2625</v>
      </c>
      <c r="R22" s="68" t="str">
        <f t="shared" si="11"/>
        <v>souscription carte haut de gamme</v>
      </c>
      <c r="S22" s="71" t="str">
        <f t="shared" si="12"/>
        <v>😃</v>
      </c>
      <c r="T22" s="69" t="str">
        <f t="shared" si="14"/>
        <v>😃</v>
      </c>
      <c r="U22" s="88">
        <f t="shared" si="13"/>
        <v>15.5931</v>
      </c>
      <c r="V22" s="89">
        <f>L35</f>
        <v>-8.8138000000000005</v>
      </c>
    </row>
    <row r="23" spans="1:26" ht="16" thickBot="1">
      <c r="B23" s="90" t="s">
        <v>27</v>
      </c>
      <c r="C23" s="111">
        <v>310</v>
      </c>
      <c r="D23" s="32">
        <v>0</v>
      </c>
      <c r="E23" s="32">
        <v>0</v>
      </c>
      <c r="F23" s="27">
        <f t="shared" si="0"/>
        <v>25.823</v>
      </c>
      <c r="G23" s="10">
        <f t="shared" si="3"/>
        <v>51.646000000000001</v>
      </c>
      <c r="H23" s="46">
        <f t="shared" si="4"/>
        <v>0</v>
      </c>
      <c r="I23" s="50" t="str">
        <f t="shared" si="1"/>
        <v>😶</v>
      </c>
      <c r="J23" s="53">
        <f t="shared" si="5"/>
        <v>-25.823</v>
      </c>
      <c r="K23" s="50" t="str">
        <f t="shared" si="6"/>
        <v>😶</v>
      </c>
      <c r="L23" s="57">
        <f t="shared" si="7"/>
        <v>-51.646000000000001</v>
      </c>
      <c r="M23" s="58" t="str">
        <f t="shared" si="8"/>
        <v>😶</v>
      </c>
      <c r="N23" s="46">
        <f t="shared" si="2"/>
        <v>0</v>
      </c>
      <c r="O23" s="50" t="str">
        <f t="shared" si="9"/>
        <v>😶</v>
      </c>
      <c r="P23" s="62">
        <f t="shared" si="10"/>
        <v>310</v>
      </c>
    </row>
    <row r="24" spans="1:26" ht="16" thickBot="1">
      <c r="B24" s="91" t="s">
        <v>28</v>
      </c>
      <c r="C24" s="111">
        <v>183</v>
      </c>
      <c r="D24" s="32">
        <v>0</v>
      </c>
      <c r="E24" s="32">
        <v>0</v>
      </c>
      <c r="F24" s="27">
        <f t="shared" si="0"/>
        <v>15.2439</v>
      </c>
      <c r="G24" s="10">
        <f t="shared" si="3"/>
        <v>30.4878</v>
      </c>
      <c r="H24" s="46">
        <f t="shared" si="4"/>
        <v>0</v>
      </c>
      <c r="I24" s="50" t="str">
        <f t="shared" si="1"/>
        <v>😶</v>
      </c>
      <c r="J24" s="53">
        <f t="shared" si="5"/>
        <v>-15.2439</v>
      </c>
      <c r="K24" s="50" t="str">
        <f t="shared" si="6"/>
        <v>😶</v>
      </c>
      <c r="L24" s="57">
        <f t="shared" si="7"/>
        <v>-30.4878</v>
      </c>
      <c r="M24" s="58" t="str">
        <f t="shared" si="8"/>
        <v>😶</v>
      </c>
      <c r="N24" s="46">
        <f t="shared" si="2"/>
        <v>0</v>
      </c>
      <c r="O24" s="50" t="str">
        <f t="shared" si="9"/>
        <v>😶</v>
      </c>
      <c r="P24" s="62">
        <f t="shared" si="10"/>
        <v>183</v>
      </c>
    </row>
    <row r="25" spans="1:26" ht="16" thickBot="1">
      <c r="B25" s="39" t="s">
        <v>29</v>
      </c>
      <c r="C25" s="111">
        <v>2889</v>
      </c>
      <c r="D25" s="32">
        <v>232</v>
      </c>
      <c r="E25" s="32">
        <v>232</v>
      </c>
      <c r="F25" s="27">
        <f t="shared" si="0"/>
        <v>240.65369999999999</v>
      </c>
      <c r="G25" s="10">
        <f t="shared" si="3"/>
        <v>481.30739999999997</v>
      </c>
      <c r="H25" s="46">
        <f t="shared" si="4"/>
        <v>0.96404086037322512</v>
      </c>
      <c r="I25" s="50" t="str">
        <f t="shared" si="1"/>
        <v>😐</v>
      </c>
      <c r="J25" s="53">
        <f t="shared" si="5"/>
        <v>-8.6536999999999864</v>
      </c>
      <c r="K25" s="50" t="str">
        <f t="shared" si="6"/>
        <v>😐</v>
      </c>
      <c r="L25" s="57">
        <f t="shared" si="7"/>
        <v>-249.30739999999997</v>
      </c>
      <c r="M25" s="58" t="str">
        <f t="shared" si="8"/>
        <v>😶</v>
      </c>
      <c r="N25" s="46">
        <f t="shared" si="2"/>
        <v>8.0304603669089647E-2</v>
      </c>
      <c r="O25" s="50" t="str">
        <f t="shared" si="9"/>
        <v>😐</v>
      </c>
      <c r="P25" s="62">
        <f t="shared" si="10"/>
        <v>2657</v>
      </c>
    </row>
    <row r="26" spans="1:26" ht="16" thickBot="1">
      <c r="A26" s="4"/>
      <c r="B26" s="40" t="s">
        <v>30</v>
      </c>
      <c r="C26" s="111">
        <v>541</v>
      </c>
      <c r="D26" s="32">
        <v>30</v>
      </c>
      <c r="E26" s="32">
        <v>30</v>
      </c>
      <c r="F26" s="27">
        <f t="shared" si="0"/>
        <v>45.065300000000001</v>
      </c>
      <c r="G26" s="10">
        <f t="shared" si="3"/>
        <v>90.130600000000001</v>
      </c>
      <c r="H26" s="46">
        <f t="shared" si="4"/>
        <v>0.66570066104075643</v>
      </c>
      <c r="I26" s="50" t="str">
        <f t="shared" si="1"/>
        <v>😶</v>
      </c>
      <c r="J26" s="53">
        <f t="shared" si="5"/>
        <v>-15.065300000000001</v>
      </c>
      <c r="K26" s="50" t="str">
        <f t="shared" si="6"/>
        <v>😶</v>
      </c>
      <c r="L26" s="57">
        <f t="shared" si="7"/>
        <v>-60.130600000000001</v>
      </c>
      <c r="M26" s="58" t="str">
        <f t="shared" si="8"/>
        <v>😶</v>
      </c>
      <c r="N26" s="46">
        <f t="shared" si="2"/>
        <v>5.545286506469501E-2</v>
      </c>
      <c r="O26" s="50" t="str">
        <f t="shared" si="9"/>
        <v>😶</v>
      </c>
      <c r="P26" s="62">
        <f t="shared" si="10"/>
        <v>511</v>
      </c>
      <c r="Q26" s="6"/>
      <c r="R26" s="15"/>
      <c r="S26" s="6"/>
      <c r="T26" s="6"/>
      <c r="U26" s="6"/>
      <c r="V26" s="16"/>
      <c r="W26" s="6"/>
      <c r="X26" s="6"/>
      <c r="Y26" s="6"/>
      <c r="Z26" s="6"/>
    </row>
    <row r="27" spans="1:26" ht="16" thickBot="1">
      <c r="B27" s="40" t="s">
        <v>32</v>
      </c>
      <c r="C27" s="111">
        <v>3430</v>
      </c>
      <c r="D27" s="32">
        <v>262</v>
      </c>
      <c r="E27" s="32">
        <v>262</v>
      </c>
      <c r="F27" s="27">
        <f t="shared" si="0"/>
        <v>285.71899999999999</v>
      </c>
      <c r="G27" s="10">
        <f t="shared" si="3"/>
        <v>571.43799999999999</v>
      </c>
      <c r="H27" s="46">
        <f t="shared" si="4"/>
        <v>0.9169848697496491</v>
      </c>
      <c r="I27" s="50" t="str">
        <f t="shared" si="1"/>
        <v>😐</v>
      </c>
      <c r="J27" s="53">
        <f t="shared" si="5"/>
        <v>-23.718999999999994</v>
      </c>
      <c r="K27" s="50" t="str">
        <f t="shared" si="6"/>
        <v>😐</v>
      </c>
      <c r="L27" s="57">
        <f t="shared" si="7"/>
        <v>-309.43799999999999</v>
      </c>
      <c r="M27" s="58" t="str">
        <f t="shared" si="8"/>
        <v>😶</v>
      </c>
      <c r="N27" s="46">
        <f t="shared" si="2"/>
        <v>7.6384839650145767E-2</v>
      </c>
      <c r="O27" s="50" t="str">
        <f t="shared" si="9"/>
        <v>😐</v>
      </c>
      <c r="P27" s="62">
        <f t="shared" si="10"/>
        <v>3168</v>
      </c>
    </row>
    <row r="28" spans="1:26" ht="16" thickBot="1">
      <c r="B28" s="40" t="s">
        <v>31</v>
      </c>
      <c r="C28" s="111">
        <v>25810</v>
      </c>
      <c r="D28" s="32">
        <v>2061</v>
      </c>
      <c r="E28" s="32">
        <v>2061</v>
      </c>
      <c r="F28" s="27">
        <f t="shared" si="0"/>
        <v>2149.973</v>
      </c>
      <c r="G28" s="10">
        <f t="shared" si="3"/>
        <v>4299.9459999999999</v>
      </c>
      <c r="H28" s="46">
        <f t="shared" si="4"/>
        <v>0.95861668960493929</v>
      </c>
      <c r="I28" s="50" t="str">
        <f t="shared" si="1"/>
        <v>😐</v>
      </c>
      <c r="J28" s="53">
        <f t="shared" si="5"/>
        <v>-88.972999999999956</v>
      </c>
      <c r="K28" s="50" t="str">
        <f t="shared" si="6"/>
        <v>😐</v>
      </c>
      <c r="L28" s="57">
        <f t="shared" si="7"/>
        <v>-2238.9459999999999</v>
      </c>
      <c r="M28" s="58" t="str">
        <f t="shared" si="8"/>
        <v>😶</v>
      </c>
      <c r="N28" s="46">
        <f t="shared" si="2"/>
        <v>7.9852770244091431E-2</v>
      </c>
      <c r="O28" s="50" t="str">
        <f t="shared" si="9"/>
        <v>😐</v>
      </c>
      <c r="P28" s="62">
        <f t="shared" si="10"/>
        <v>23749</v>
      </c>
    </row>
    <row r="29" spans="1:26" ht="16" thickBot="1">
      <c r="B29" s="40" t="s">
        <v>33</v>
      </c>
      <c r="C29" s="111">
        <v>2682</v>
      </c>
      <c r="D29" s="32">
        <v>14</v>
      </c>
      <c r="E29" s="32">
        <v>14</v>
      </c>
      <c r="F29" s="27">
        <f t="shared" si="0"/>
        <v>223.41059999999999</v>
      </c>
      <c r="G29" s="10">
        <f t="shared" si="3"/>
        <v>446.82119999999998</v>
      </c>
      <c r="H29" s="46">
        <f t="shared" si="4"/>
        <v>6.2664886983876331E-2</v>
      </c>
      <c r="I29" s="50" t="str">
        <f t="shared" si="1"/>
        <v>😶</v>
      </c>
      <c r="J29" s="53">
        <f t="shared" si="5"/>
        <v>-209.41059999999999</v>
      </c>
      <c r="K29" s="50" t="str">
        <f t="shared" si="6"/>
        <v>😶</v>
      </c>
      <c r="L29" s="57">
        <f t="shared" si="7"/>
        <v>-432.82119999999998</v>
      </c>
      <c r="M29" s="58">
        <f>'0557'!R29</f>
        <v>0</v>
      </c>
      <c r="N29" s="46">
        <f t="shared" si="2"/>
        <v>5.219985085756898E-3</v>
      </c>
      <c r="O29" s="50" t="str">
        <f t="shared" si="9"/>
        <v>😶</v>
      </c>
      <c r="P29" s="62">
        <f t="shared" si="10"/>
        <v>2668</v>
      </c>
    </row>
    <row r="30" spans="1:26" ht="16" thickBot="1">
      <c r="B30" s="41" t="s">
        <v>34</v>
      </c>
      <c r="C30" s="111">
        <v>244</v>
      </c>
      <c r="D30" s="32">
        <v>17</v>
      </c>
      <c r="E30" s="32">
        <v>17</v>
      </c>
      <c r="F30" s="27">
        <f t="shared" si="0"/>
        <v>20.325199999999999</v>
      </c>
      <c r="G30" s="10">
        <f t="shared" si="3"/>
        <v>40.650399999999998</v>
      </c>
      <c r="H30" s="46">
        <f t="shared" si="4"/>
        <v>0.83640013382402145</v>
      </c>
      <c r="I30" s="50" t="str">
        <f t="shared" si="1"/>
        <v>😒</v>
      </c>
      <c r="J30" s="53">
        <f t="shared" si="5"/>
        <v>-3.3251999999999988</v>
      </c>
      <c r="K30" s="50" t="str">
        <f t="shared" si="6"/>
        <v>😒</v>
      </c>
      <c r="L30" s="57">
        <f t="shared" si="7"/>
        <v>-23.650399999999998</v>
      </c>
      <c r="M30" s="58" t="str">
        <f t="shared" si="8"/>
        <v>😶</v>
      </c>
      <c r="N30" s="46">
        <f t="shared" si="2"/>
        <v>6.9672131147540978E-2</v>
      </c>
      <c r="O30" s="50" t="str">
        <f t="shared" si="9"/>
        <v>😒</v>
      </c>
      <c r="P30" s="62">
        <f t="shared" si="10"/>
        <v>227</v>
      </c>
    </row>
    <row r="31" spans="1:26" ht="16" thickBot="1">
      <c r="B31" s="92" t="s">
        <v>5</v>
      </c>
      <c r="C31" s="111">
        <v>385</v>
      </c>
      <c r="D31" s="32">
        <v>31</v>
      </c>
      <c r="E31" s="32">
        <v>31</v>
      </c>
      <c r="F31" s="27">
        <f t="shared" si="0"/>
        <v>32.070500000000003</v>
      </c>
      <c r="G31" s="10">
        <f t="shared" si="3"/>
        <v>64.141000000000005</v>
      </c>
      <c r="H31" s="46">
        <f t="shared" si="4"/>
        <v>0.96662041439952595</v>
      </c>
      <c r="I31" s="50" t="str">
        <f t="shared" si="1"/>
        <v>😐</v>
      </c>
      <c r="J31" s="53">
        <f t="shared" si="5"/>
        <v>-1.0705000000000027</v>
      </c>
      <c r="K31" s="50" t="str">
        <f t="shared" si="6"/>
        <v>😐</v>
      </c>
      <c r="L31" s="57">
        <f t="shared" si="7"/>
        <v>-33.141000000000005</v>
      </c>
      <c r="M31" s="58" t="str">
        <f t="shared" si="8"/>
        <v>😶</v>
      </c>
      <c r="N31" s="46">
        <f t="shared" si="2"/>
        <v>8.0519480519480519E-2</v>
      </c>
      <c r="O31" s="50" t="str">
        <f t="shared" si="9"/>
        <v>😐</v>
      </c>
      <c r="P31" s="62">
        <f t="shared" si="10"/>
        <v>354</v>
      </c>
    </row>
    <row r="32" spans="1:26" ht="16" thickBot="1">
      <c r="B32" s="90" t="s">
        <v>6</v>
      </c>
      <c r="C32" s="111">
        <v>266</v>
      </c>
      <c r="D32" s="32">
        <v>18</v>
      </c>
      <c r="E32" s="32">
        <v>18</v>
      </c>
      <c r="F32" s="27">
        <f t="shared" si="0"/>
        <v>22.157799999999998</v>
      </c>
      <c r="G32" s="10">
        <f t="shared" si="3"/>
        <v>44.315599999999996</v>
      </c>
      <c r="H32" s="46">
        <f t="shared" si="4"/>
        <v>0.81235501719484793</v>
      </c>
      <c r="I32" s="50" t="str">
        <f t="shared" si="1"/>
        <v>😒</v>
      </c>
      <c r="J32" s="53">
        <f t="shared" si="5"/>
        <v>-4.1577999999999982</v>
      </c>
      <c r="K32" s="50" t="str">
        <f t="shared" si="6"/>
        <v>😒</v>
      </c>
      <c r="L32" s="57">
        <f t="shared" si="7"/>
        <v>-26.315599999999996</v>
      </c>
      <c r="M32" s="58" t="str">
        <f t="shared" si="8"/>
        <v>😶</v>
      </c>
      <c r="N32" s="46">
        <f t="shared" si="2"/>
        <v>6.7669172932330823E-2</v>
      </c>
      <c r="O32" s="50" t="str">
        <f t="shared" si="9"/>
        <v>😒</v>
      </c>
      <c r="P32" s="62">
        <f t="shared" si="10"/>
        <v>248</v>
      </c>
    </row>
    <row r="33" spans="2:16" ht="16" thickBot="1">
      <c r="B33" s="90" t="s">
        <v>7</v>
      </c>
      <c r="C33" s="111">
        <v>69</v>
      </c>
      <c r="D33" s="32">
        <v>6</v>
      </c>
      <c r="E33" s="32">
        <v>6</v>
      </c>
      <c r="F33" s="27">
        <f t="shared" si="0"/>
        <v>5.7477</v>
      </c>
      <c r="G33" s="10">
        <f t="shared" si="3"/>
        <v>11.4954</v>
      </c>
      <c r="H33" s="46">
        <f t="shared" si="4"/>
        <v>1.0438958191972441</v>
      </c>
      <c r="I33" s="50" t="str">
        <f t="shared" si="1"/>
        <v>😉</v>
      </c>
      <c r="J33" s="53">
        <f t="shared" si="5"/>
        <v>0.25229999999999997</v>
      </c>
      <c r="K33" s="50" t="str">
        <f t="shared" si="6"/>
        <v>😉</v>
      </c>
      <c r="L33" s="57">
        <f t="shared" si="7"/>
        <v>-5.4954000000000001</v>
      </c>
      <c r="M33" s="58" t="str">
        <f t="shared" si="8"/>
        <v>😶</v>
      </c>
      <c r="N33" s="46">
        <f t="shared" si="2"/>
        <v>8.6956521739130432E-2</v>
      </c>
      <c r="O33" s="50" t="str">
        <f t="shared" si="9"/>
        <v>😉</v>
      </c>
      <c r="P33" s="62">
        <f t="shared" si="10"/>
        <v>63</v>
      </c>
    </row>
    <row r="34" spans="2:16" ht="16" thickBot="1">
      <c r="B34" s="90" t="s">
        <v>9</v>
      </c>
      <c r="C34" s="111">
        <v>18</v>
      </c>
      <c r="D34" s="32">
        <v>1</v>
      </c>
      <c r="E34" s="32">
        <v>1</v>
      </c>
      <c r="F34" s="27">
        <f t="shared" si="0"/>
        <v>1.4994000000000001</v>
      </c>
      <c r="G34" s="10">
        <f t="shared" si="3"/>
        <v>2.9988000000000001</v>
      </c>
      <c r="H34" s="46">
        <f t="shared" si="4"/>
        <v>0.66693344004268373</v>
      </c>
      <c r="I34" s="50" t="str">
        <f t="shared" si="1"/>
        <v>😶</v>
      </c>
      <c r="J34" s="53">
        <f t="shared" si="5"/>
        <v>-0.49940000000000007</v>
      </c>
      <c r="K34" s="50" t="str">
        <f t="shared" si="6"/>
        <v>😶</v>
      </c>
      <c r="L34" s="57">
        <f t="shared" si="7"/>
        <v>-1.9988000000000001</v>
      </c>
      <c r="M34" s="58" t="str">
        <f t="shared" si="8"/>
        <v>😶</v>
      </c>
      <c r="N34" s="46">
        <f t="shared" si="2"/>
        <v>5.5555555555555552E-2</v>
      </c>
      <c r="O34" s="50" t="str">
        <f t="shared" si="9"/>
        <v>😶</v>
      </c>
      <c r="P34" s="62">
        <f t="shared" si="10"/>
        <v>17</v>
      </c>
    </row>
    <row r="35" spans="2:16" ht="16" thickBot="1">
      <c r="B35" s="93" t="s">
        <v>8</v>
      </c>
      <c r="C35" s="111">
        <v>293</v>
      </c>
      <c r="D35" s="32">
        <v>40</v>
      </c>
      <c r="E35" s="32">
        <v>40</v>
      </c>
      <c r="F35" s="42">
        <f t="shared" si="0"/>
        <v>24.4069</v>
      </c>
      <c r="G35" s="43">
        <f t="shared" si="3"/>
        <v>48.813800000000001</v>
      </c>
      <c r="H35" s="47">
        <f>$D35/($E$3*$C35)</f>
        <v>1.6388808082960147</v>
      </c>
      <c r="I35" s="51" t="str">
        <f t="shared" si="1"/>
        <v>😃</v>
      </c>
      <c r="J35" s="54">
        <f t="shared" si="5"/>
        <v>15.5931</v>
      </c>
      <c r="K35" s="51" t="str">
        <f t="shared" si="6"/>
        <v>😃</v>
      </c>
      <c r="L35" s="59">
        <f t="shared" si="7"/>
        <v>-8.8138000000000005</v>
      </c>
      <c r="M35" s="60" t="str">
        <f t="shared" si="8"/>
        <v>😒</v>
      </c>
      <c r="N35" s="64">
        <f t="shared" si="2"/>
        <v>0.13651877133105803</v>
      </c>
      <c r="O35" s="65" t="str">
        <f t="shared" si="9"/>
        <v>😃</v>
      </c>
      <c r="P35" s="63">
        <f t="shared" si="10"/>
        <v>253</v>
      </c>
    </row>
    <row r="36" spans="2:16" ht="16" thickBot="1">
      <c r="B36" s="25"/>
      <c r="C36" s="5"/>
      <c r="D36" s="5"/>
      <c r="E36" s="5"/>
      <c r="F36" s="9"/>
      <c r="G36" s="9"/>
      <c r="H36" s="18"/>
      <c r="I36" s="18"/>
      <c r="J36" s="9"/>
      <c r="K36" s="18"/>
      <c r="L36" s="9"/>
      <c r="M36" s="18"/>
      <c r="N36" s="18"/>
      <c r="O36" s="18"/>
      <c r="P36" s="5"/>
    </row>
    <row r="37" spans="2:16" ht="61" thickBot="1">
      <c r="B37" s="131" t="s">
        <v>94</v>
      </c>
      <c r="C37" s="132"/>
      <c r="D37" s="133"/>
      <c r="E37" s="134"/>
      <c r="F37" s="135" t="s">
        <v>95</v>
      </c>
      <c r="G37" s="135" t="s">
        <v>96</v>
      </c>
      <c r="H37" s="136" t="s">
        <v>97</v>
      </c>
      <c r="M37" s="5"/>
      <c r="N37" s="5"/>
      <c r="O37" s="5"/>
    </row>
    <row r="38" spans="2:16">
      <c r="B38" s="156" t="s">
        <v>14</v>
      </c>
      <c r="C38" s="155">
        <v>87</v>
      </c>
      <c r="D38" s="33">
        <v>75.099999999999994</v>
      </c>
      <c r="E38" s="137">
        <v>75.099999999999994</v>
      </c>
      <c r="F38" s="138" t="str">
        <f>IF($D38&gt;=$E38,"▲","▼")</f>
        <v>▲</v>
      </c>
      <c r="G38" s="154">
        <f>$E38-$C38</f>
        <v>-11.900000000000006</v>
      </c>
      <c r="H38" s="139" t="str">
        <f>IF($G38&gt;=0,$I$3, $M$4)</f>
        <v>😒</v>
      </c>
      <c r="M38" s="5"/>
      <c r="N38" s="5"/>
      <c r="O38" s="5"/>
    </row>
    <row r="39" spans="2:16">
      <c r="B39" s="157" t="s">
        <v>15</v>
      </c>
      <c r="C39" s="155">
        <v>80</v>
      </c>
      <c r="D39" s="33">
        <v>57.6</v>
      </c>
      <c r="E39" s="137">
        <v>57.6</v>
      </c>
      <c r="F39" s="140" t="str">
        <f t="shared" ref="F39:F48" si="15">IF($D39&gt;=$E39,"▲","▼")</f>
        <v>▲</v>
      </c>
      <c r="G39" s="139">
        <f t="shared" ref="G39:G48" si="16">$E39-$C39</f>
        <v>-22.4</v>
      </c>
      <c r="H39" s="139" t="str">
        <f t="shared" ref="H39:H48" si="17">IF($G39&gt;=0,$I$3, $M$4)</f>
        <v>😒</v>
      </c>
      <c r="M39" s="5"/>
      <c r="N39" s="5"/>
      <c r="O39" s="5"/>
    </row>
    <row r="40" spans="2:16">
      <c r="B40" s="157" t="s">
        <v>19</v>
      </c>
      <c r="C40" s="155">
        <v>10</v>
      </c>
      <c r="D40" s="33">
        <v>0</v>
      </c>
      <c r="E40" s="137">
        <v>0</v>
      </c>
      <c r="F40" s="140" t="str">
        <f t="shared" si="15"/>
        <v>▲</v>
      </c>
      <c r="G40" s="139">
        <f t="shared" si="16"/>
        <v>-10</v>
      </c>
      <c r="H40" s="139" t="str">
        <f t="shared" si="17"/>
        <v>😒</v>
      </c>
      <c r="M40" s="5"/>
      <c r="N40" s="5"/>
      <c r="O40" s="5"/>
    </row>
    <row r="41" spans="2:16">
      <c r="B41" s="157" t="s">
        <v>102</v>
      </c>
      <c r="C41" s="155">
        <v>85</v>
      </c>
      <c r="D41" s="33">
        <v>76.900000000000006</v>
      </c>
      <c r="E41" s="137">
        <v>76.900000000000006</v>
      </c>
      <c r="F41" s="140" t="str">
        <f t="shared" si="15"/>
        <v>▲</v>
      </c>
      <c r="G41" s="139">
        <f t="shared" si="16"/>
        <v>-8.0999999999999943</v>
      </c>
      <c r="H41" s="139" t="str">
        <f t="shared" si="17"/>
        <v>😒</v>
      </c>
      <c r="M41" s="5"/>
      <c r="N41" s="5"/>
      <c r="O41" s="5"/>
    </row>
    <row r="42" spans="2:16">
      <c r="B42" s="157" t="s">
        <v>16</v>
      </c>
      <c r="C42" s="155">
        <v>87</v>
      </c>
      <c r="D42" s="33">
        <v>76.599999999999994</v>
      </c>
      <c r="E42" s="137">
        <v>76.599999999999994</v>
      </c>
      <c r="F42" s="140" t="str">
        <f t="shared" si="15"/>
        <v>▲</v>
      </c>
      <c r="G42" s="139">
        <f t="shared" si="16"/>
        <v>-10.400000000000006</v>
      </c>
      <c r="H42" s="139" t="str">
        <f t="shared" si="17"/>
        <v>😒</v>
      </c>
      <c r="M42" s="5"/>
      <c r="N42" s="5"/>
      <c r="O42" s="5"/>
    </row>
    <row r="43" spans="2:16">
      <c r="B43" s="157" t="s">
        <v>13</v>
      </c>
      <c r="C43" s="155">
        <v>47</v>
      </c>
      <c r="D43" s="33">
        <v>64.900000000000006</v>
      </c>
      <c r="E43" s="137">
        <v>64.900000000000006</v>
      </c>
      <c r="F43" s="140" t="str">
        <f t="shared" si="15"/>
        <v>▲</v>
      </c>
      <c r="G43" s="139">
        <f t="shared" si="16"/>
        <v>17.900000000000006</v>
      </c>
      <c r="H43" s="139" t="str">
        <f t="shared" si="17"/>
        <v>😃</v>
      </c>
      <c r="M43" s="5"/>
      <c r="N43" s="5"/>
      <c r="O43" s="5"/>
    </row>
    <row r="44" spans="2:16">
      <c r="B44" s="157" t="s">
        <v>20</v>
      </c>
      <c r="C44" s="155">
        <v>85</v>
      </c>
      <c r="D44" s="33">
        <v>50</v>
      </c>
      <c r="E44" s="137">
        <v>20</v>
      </c>
      <c r="F44" s="140" t="str">
        <f t="shared" si="15"/>
        <v>▲</v>
      </c>
      <c r="G44" s="139">
        <f t="shared" si="16"/>
        <v>-65</v>
      </c>
      <c r="H44" s="139" t="str">
        <f t="shared" si="17"/>
        <v>😒</v>
      </c>
      <c r="M44" s="5"/>
      <c r="N44" s="5"/>
      <c r="O44" s="5"/>
    </row>
    <row r="45" spans="2:16">
      <c r="B45" s="159" t="s">
        <v>17</v>
      </c>
      <c r="C45" s="155">
        <v>65</v>
      </c>
      <c r="D45" s="33">
        <v>1</v>
      </c>
      <c r="E45" s="137">
        <v>1</v>
      </c>
      <c r="F45" s="140" t="str">
        <f t="shared" si="15"/>
        <v>▲</v>
      </c>
      <c r="G45" s="139">
        <f t="shared" si="16"/>
        <v>-64</v>
      </c>
      <c r="H45" s="139" t="str">
        <f t="shared" si="17"/>
        <v>😒</v>
      </c>
      <c r="M45" s="5"/>
      <c r="N45" s="5"/>
      <c r="O45" s="5"/>
    </row>
    <row r="46" spans="2:16">
      <c r="B46" s="159" t="s">
        <v>103</v>
      </c>
      <c r="C46" s="155">
        <v>40</v>
      </c>
      <c r="D46" s="33">
        <v>85</v>
      </c>
      <c r="E46" s="137">
        <v>85</v>
      </c>
      <c r="F46" s="140" t="str">
        <f t="shared" si="15"/>
        <v>▲</v>
      </c>
      <c r="G46" s="139">
        <f t="shared" si="16"/>
        <v>45</v>
      </c>
      <c r="H46" s="139" t="str">
        <f t="shared" si="17"/>
        <v>😃</v>
      </c>
      <c r="M46" s="5"/>
      <c r="N46" s="5"/>
      <c r="O46" s="5"/>
    </row>
    <row r="47" spans="2:16">
      <c r="B47" s="159" t="s">
        <v>18</v>
      </c>
      <c r="C47" s="155">
        <v>55</v>
      </c>
      <c r="D47" s="33">
        <v>30</v>
      </c>
      <c r="E47" s="137">
        <v>15</v>
      </c>
      <c r="F47" s="140" t="str">
        <f t="shared" si="15"/>
        <v>▲</v>
      </c>
      <c r="G47" s="139">
        <f t="shared" si="16"/>
        <v>-40</v>
      </c>
      <c r="H47" s="139" t="str">
        <f t="shared" si="17"/>
        <v>😒</v>
      </c>
      <c r="M47" s="5"/>
      <c r="N47" s="5"/>
      <c r="O47" s="5"/>
    </row>
    <row r="48" spans="2:16" ht="16" thickBot="1">
      <c r="B48" s="160" t="s">
        <v>10</v>
      </c>
      <c r="C48" s="155">
        <v>30</v>
      </c>
      <c r="D48" s="33">
        <v>85</v>
      </c>
      <c r="E48" s="137">
        <v>86</v>
      </c>
      <c r="F48" s="141" t="str">
        <f t="shared" si="15"/>
        <v>▼</v>
      </c>
      <c r="G48" s="142">
        <f t="shared" si="16"/>
        <v>56</v>
      </c>
      <c r="H48" s="142" t="str">
        <f t="shared" si="17"/>
        <v>😃</v>
      </c>
      <c r="M48" s="5"/>
      <c r="N48" s="5"/>
      <c r="O48" s="5"/>
    </row>
    <row r="49" spans="2:15">
      <c r="M49" s="5"/>
      <c r="N49" s="5"/>
      <c r="O49" s="5"/>
    </row>
    <row r="50" spans="2:15">
      <c r="B50" s="8"/>
      <c r="C50" s="12"/>
      <c r="D50" s="5"/>
      <c r="E50" s="5"/>
      <c r="F50" s="5"/>
      <c r="G50" s="5"/>
      <c r="H50" s="5"/>
      <c r="I50" s="5"/>
      <c r="M50" s="5"/>
      <c r="N50" s="5"/>
      <c r="O50" s="5"/>
    </row>
    <row r="51" spans="2:15">
      <c r="B51" s="8"/>
      <c r="C51" s="12"/>
      <c r="D51" s="5"/>
      <c r="E51" s="5"/>
      <c r="F51" s="5"/>
      <c r="G51" s="5"/>
      <c r="H51" s="5"/>
      <c r="I51" s="5"/>
      <c r="M51" s="5"/>
      <c r="N51" s="5"/>
      <c r="O51" s="5"/>
    </row>
    <row r="52" spans="2:15">
      <c r="B52" s="8"/>
      <c r="C52" s="12"/>
      <c r="D52" s="5"/>
      <c r="E52" s="5"/>
      <c r="F52" s="5"/>
      <c r="G52" s="5"/>
      <c r="H52" s="5"/>
      <c r="I52" s="5"/>
      <c r="M52" s="5"/>
      <c r="N52" s="5"/>
      <c r="O52" s="5"/>
    </row>
    <row r="53" spans="2:15">
      <c r="B53" s="8"/>
      <c r="C53" s="12"/>
      <c r="D53" s="5"/>
      <c r="E53" s="5"/>
      <c r="F53" s="5"/>
      <c r="G53" s="5"/>
      <c r="H53" s="5"/>
      <c r="I53" s="5"/>
      <c r="M53" s="5"/>
      <c r="N53" s="5"/>
      <c r="O53" s="5"/>
    </row>
    <row r="54" spans="2:15">
      <c r="B54" s="8"/>
      <c r="C54" s="12"/>
      <c r="D54" s="5"/>
      <c r="E54" s="5"/>
      <c r="F54" s="5"/>
      <c r="G54" s="5"/>
      <c r="H54" s="5"/>
      <c r="I54" s="5"/>
      <c r="M54" s="5"/>
      <c r="N54" s="5"/>
      <c r="O54" s="5"/>
    </row>
    <row r="55" spans="2:15">
      <c r="B55" s="8"/>
      <c r="C55" s="12"/>
      <c r="D55" s="5"/>
      <c r="E55" s="5"/>
      <c r="F55" s="5"/>
      <c r="G55" s="5"/>
      <c r="H55" s="5"/>
      <c r="I55" s="5"/>
      <c r="M55" s="5"/>
      <c r="N55" s="5"/>
      <c r="O55" s="5"/>
    </row>
    <row r="56" spans="2:15">
      <c r="B56" s="8"/>
      <c r="C56" s="12"/>
      <c r="D56" s="5"/>
      <c r="E56" s="5"/>
      <c r="F56" s="5"/>
      <c r="G56" s="5"/>
      <c r="H56" s="5"/>
      <c r="I56" s="5"/>
      <c r="M56" s="5"/>
      <c r="N56" s="5"/>
      <c r="O56" s="5"/>
    </row>
    <row r="57" spans="2:15">
      <c r="B57" s="8"/>
      <c r="C57" s="12"/>
      <c r="D57" s="5"/>
      <c r="E57" s="5"/>
      <c r="F57" s="5"/>
      <c r="G57" s="5"/>
      <c r="H57" s="5"/>
      <c r="I57" s="5"/>
      <c r="M57" s="5"/>
      <c r="N57" s="5"/>
      <c r="O57" s="5"/>
    </row>
    <row r="58" spans="2:15">
      <c r="B58" s="8"/>
      <c r="C58" s="12"/>
      <c r="D58" s="5"/>
      <c r="E58" s="5"/>
      <c r="F58" s="5"/>
      <c r="G58" s="5"/>
      <c r="H58" s="5"/>
      <c r="I58" s="5"/>
      <c r="M58" s="5"/>
      <c r="N58" s="5"/>
      <c r="O58" s="5"/>
    </row>
    <row r="59" spans="2:15">
      <c r="B59" s="8"/>
      <c r="C59" s="12"/>
      <c r="D59" s="5"/>
      <c r="E59" s="5"/>
      <c r="F59" s="5"/>
      <c r="G59" s="5"/>
      <c r="H59" s="5"/>
      <c r="I59" s="5"/>
      <c r="M59" s="5"/>
      <c r="N59" s="5"/>
      <c r="O59" s="5"/>
    </row>
    <row r="60" spans="2:15">
      <c r="B60" s="8"/>
      <c r="C60" s="12"/>
      <c r="D60" s="5"/>
      <c r="E60" s="5"/>
      <c r="F60" s="5"/>
      <c r="G60" s="5"/>
      <c r="H60" s="5"/>
      <c r="I60" s="5"/>
      <c r="M60" s="5"/>
      <c r="N60" s="5"/>
      <c r="O60" s="5"/>
    </row>
    <row r="61" spans="2:15">
      <c r="B61" s="8"/>
      <c r="C61" s="12"/>
      <c r="D61" s="5"/>
      <c r="E61" s="5"/>
      <c r="F61" s="5"/>
      <c r="G61" s="5"/>
      <c r="H61" s="5"/>
      <c r="I61" s="5"/>
      <c r="M61" s="5"/>
      <c r="N61" s="5"/>
      <c r="O61" s="5"/>
    </row>
    <row r="62" spans="2:15">
      <c r="B62" s="8"/>
      <c r="C62" s="12"/>
      <c r="D62" s="5"/>
      <c r="E62" s="5"/>
      <c r="F62" s="5"/>
      <c r="G62" s="5"/>
      <c r="H62" s="5"/>
      <c r="I62" s="5"/>
      <c r="M62" s="5"/>
      <c r="N62" s="5"/>
      <c r="O62" s="5"/>
    </row>
    <row r="63" spans="2:15">
      <c r="C63" s="12"/>
    </row>
    <row r="64" spans="2:15">
      <c r="C64" s="12"/>
    </row>
    <row r="65" spans="3:3">
      <c r="C65" s="12"/>
    </row>
    <row r="66" spans="3:3">
      <c r="C66" s="12"/>
    </row>
    <row r="67" spans="3:3">
      <c r="C67" s="12"/>
    </row>
    <row r="68" spans="3:3">
      <c r="C68" s="12"/>
    </row>
    <row r="69" spans="3:3">
      <c r="C69" s="12"/>
    </row>
    <row r="70" spans="3:3">
      <c r="C70" s="12"/>
    </row>
    <row r="71" spans="3:3">
      <c r="C71" s="12"/>
    </row>
    <row r="72" spans="3:3">
      <c r="C72" s="12"/>
    </row>
    <row r="73" spans="3:3">
      <c r="C73" s="12"/>
    </row>
    <row r="74" spans="3:3">
      <c r="C74" s="12"/>
    </row>
    <row r="75" spans="3:3">
      <c r="C75" s="12"/>
    </row>
    <row r="76" spans="3:3">
      <c r="C76" s="12"/>
    </row>
    <row r="77" spans="3:3">
      <c r="C77" s="12"/>
    </row>
    <row r="78" spans="3:3">
      <c r="C78" s="12"/>
    </row>
    <row r="79" spans="3:3">
      <c r="C79" s="12"/>
    </row>
    <row r="80" spans="3:3">
      <c r="C80" s="12"/>
    </row>
    <row r="81" spans="3:3">
      <c r="C81" s="12"/>
    </row>
    <row r="82" spans="3:3">
      <c r="C82" s="12"/>
    </row>
  </sheetData>
  <mergeCells count="6">
    <mergeCell ref="N8:O8"/>
    <mergeCell ref="C3:D3"/>
    <mergeCell ref="C4:D4"/>
    <mergeCell ref="H8:I8"/>
    <mergeCell ref="J8:K8"/>
    <mergeCell ref="L8:M8"/>
  </mergeCells>
  <conditionalFormatting sqref="J9:J35">
    <cfRule type="cellIs" dxfId="83" priority="8" operator="greaterThan">
      <formula>0</formula>
    </cfRule>
  </conditionalFormatting>
  <conditionalFormatting sqref="L9:L35">
    <cfRule type="cellIs" dxfId="82" priority="7" operator="greaterThan">
      <formula>0</formula>
    </cfRule>
  </conditionalFormatting>
  <conditionalFormatting sqref="U10:V22">
    <cfRule type="cellIs" dxfId="81" priority="6" operator="greaterThan">
      <formula>0</formula>
    </cfRule>
  </conditionalFormatting>
  <conditionalFormatting sqref="H9:H35">
    <cfRule type="cellIs" dxfId="80" priority="5" operator="greaterThan">
      <formula>1</formula>
    </cfRule>
  </conditionalFormatting>
  <conditionalFormatting sqref="F38:F48">
    <cfRule type="containsText" dxfId="79" priority="4" operator="containsText" text="▼">
      <formula>NOT(ISERROR(SEARCH("▼",F38)))</formula>
    </cfRule>
  </conditionalFormatting>
  <conditionalFormatting sqref="U9:V9">
    <cfRule type="cellIs" dxfId="78" priority="3" operator="greaterThan">
      <formula>0</formula>
    </cfRule>
  </conditionalFormatting>
  <conditionalFormatting sqref="N9:N35">
    <cfRule type="cellIs" dxfId="77" priority="2" operator="greaterThanOrEqual">
      <formula>$E$4</formula>
    </cfRule>
  </conditionalFormatting>
  <conditionalFormatting sqref="G38:G48">
    <cfRule type="cellIs" dxfId="76" priority="1" operator="greaterThanOrEqual">
      <formula>0</formula>
    </cfRule>
  </conditionalFormatting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Z82"/>
  <sheetViews>
    <sheetView topLeftCell="A12" zoomScale="110" zoomScaleNormal="110" zoomScalePageLayoutView="110" workbookViewId="0">
      <selection activeCell="G38" sqref="G38:G48"/>
    </sheetView>
  </sheetViews>
  <sheetFormatPr baseColWidth="10" defaultRowHeight="15.5"/>
  <cols>
    <col min="1" max="1" width="2" style="3" customWidth="1"/>
    <col min="2" max="2" width="39.6640625" style="11" customWidth="1"/>
    <col min="3" max="3" width="6.83203125" style="4" customWidth="1"/>
    <col min="4" max="15" width="6.83203125" style="2" customWidth="1"/>
    <col min="16" max="16" width="7.5" customWidth="1"/>
    <col min="17" max="17" width="2.1640625" customWidth="1"/>
    <col min="18" max="18" width="38.83203125" style="14" customWidth="1"/>
    <col min="19" max="19" width="6.83203125" customWidth="1"/>
    <col min="20" max="21" width="7.1640625" customWidth="1"/>
    <col min="22" max="22" width="6.6640625" style="7" customWidth="1"/>
  </cols>
  <sheetData>
    <row r="1" spans="1:26" ht="16" thickBot="1"/>
    <row r="2" spans="1:26" ht="16" thickBot="1">
      <c r="I2" s="124" t="s">
        <v>52</v>
      </c>
      <c r="J2" s="122"/>
      <c r="K2" s="122"/>
      <c r="L2" s="122"/>
      <c r="M2" s="122"/>
      <c r="N2" s="122"/>
      <c r="O2" s="122"/>
      <c r="P2" s="123"/>
      <c r="R2" s="113" t="s">
        <v>86</v>
      </c>
      <c r="S2" s="114"/>
      <c r="T2" s="114"/>
      <c r="U2" s="114"/>
      <c r="V2" s="115"/>
    </row>
    <row r="3" spans="1:26" ht="16" thickBot="1">
      <c r="B3" s="35" t="s">
        <v>46</v>
      </c>
      <c r="C3" s="230" t="s">
        <v>45</v>
      </c>
      <c r="D3" s="231"/>
      <c r="E3" s="45">
        <v>8.3299999999999999E-2</v>
      </c>
      <c r="F3" s="19"/>
      <c r="G3" s="20"/>
      <c r="I3" s="116" t="s">
        <v>88</v>
      </c>
      <c r="J3" s="24" t="s">
        <v>40</v>
      </c>
      <c r="K3" s="24"/>
      <c r="M3" s="125" t="s">
        <v>87</v>
      </c>
      <c r="N3" s="24" t="s">
        <v>43</v>
      </c>
      <c r="O3" s="24"/>
      <c r="P3" s="117"/>
      <c r="T3" s="24"/>
      <c r="U3" s="24"/>
    </row>
    <row r="4" spans="1:26" ht="19" thickBot="1">
      <c r="B4" s="34" t="s">
        <v>61</v>
      </c>
      <c r="C4" s="232" t="s">
        <v>57</v>
      </c>
      <c r="D4" s="233"/>
      <c r="E4" s="45">
        <v>8.3299999999999999E-2</v>
      </c>
      <c r="F4" s="44" t="s">
        <v>58</v>
      </c>
      <c r="G4" s="21"/>
      <c r="H4" s="5"/>
      <c r="I4" s="116" t="s">
        <v>89</v>
      </c>
      <c r="J4" s="24" t="s">
        <v>41</v>
      </c>
      <c r="K4" s="24"/>
      <c r="M4" s="125" t="s">
        <v>91</v>
      </c>
      <c r="N4" s="24" t="s">
        <v>44</v>
      </c>
      <c r="O4" s="24"/>
      <c r="P4" s="117"/>
      <c r="T4" s="24"/>
      <c r="U4" s="24"/>
    </row>
    <row r="5" spans="1:26" ht="16" thickBot="1">
      <c r="C5" s="12"/>
      <c r="E5" s="21"/>
      <c r="F5" s="21"/>
      <c r="G5" s="21"/>
      <c r="H5" s="5"/>
      <c r="I5" s="118" t="s">
        <v>90</v>
      </c>
      <c r="J5" s="119" t="s">
        <v>42</v>
      </c>
      <c r="K5" s="119"/>
      <c r="L5" s="120"/>
      <c r="M5" s="126" t="s">
        <v>92</v>
      </c>
      <c r="N5" s="119" t="s">
        <v>53</v>
      </c>
      <c r="O5" s="119"/>
      <c r="P5" s="121"/>
      <c r="T5" s="24"/>
      <c r="U5" s="24"/>
    </row>
    <row r="6" spans="1:26" ht="16" thickBot="1">
      <c r="C6" s="12"/>
      <c r="E6" s="20"/>
      <c r="F6" s="28" t="s">
        <v>11</v>
      </c>
      <c r="G6" s="28" t="s">
        <v>11</v>
      </c>
      <c r="I6" s="22"/>
      <c r="R6" s="17"/>
      <c r="S6" s="1"/>
      <c r="T6" s="1"/>
      <c r="U6" s="1"/>
    </row>
    <row r="7" spans="1:26" ht="16" thickBot="1">
      <c r="C7" s="110"/>
      <c r="D7" s="23" t="s">
        <v>12</v>
      </c>
      <c r="E7" s="29"/>
      <c r="F7" s="30" t="s">
        <v>37</v>
      </c>
      <c r="G7" s="30" t="s">
        <v>38</v>
      </c>
      <c r="I7" s="22"/>
      <c r="R7" s="78" t="s">
        <v>56</v>
      </c>
      <c r="S7" s="81">
        <f>E3</f>
        <v>8.3299999999999999E-2</v>
      </c>
      <c r="T7" s="81">
        <f>E4</f>
        <v>8.3299999999999999E-2</v>
      </c>
      <c r="U7" s="83">
        <f>F8</f>
        <v>8.3299999999999999E-2</v>
      </c>
      <c r="V7" s="80">
        <f>G8</f>
        <v>0.1666</v>
      </c>
    </row>
    <row r="8" spans="1:26" ht="40" thickTop="1" thickBot="1">
      <c r="A8" s="2"/>
      <c r="B8" s="36" t="s">
        <v>39</v>
      </c>
      <c r="C8" s="74" t="s">
        <v>49</v>
      </c>
      <c r="D8" s="26" t="s">
        <v>35</v>
      </c>
      <c r="E8" s="75" t="s">
        <v>36</v>
      </c>
      <c r="F8" s="76">
        <v>8.3299999999999999E-2</v>
      </c>
      <c r="G8" s="77">
        <v>0.1666</v>
      </c>
      <c r="H8" s="234" t="s">
        <v>48</v>
      </c>
      <c r="I8" s="235"/>
      <c r="J8" s="234" t="s">
        <v>50</v>
      </c>
      <c r="K8" s="235"/>
      <c r="L8" s="236" t="s">
        <v>51</v>
      </c>
      <c r="M8" s="229"/>
      <c r="N8" s="228" t="s">
        <v>54</v>
      </c>
      <c r="O8" s="229"/>
      <c r="P8" s="26" t="s">
        <v>101</v>
      </c>
      <c r="Q8" s="7"/>
      <c r="R8" s="79" t="str">
        <f>B4</f>
        <v>Mérignac Centre</v>
      </c>
      <c r="S8" s="72" t="s">
        <v>55</v>
      </c>
      <c r="T8" s="73" t="s">
        <v>0</v>
      </c>
      <c r="U8" s="84" t="s">
        <v>50</v>
      </c>
      <c r="V8" s="85" t="s">
        <v>51</v>
      </c>
      <c r="W8" s="7"/>
      <c r="X8" s="7"/>
      <c r="Y8" s="7"/>
      <c r="Z8" s="7"/>
    </row>
    <row r="9" spans="1:26" ht="16.5" thickTop="1" thickBot="1">
      <c r="B9" s="144" t="s">
        <v>93</v>
      </c>
      <c r="C9" s="111">
        <v>466</v>
      </c>
      <c r="D9" s="32">
        <v>31</v>
      </c>
      <c r="E9" s="32">
        <v>31</v>
      </c>
      <c r="F9" s="37">
        <f t="shared" ref="F9:F35" si="0">$C9*$F$8</f>
        <v>38.817799999999998</v>
      </c>
      <c r="G9" s="38">
        <f>$C9*$G$8</f>
        <v>77.635599999999997</v>
      </c>
      <c r="H9" s="48">
        <f>$D9/($E$3*$C9)</f>
        <v>0.79860270288372859</v>
      </c>
      <c r="I9" s="49" t="str">
        <f t="shared" ref="I9:I35" si="1">IF($H9&gt;120%,$I$3,IF($H9&gt;110%,$I$4,IF($H9&gt;100%,$I$5,IF($H9&gt;90%,$M$3,IF($H9&gt;80%,$M$4,$M$5)))))</f>
        <v>😶</v>
      </c>
      <c r="J9" s="52">
        <f>$E9-($F$8*$C9)</f>
        <v>-7.8177999999999983</v>
      </c>
      <c r="K9" s="49" t="str">
        <f>IF($E9/$F9&gt;120%,$I$3,IF($E9/$F9&gt;110%,$I$4,IF($E9/$F9&gt;100%,$I$5,IF($E9/$F9&gt;90%,$M$3,IF($E9/$F9&gt;80%,$M$4,$M$5)))))</f>
        <v>😶</v>
      </c>
      <c r="L9" s="55">
        <f>$E9-($G$8*$C9)</f>
        <v>-46.635599999999997</v>
      </c>
      <c r="M9" s="56" t="str">
        <f>IF($E9/$G9&gt;120%,$I$3,IF($E9/$G9&gt;110%,$I$4,IF($E9/$G9&gt;100%,$I$5,IF($E9/$G9&gt;90%,$M$3,IF($E9/$G9&gt;80%,$M$4,$M$5)))))</f>
        <v>😶</v>
      </c>
      <c r="N9" s="48">
        <f t="shared" ref="N9:N35" si="2">$E9/$C9</f>
        <v>6.652360515021459E-2</v>
      </c>
      <c r="O9" s="49" t="str">
        <f>IF($N9/$E$4&gt;120%,$I$3,IF($N9/$E$4&gt;110%,$I$4,IF($N9/$E$4&gt;100%,$I$5,IF($N9/$E$4&gt;90%,$M$3,IF($N9/$E$4&gt;80%,$M$4,$M$5)))))</f>
        <v>😶</v>
      </c>
      <c r="P9" s="61">
        <f>$C9-$E9</f>
        <v>435</v>
      </c>
      <c r="R9" s="66" t="str">
        <f>B9</f>
        <v xml:space="preserve">Total nouveaux clients </v>
      </c>
      <c r="S9" s="70" t="str">
        <f>I9</f>
        <v>😶</v>
      </c>
      <c r="T9" s="67" t="str">
        <f>O9</f>
        <v>😶</v>
      </c>
      <c r="U9" s="86">
        <f>J9</f>
        <v>-7.8177999999999983</v>
      </c>
      <c r="V9" s="86">
        <f>L9</f>
        <v>-46.635599999999997</v>
      </c>
    </row>
    <row r="10" spans="1:26" ht="16" thickBot="1">
      <c r="B10" s="145" t="s">
        <v>100</v>
      </c>
      <c r="C10" s="111">
        <v>192</v>
      </c>
      <c r="D10" s="32">
        <v>1</v>
      </c>
      <c r="E10" s="32">
        <v>1</v>
      </c>
      <c r="F10" s="27">
        <f t="shared" si="0"/>
        <v>15.993600000000001</v>
      </c>
      <c r="G10" s="10">
        <f t="shared" ref="G10:G35" si="3">$C10*$G$8</f>
        <v>31.987200000000001</v>
      </c>
      <c r="H10" s="46">
        <f t="shared" ref="H10:H34" si="4">$D10/($E$3*$C10)</f>
        <v>6.2525010004001597E-2</v>
      </c>
      <c r="I10" s="50" t="str">
        <f t="shared" si="1"/>
        <v>😶</v>
      </c>
      <c r="J10" s="53">
        <f t="shared" ref="J10:J35" si="5">$E10-($F$8*$C10)</f>
        <v>-14.993600000000001</v>
      </c>
      <c r="K10" s="50" t="str">
        <f t="shared" ref="K10:K35" si="6">IF($E10/$F10&gt;120%,$I$3,IF($E10/$F10&gt;110%,$I$4,IF($E10/$F10&gt;100%,$I$5,IF($E10/$F10&gt;90%,$M$3,IF($E10/$F10&gt;80%,$M$4,$M$5)))))</f>
        <v>😶</v>
      </c>
      <c r="L10" s="57">
        <f t="shared" ref="L10:L35" si="7">$E10-($G$8*$C10)</f>
        <v>-30.987200000000001</v>
      </c>
      <c r="M10" s="58" t="str">
        <f t="shared" ref="M10:M35" si="8">IF($E10/$G10&gt;120%,$I$3,IF($E10/$G10&gt;110%,$I$4,IF($E10/$G10&gt;100%,$I$5,IF($E10/$G10&gt;90%,$M$3,IF($E10/$G10&gt;80%,$M$4,$M$5)))))</f>
        <v>😶</v>
      </c>
      <c r="N10" s="46">
        <f t="shared" si="2"/>
        <v>5.208333333333333E-3</v>
      </c>
      <c r="O10" s="50" t="str">
        <f t="shared" ref="O10:O35" si="9">IF($N10/$E$4&gt;120%,$I$3,IF($N10/$E$4&gt;110%,$I$4,IF($N10/$E$4&gt;100%,$I$5,IF($N10/$E$4&gt;90%,$M$3,IF($N10/$E$4&gt;80%,$M$4,$M$5)))))</f>
        <v>😶</v>
      </c>
      <c r="P10" s="62">
        <f t="shared" ref="P10:P35" si="10">$C10-$E10</f>
        <v>191</v>
      </c>
      <c r="R10" s="66" t="str">
        <f>B12</f>
        <v>dont total nouveaux clients particuliers</v>
      </c>
      <c r="S10" s="70" t="str">
        <f>I12</f>
        <v>😒</v>
      </c>
      <c r="T10" s="67" t="str">
        <f>O12</f>
        <v>😒</v>
      </c>
      <c r="U10" s="86">
        <f>J12</f>
        <v>-6.3192000000000021</v>
      </c>
      <c r="V10" s="87">
        <f>L12</f>
        <v>-41.638400000000004</v>
      </c>
    </row>
    <row r="11" spans="1:26" ht="16" thickBot="1">
      <c r="B11" s="145" t="s">
        <v>99</v>
      </c>
      <c r="C11" s="111">
        <v>42</v>
      </c>
      <c r="D11" s="32">
        <v>2</v>
      </c>
      <c r="E11" s="32">
        <v>2</v>
      </c>
      <c r="F11" s="27">
        <f t="shared" si="0"/>
        <v>3.4986000000000002</v>
      </c>
      <c r="G11" s="10">
        <f t="shared" si="3"/>
        <v>6.9972000000000003</v>
      </c>
      <c r="H11" s="46">
        <f t="shared" si="4"/>
        <v>0.57165723432230031</v>
      </c>
      <c r="I11" s="50" t="str">
        <f t="shared" si="1"/>
        <v>😶</v>
      </c>
      <c r="J11" s="53">
        <f t="shared" si="5"/>
        <v>-1.4986000000000002</v>
      </c>
      <c r="K11" s="50" t="str">
        <f t="shared" si="6"/>
        <v>😶</v>
      </c>
      <c r="L11" s="57">
        <f t="shared" si="7"/>
        <v>-4.9972000000000003</v>
      </c>
      <c r="M11" s="58" t="str">
        <f t="shared" si="8"/>
        <v>😶</v>
      </c>
      <c r="N11" s="46">
        <f t="shared" si="2"/>
        <v>4.7619047619047616E-2</v>
      </c>
      <c r="O11" s="50" t="str">
        <f t="shared" si="9"/>
        <v>😶</v>
      </c>
      <c r="P11" s="62">
        <f t="shared" si="10"/>
        <v>40</v>
      </c>
      <c r="R11" s="66" t="str">
        <f>B16</f>
        <v>collecte globale hors parts sociales (ke)</v>
      </c>
      <c r="S11" s="70" t="str">
        <f>I16</f>
        <v>😃</v>
      </c>
      <c r="T11" s="67" t="str">
        <f>O16</f>
        <v>😃</v>
      </c>
      <c r="U11" s="86">
        <f>J16</f>
        <v>569.84730000000002</v>
      </c>
      <c r="V11" s="87">
        <f>L16</f>
        <v>326.69459999999998</v>
      </c>
    </row>
    <row r="12" spans="1:26" ht="16" thickBot="1">
      <c r="B12" s="146" t="s">
        <v>98</v>
      </c>
      <c r="C12" s="143">
        <f>C9-C11</f>
        <v>424</v>
      </c>
      <c r="D12" s="147">
        <f>D9-D11</f>
        <v>29</v>
      </c>
      <c r="E12" s="147">
        <f>E9-E11</f>
        <v>29</v>
      </c>
      <c r="F12" s="27">
        <f t="shared" si="0"/>
        <v>35.319200000000002</v>
      </c>
      <c r="G12" s="10">
        <f t="shared" si="3"/>
        <v>70.638400000000004</v>
      </c>
      <c r="H12" s="46">
        <f t="shared" si="4"/>
        <v>0.82108315024122847</v>
      </c>
      <c r="I12" s="50" t="str">
        <f t="shared" si="1"/>
        <v>😒</v>
      </c>
      <c r="J12" s="53">
        <f t="shared" si="5"/>
        <v>-6.3192000000000021</v>
      </c>
      <c r="K12" s="50" t="str">
        <f t="shared" si="6"/>
        <v>😒</v>
      </c>
      <c r="L12" s="57">
        <f t="shared" si="7"/>
        <v>-41.638400000000004</v>
      </c>
      <c r="M12" s="58" t="str">
        <f t="shared" si="8"/>
        <v>😶</v>
      </c>
      <c r="N12" s="46">
        <f t="shared" si="2"/>
        <v>6.8396226415094338E-2</v>
      </c>
      <c r="O12" s="50" t="str">
        <f t="shared" si="9"/>
        <v>😒</v>
      </c>
      <c r="P12" s="62">
        <f t="shared" si="10"/>
        <v>395</v>
      </c>
      <c r="R12" s="66" t="str">
        <f>B20</f>
        <v>souscription navig'option</v>
      </c>
      <c r="S12" s="70" t="str">
        <f>I20</f>
        <v>😶</v>
      </c>
      <c r="T12" s="67" t="str">
        <f>O20</f>
        <v>😶</v>
      </c>
      <c r="U12" s="86">
        <f>J20</f>
        <v>-7.9968000000000004</v>
      </c>
      <c r="V12" s="87">
        <f>L20</f>
        <v>-15.993600000000001</v>
      </c>
    </row>
    <row r="13" spans="1:26" ht="16" thickBot="1">
      <c r="B13" s="39" t="s">
        <v>21</v>
      </c>
      <c r="C13" s="111">
        <v>2413</v>
      </c>
      <c r="D13" s="32">
        <v>671</v>
      </c>
      <c r="E13" s="32">
        <v>671</v>
      </c>
      <c r="F13" s="27">
        <f t="shared" si="0"/>
        <v>201.00290000000001</v>
      </c>
      <c r="G13" s="10">
        <f t="shared" si="3"/>
        <v>402.00580000000002</v>
      </c>
      <c r="H13" s="46">
        <f t="shared" si="4"/>
        <v>3.3382602937569557</v>
      </c>
      <c r="I13" s="50" t="str">
        <f t="shared" si="1"/>
        <v>😃</v>
      </c>
      <c r="J13" s="53">
        <f t="shared" si="5"/>
        <v>469.99709999999999</v>
      </c>
      <c r="K13" s="50" t="str">
        <f t="shared" si="6"/>
        <v>😃</v>
      </c>
      <c r="L13" s="57">
        <f t="shared" si="7"/>
        <v>268.99419999999998</v>
      </c>
      <c r="M13" s="58" t="str">
        <f t="shared" si="8"/>
        <v>😃</v>
      </c>
      <c r="N13" s="46">
        <f t="shared" si="2"/>
        <v>0.27807708246995444</v>
      </c>
      <c r="O13" s="50" t="str">
        <f t="shared" si="9"/>
        <v>😃</v>
      </c>
      <c r="P13" s="62">
        <f t="shared" si="10"/>
        <v>1742</v>
      </c>
      <c r="R13" s="66" t="str">
        <f>B22</f>
        <v>collecte brute diversifiée en épargne assurance vie (ke)</v>
      </c>
      <c r="S13" s="70" t="str">
        <f>I22</f>
        <v>😐</v>
      </c>
      <c r="T13" s="67" t="str">
        <f>O22</f>
        <v>😐</v>
      </c>
      <c r="U13" s="86">
        <f>J22</f>
        <v>-0.76939999999999031</v>
      </c>
      <c r="V13" s="87">
        <f>L22</f>
        <v>-160.53879999999998</v>
      </c>
    </row>
    <row r="14" spans="1:26" ht="16" thickBot="1">
      <c r="B14" s="40" t="s">
        <v>22</v>
      </c>
      <c r="C14" s="111">
        <v>247</v>
      </c>
      <c r="D14" s="32">
        <v>371</v>
      </c>
      <c r="E14" s="32">
        <v>371</v>
      </c>
      <c r="F14" s="27">
        <f t="shared" si="0"/>
        <v>20.575099999999999</v>
      </c>
      <c r="G14" s="10">
        <f t="shared" si="3"/>
        <v>41.150199999999998</v>
      </c>
      <c r="H14" s="46">
        <f t="shared" si="4"/>
        <v>18.031504099615557</v>
      </c>
      <c r="I14" s="50" t="str">
        <f t="shared" si="1"/>
        <v>😃</v>
      </c>
      <c r="J14" s="53">
        <f t="shared" si="5"/>
        <v>350.42489999999998</v>
      </c>
      <c r="K14" s="50" t="str">
        <f t="shared" si="6"/>
        <v>😃</v>
      </c>
      <c r="L14" s="57">
        <f t="shared" si="7"/>
        <v>329.84980000000002</v>
      </c>
      <c r="M14" s="58" t="str">
        <f t="shared" si="8"/>
        <v>😃</v>
      </c>
      <c r="N14" s="46">
        <f t="shared" si="2"/>
        <v>1.5020242914979758</v>
      </c>
      <c r="O14" s="50" t="str">
        <f t="shared" si="9"/>
        <v>😃</v>
      </c>
      <c r="P14" s="62">
        <f t="shared" si="10"/>
        <v>-124</v>
      </c>
      <c r="R14" s="66" t="str">
        <f>B23</f>
        <v>collecte brute diversifiée hors épargne assurance vie (ke)</v>
      </c>
      <c r="S14" s="70" t="str">
        <f>I23</f>
        <v>😶</v>
      </c>
      <c r="T14" s="67" t="str">
        <f>O23</f>
        <v>😶</v>
      </c>
      <c r="U14" s="86">
        <f>J23</f>
        <v>-23.740500000000001</v>
      </c>
      <c r="V14" s="87">
        <f>L23</f>
        <v>-47.481000000000002</v>
      </c>
    </row>
    <row r="15" spans="1:26" ht="16" thickBot="1">
      <c r="B15" s="40" t="s">
        <v>23</v>
      </c>
      <c r="C15" s="111">
        <v>259</v>
      </c>
      <c r="D15" s="32">
        <v>-229</v>
      </c>
      <c r="E15" s="32">
        <v>-229</v>
      </c>
      <c r="F15" s="27">
        <f t="shared" si="0"/>
        <v>21.5747</v>
      </c>
      <c r="G15" s="10">
        <f t="shared" si="3"/>
        <v>43.1494</v>
      </c>
      <c r="H15" s="46">
        <f t="shared" si="4"/>
        <v>-10.614284323768118</v>
      </c>
      <c r="I15" s="50" t="str">
        <f t="shared" si="1"/>
        <v>😶</v>
      </c>
      <c r="J15" s="53">
        <f t="shared" si="5"/>
        <v>-250.57470000000001</v>
      </c>
      <c r="K15" s="50" t="str">
        <f t="shared" si="6"/>
        <v>😶</v>
      </c>
      <c r="L15" s="57">
        <f t="shared" si="7"/>
        <v>-272.14940000000001</v>
      </c>
      <c r="M15" s="58" t="str">
        <f t="shared" si="8"/>
        <v>😶</v>
      </c>
      <c r="N15" s="46">
        <f t="shared" si="2"/>
        <v>-0.88416988416988418</v>
      </c>
      <c r="O15" s="50" t="str">
        <f t="shared" si="9"/>
        <v>😶</v>
      </c>
      <c r="P15" s="62">
        <f t="shared" si="10"/>
        <v>488</v>
      </c>
      <c r="R15" s="66" t="str">
        <f>B27</f>
        <v>total crédit conso et renouvelable (ke)</v>
      </c>
      <c r="S15" s="70" t="str">
        <f>I27</f>
        <v>😐</v>
      </c>
      <c r="T15" s="67" t="str">
        <f>O25</f>
        <v>😐</v>
      </c>
      <c r="U15" s="86">
        <f>J27</f>
        <v>-10.003299999999996</v>
      </c>
      <c r="V15" s="87">
        <f>L27</f>
        <v>-210.00659999999999</v>
      </c>
    </row>
    <row r="16" spans="1:26" ht="16" thickBot="1">
      <c r="B16" s="40" t="s">
        <v>24</v>
      </c>
      <c r="C16" s="111">
        <v>2919</v>
      </c>
      <c r="D16" s="32">
        <v>813</v>
      </c>
      <c r="E16" s="32">
        <v>813</v>
      </c>
      <c r="F16" s="27">
        <f t="shared" si="0"/>
        <v>243.15270000000001</v>
      </c>
      <c r="G16" s="10">
        <f t="shared" si="3"/>
        <v>486.30540000000002</v>
      </c>
      <c r="H16" s="46">
        <f t="shared" si="4"/>
        <v>3.3435779244894257</v>
      </c>
      <c r="I16" s="50" t="str">
        <f t="shared" si="1"/>
        <v>😃</v>
      </c>
      <c r="J16" s="53">
        <f t="shared" si="5"/>
        <v>569.84730000000002</v>
      </c>
      <c r="K16" s="50" t="str">
        <f t="shared" si="6"/>
        <v>😃</v>
      </c>
      <c r="L16" s="57">
        <f t="shared" si="7"/>
        <v>326.69459999999998</v>
      </c>
      <c r="M16" s="58" t="str">
        <f t="shared" si="8"/>
        <v>😃</v>
      </c>
      <c r="N16" s="46">
        <f t="shared" si="2"/>
        <v>0.27852004110996914</v>
      </c>
      <c r="O16" s="50" t="str">
        <f t="shared" si="9"/>
        <v>😃</v>
      </c>
      <c r="P16" s="62">
        <f t="shared" si="10"/>
        <v>2106</v>
      </c>
      <c r="R16" s="66" t="str">
        <f t="shared" ref="R16:R22" si="11">B29</f>
        <v>crédit pro hors locatif (ke)</v>
      </c>
      <c r="S16" s="70" t="str">
        <f t="shared" ref="S16:S22" si="12">I29</f>
        <v>😃</v>
      </c>
      <c r="T16" s="67" t="str">
        <f>O27</f>
        <v>😐</v>
      </c>
      <c r="U16" s="86">
        <f t="shared" ref="U16:U22" si="13">J29</f>
        <v>53.917000000000002</v>
      </c>
      <c r="V16" s="87">
        <f>L29</f>
        <v>-155.166</v>
      </c>
    </row>
    <row r="17" spans="1:26" ht="16" thickBot="1">
      <c r="B17" s="40" t="s">
        <v>25</v>
      </c>
      <c r="C17" s="111">
        <v>74</v>
      </c>
      <c r="D17" s="32">
        <v>96</v>
      </c>
      <c r="E17" s="32">
        <v>96</v>
      </c>
      <c r="F17" s="27">
        <f t="shared" si="0"/>
        <v>6.1642000000000001</v>
      </c>
      <c r="G17" s="10">
        <f t="shared" si="3"/>
        <v>12.3284</v>
      </c>
      <c r="H17" s="46">
        <f t="shared" si="4"/>
        <v>15.573797086402129</v>
      </c>
      <c r="I17" s="50" t="str">
        <f t="shared" si="1"/>
        <v>😃</v>
      </c>
      <c r="J17" s="53">
        <f t="shared" si="5"/>
        <v>89.835800000000006</v>
      </c>
      <c r="K17" s="50" t="str">
        <f t="shared" si="6"/>
        <v>😃</v>
      </c>
      <c r="L17" s="57">
        <f t="shared" si="7"/>
        <v>83.671599999999998</v>
      </c>
      <c r="M17" s="58" t="str">
        <f t="shared" si="8"/>
        <v>😃</v>
      </c>
      <c r="N17" s="46">
        <f t="shared" si="2"/>
        <v>1.2972972972972974</v>
      </c>
      <c r="O17" s="50" t="str">
        <f t="shared" si="9"/>
        <v>😃</v>
      </c>
      <c r="P17" s="62">
        <f t="shared" si="10"/>
        <v>-22</v>
      </c>
      <c r="R17" s="66" t="str">
        <f t="shared" si="11"/>
        <v>crédit pro locatif (ke)</v>
      </c>
      <c r="S17" s="70" t="str">
        <f t="shared" si="12"/>
        <v>😃</v>
      </c>
      <c r="T17" s="67" t="str">
        <f t="shared" ref="T17:T22" si="14">O30</f>
        <v>😃</v>
      </c>
      <c r="U17" s="86">
        <f t="shared" si="13"/>
        <v>29.007200000000001</v>
      </c>
      <c r="V17" s="87">
        <f>L84</f>
        <v>0</v>
      </c>
    </row>
    <row r="18" spans="1:26" ht="16" thickBot="1">
      <c r="B18" s="40" t="s">
        <v>1</v>
      </c>
      <c r="C18" s="111">
        <v>55</v>
      </c>
      <c r="D18" s="32">
        <v>2</v>
      </c>
      <c r="E18" s="32">
        <v>2</v>
      </c>
      <c r="F18" s="27">
        <f t="shared" si="0"/>
        <v>4.5815000000000001</v>
      </c>
      <c r="G18" s="10">
        <f t="shared" si="3"/>
        <v>9.1630000000000003</v>
      </c>
      <c r="H18" s="46">
        <f t="shared" si="4"/>
        <v>0.43653825166430205</v>
      </c>
      <c r="I18" s="50" t="str">
        <f t="shared" si="1"/>
        <v>😶</v>
      </c>
      <c r="J18" s="53">
        <f t="shared" si="5"/>
        <v>-2.5815000000000001</v>
      </c>
      <c r="K18" s="50" t="str">
        <f t="shared" si="6"/>
        <v>😶</v>
      </c>
      <c r="L18" s="57">
        <f t="shared" si="7"/>
        <v>-7.1630000000000003</v>
      </c>
      <c r="M18" s="58" t="str">
        <f t="shared" si="8"/>
        <v>😶</v>
      </c>
      <c r="N18" s="46">
        <f t="shared" si="2"/>
        <v>3.6363636363636362E-2</v>
      </c>
      <c r="O18" s="50" t="str">
        <f t="shared" si="9"/>
        <v>😶</v>
      </c>
      <c r="P18" s="62">
        <f t="shared" si="10"/>
        <v>53</v>
      </c>
      <c r="R18" s="40" t="str">
        <f t="shared" si="11"/>
        <v>nouveaux contrats assurance de biens</v>
      </c>
      <c r="S18" s="70" t="str">
        <f t="shared" si="12"/>
        <v>😶</v>
      </c>
      <c r="T18" s="67" t="str">
        <f t="shared" si="14"/>
        <v>😶</v>
      </c>
      <c r="U18" s="86">
        <f t="shared" si="13"/>
        <v>-8.4076999999999984</v>
      </c>
      <c r="V18" s="87">
        <f>L31</f>
        <v>-30.815399999999997</v>
      </c>
    </row>
    <row r="19" spans="1:26" ht="16" thickBot="1">
      <c r="B19" s="40" t="s">
        <v>2</v>
      </c>
      <c r="C19" s="111">
        <v>201</v>
      </c>
      <c r="D19" s="32">
        <v>5</v>
      </c>
      <c r="E19" s="32">
        <v>5</v>
      </c>
      <c r="F19" s="27">
        <f t="shared" si="0"/>
        <v>16.743300000000001</v>
      </c>
      <c r="G19" s="10">
        <f t="shared" si="3"/>
        <v>33.486600000000003</v>
      </c>
      <c r="H19" s="46">
        <f t="shared" si="4"/>
        <v>0.29862691345194792</v>
      </c>
      <c r="I19" s="50" t="str">
        <f t="shared" si="1"/>
        <v>😶</v>
      </c>
      <c r="J19" s="53">
        <f t="shared" si="5"/>
        <v>-11.743300000000001</v>
      </c>
      <c r="K19" s="50" t="str">
        <f t="shared" si="6"/>
        <v>😶</v>
      </c>
      <c r="L19" s="57">
        <f t="shared" si="7"/>
        <v>-28.486600000000003</v>
      </c>
      <c r="M19" s="58" t="str">
        <f t="shared" si="8"/>
        <v>😶</v>
      </c>
      <c r="N19" s="46">
        <f t="shared" si="2"/>
        <v>2.4875621890547265E-2</v>
      </c>
      <c r="O19" s="50" t="str">
        <f t="shared" si="9"/>
        <v>😶</v>
      </c>
      <c r="P19" s="62">
        <f t="shared" si="10"/>
        <v>196</v>
      </c>
      <c r="R19" s="40" t="str">
        <f t="shared" si="11"/>
        <v>nouveaux contrats assurance de personnes</v>
      </c>
      <c r="S19" s="70" t="str">
        <f t="shared" si="12"/>
        <v>😃</v>
      </c>
      <c r="T19" s="67" t="str">
        <f t="shared" si="14"/>
        <v>😃</v>
      </c>
      <c r="U19" s="86">
        <f t="shared" si="13"/>
        <v>12.5062</v>
      </c>
      <c r="V19" s="87">
        <f>L32</f>
        <v>-2.9876000000000005</v>
      </c>
    </row>
    <row r="20" spans="1:26" ht="16" thickBot="1">
      <c r="B20" s="40" t="s">
        <v>3</v>
      </c>
      <c r="C20" s="111">
        <v>96</v>
      </c>
      <c r="D20" s="32">
        <v>0</v>
      </c>
      <c r="E20" s="32">
        <v>0</v>
      </c>
      <c r="F20" s="27">
        <f t="shared" si="0"/>
        <v>7.9968000000000004</v>
      </c>
      <c r="G20" s="10">
        <f t="shared" si="3"/>
        <v>15.993600000000001</v>
      </c>
      <c r="H20" s="46">
        <f t="shared" si="4"/>
        <v>0</v>
      </c>
      <c r="I20" s="50" t="str">
        <f t="shared" si="1"/>
        <v>😶</v>
      </c>
      <c r="J20" s="53">
        <f t="shared" si="5"/>
        <v>-7.9968000000000004</v>
      </c>
      <c r="K20" s="50" t="str">
        <f t="shared" si="6"/>
        <v>😶</v>
      </c>
      <c r="L20" s="57">
        <f t="shared" si="7"/>
        <v>-15.993600000000001</v>
      </c>
      <c r="M20" s="58" t="str">
        <f t="shared" si="8"/>
        <v>😶</v>
      </c>
      <c r="N20" s="46">
        <f t="shared" si="2"/>
        <v>0</v>
      </c>
      <c r="O20" s="50" t="str">
        <f t="shared" si="9"/>
        <v>😶</v>
      </c>
      <c r="P20" s="62">
        <f t="shared" si="10"/>
        <v>96</v>
      </c>
      <c r="R20" s="40" t="str">
        <f t="shared" si="11"/>
        <v>dont PAV</v>
      </c>
      <c r="S20" s="70" t="str">
        <f t="shared" si="12"/>
        <v>😃</v>
      </c>
      <c r="T20" s="67" t="str">
        <f t="shared" si="14"/>
        <v>😃</v>
      </c>
      <c r="U20" s="86">
        <f t="shared" si="13"/>
        <v>3.0015999999999998</v>
      </c>
      <c r="V20" s="87">
        <f>L3</f>
        <v>0</v>
      </c>
    </row>
    <row r="21" spans="1:26" ht="16" thickBot="1">
      <c r="B21" s="41" t="s">
        <v>4</v>
      </c>
      <c r="C21" s="111">
        <v>112</v>
      </c>
      <c r="D21" s="32">
        <v>6</v>
      </c>
      <c r="E21" s="32">
        <v>6</v>
      </c>
      <c r="F21" s="27">
        <f t="shared" si="0"/>
        <v>9.3295999999999992</v>
      </c>
      <c r="G21" s="10">
        <f t="shared" si="3"/>
        <v>18.659199999999998</v>
      </c>
      <c r="H21" s="46">
        <f t="shared" si="4"/>
        <v>0.64311438861258796</v>
      </c>
      <c r="I21" s="50" t="str">
        <f t="shared" si="1"/>
        <v>😶</v>
      </c>
      <c r="J21" s="53">
        <f t="shared" si="5"/>
        <v>-3.3295999999999992</v>
      </c>
      <c r="K21" s="50" t="str">
        <f t="shared" si="6"/>
        <v>😶</v>
      </c>
      <c r="L21" s="57">
        <f t="shared" si="7"/>
        <v>-12.659199999999998</v>
      </c>
      <c r="M21" s="58" t="str">
        <f t="shared" si="8"/>
        <v>😶</v>
      </c>
      <c r="N21" s="46">
        <f t="shared" si="2"/>
        <v>5.3571428571428568E-2</v>
      </c>
      <c r="O21" s="50" t="str">
        <f t="shared" si="9"/>
        <v>😶</v>
      </c>
      <c r="P21" s="62">
        <f t="shared" si="10"/>
        <v>106</v>
      </c>
      <c r="R21" s="40" t="str">
        <f t="shared" si="11"/>
        <v>AOL</v>
      </c>
      <c r="S21" s="70" t="str">
        <f t="shared" si="12"/>
        <v>😉</v>
      </c>
      <c r="T21" s="67" t="str">
        <f t="shared" si="14"/>
        <v>😉</v>
      </c>
      <c r="U21" s="86">
        <f t="shared" si="13"/>
        <v>3.9999999999995595E-4</v>
      </c>
      <c r="V21" s="87">
        <f>L34</f>
        <v>-0.99920000000000009</v>
      </c>
    </row>
    <row r="22" spans="1:26" ht="16" thickBot="1">
      <c r="B22" s="92" t="s">
        <v>26</v>
      </c>
      <c r="C22" s="111">
        <v>1918</v>
      </c>
      <c r="D22" s="32">
        <v>159</v>
      </c>
      <c r="E22" s="32">
        <v>159</v>
      </c>
      <c r="F22" s="27">
        <f t="shared" si="0"/>
        <v>159.76939999999999</v>
      </c>
      <c r="G22" s="10">
        <f t="shared" si="3"/>
        <v>319.53879999999998</v>
      </c>
      <c r="H22" s="46">
        <f t="shared" si="4"/>
        <v>0.99518430938590252</v>
      </c>
      <c r="I22" s="50" t="str">
        <f t="shared" si="1"/>
        <v>😐</v>
      </c>
      <c r="J22" s="53">
        <f t="shared" si="5"/>
        <v>-0.76939999999999031</v>
      </c>
      <c r="K22" s="50" t="str">
        <f t="shared" si="6"/>
        <v>😐</v>
      </c>
      <c r="L22" s="57">
        <f t="shared" si="7"/>
        <v>-160.53879999999998</v>
      </c>
      <c r="M22" s="58" t="str">
        <f t="shared" si="8"/>
        <v>😶</v>
      </c>
      <c r="N22" s="46">
        <f t="shared" si="2"/>
        <v>8.2898852971845668E-2</v>
      </c>
      <c r="O22" s="50" t="str">
        <f t="shared" si="9"/>
        <v>😐</v>
      </c>
      <c r="P22" s="62">
        <f t="shared" si="10"/>
        <v>1759</v>
      </c>
      <c r="R22" s="68" t="str">
        <f t="shared" si="11"/>
        <v>souscription carte haut de gamme</v>
      </c>
      <c r="S22" s="71" t="str">
        <f t="shared" si="12"/>
        <v>😃</v>
      </c>
      <c r="T22" s="69" t="str">
        <f t="shared" si="14"/>
        <v>😃</v>
      </c>
      <c r="U22" s="88">
        <f t="shared" si="13"/>
        <v>13.923500000000001</v>
      </c>
      <c r="V22" s="89">
        <f>L35</f>
        <v>-3.1529999999999987</v>
      </c>
    </row>
    <row r="23" spans="1:26" ht="16" thickBot="1">
      <c r="B23" s="90" t="s">
        <v>27</v>
      </c>
      <c r="C23" s="111">
        <v>285</v>
      </c>
      <c r="D23" s="32">
        <v>0</v>
      </c>
      <c r="E23" s="32">
        <v>0</v>
      </c>
      <c r="F23" s="27">
        <f t="shared" si="0"/>
        <v>23.740500000000001</v>
      </c>
      <c r="G23" s="10">
        <f t="shared" si="3"/>
        <v>47.481000000000002</v>
      </c>
      <c r="H23" s="46">
        <f t="shared" si="4"/>
        <v>0</v>
      </c>
      <c r="I23" s="50" t="str">
        <f t="shared" si="1"/>
        <v>😶</v>
      </c>
      <c r="J23" s="53">
        <f t="shared" si="5"/>
        <v>-23.740500000000001</v>
      </c>
      <c r="K23" s="50" t="str">
        <f t="shared" si="6"/>
        <v>😶</v>
      </c>
      <c r="L23" s="57">
        <f t="shared" si="7"/>
        <v>-47.481000000000002</v>
      </c>
      <c r="M23" s="58" t="str">
        <f t="shared" si="8"/>
        <v>😶</v>
      </c>
      <c r="N23" s="46">
        <f t="shared" si="2"/>
        <v>0</v>
      </c>
      <c r="O23" s="50" t="str">
        <f t="shared" si="9"/>
        <v>😶</v>
      </c>
      <c r="P23" s="62">
        <f t="shared" si="10"/>
        <v>285</v>
      </c>
    </row>
    <row r="24" spans="1:26" ht="16" thickBot="1">
      <c r="B24" s="91" t="s">
        <v>28</v>
      </c>
      <c r="C24" s="111">
        <v>128</v>
      </c>
      <c r="D24" s="32">
        <v>0</v>
      </c>
      <c r="E24" s="32">
        <v>0</v>
      </c>
      <c r="F24" s="27">
        <f t="shared" si="0"/>
        <v>10.6624</v>
      </c>
      <c r="G24" s="10">
        <f t="shared" si="3"/>
        <v>21.3248</v>
      </c>
      <c r="H24" s="46">
        <f t="shared" si="4"/>
        <v>0</v>
      </c>
      <c r="I24" s="50" t="str">
        <f t="shared" si="1"/>
        <v>😶</v>
      </c>
      <c r="J24" s="53">
        <f t="shared" si="5"/>
        <v>-10.6624</v>
      </c>
      <c r="K24" s="50" t="str">
        <f t="shared" si="6"/>
        <v>😶</v>
      </c>
      <c r="L24" s="57">
        <f t="shared" si="7"/>
        <v>-21.3248</v>
      </c>
      <c r="M24" s="58" t="str">
        <f t="shared" si="8"/>
        <v>😶</v>
      </c>
      <c r="N24" s="46">
        <f t="shared" si="2"/>
        <v>0</v>
      </c>
      <c r="O24" s="50" t="str">
        <f t="shared" si="9"/>
        <v>😶</v>
      </c>
      <c r="P24" s="62">
        <f t="shared" si="10"/>
        <v>128</v>
      </c>
    </row>
    <row r="25" spans="1:26" ht="16" thickBot="1">
      <c r="B25" s="39" t="s">
        <v>29</v>
      </c>
      <c r="C25" s="111">
        <v>2022</v>
      </c>
      <c r="D25" s="32">
        <v>167</v>
      </c>
      <c r="E25" s="32">
        <v>167</v>
      </c>
      <c r="F25" s="27">
        <f t="shared" si="0"/>
        <v>168.43260000000001</v>
      </c>
      <c r="G25" s="10">
        <f t="shared" si="3"/>
        <v>336.86520000000002</v>
      </c>
      <c r="H25" s="46">
        <f t="shared" si="4"/>
        <v>0.99149452065692745</v>
      </c>
      <c r="I25" s="50" t="str">
        <f t="shared" si="1"/>
        <v>😐</v>
      </c>
      <c r="J25" s="53">
        <f t="shared" si="5"/>
        <v>-1.4326000000000079</v>
      </c>
      <c r="K25" s="50" t="str">
        <f t="shared" si="6"/>
        <v>😐</v>
      </c>
      <c r="L25" s="57">
        <f t="shared" si="7"/>
        <v>-169.86520000000002</v>
      </c>
      <c r="M25" s="58" t="str">
        <f t="shared" si="8"/>
        <v>😶</v>
      </c>
      <c r="N25" s="46">
        <f t="shared" si="2"/>
        <v>8.2591493570722055E-2</v>
      </c>
      <c r="O25" s="50" t="str">
        <f t="shared" si="9"/>
        <v>😐</v>
      </c>
      <c r="P25" s="62">
        <f t="shared" si="10"/>
        <v>1855</v>
      </c>
    </row>
    <row r="26" spans="1:26" ht="16" thickBot="1">
      <c r="A26" s="4"/>
      <c r="B26" s="40" t="s">
        <v>30</v>
      </c>
      <c r="C26" s="111">
        <v>379</v>
      </c>
      <c r="D26" s="32">
        <v>23</v>
      </c>
      <c r="E26" s="32">
        <v>23</v>
      </c>
      <c r="F26" s="27">
        <f t="shared" si="0"/>
        <v>31.570699999999999</v>
      </c>
      <c r="G26" s="10">
        <f t="shared" si="3"/>
        <v>63.141399999999997</v>
      </c>
      <c r="H26" s="46">
        <f t="shared" si="4"/>
        <v>0.72852359941338019</v>
      </c>
      <c r="I26" s="50" t="str">
        <f t="shared" si="1"/>
        <v>😶</v>
      </c>
      <c r="J26" s="53">
        <f t="shared" si="5"/>
        <v>-8.5706999999999987</v>
      </c>
      <c r="K26" s="50" t="str">
        <f t="shared" si="6"/>
        <v>😶</v>
      </c>
      <c r="L26" s="57">
        <f t="shared" si="7"/>
        <v>-40.141399999999997</v>
      </c>
      <c r="M26" s="58" t="str">
        <f t="shared" si="8"/>
        <v>😶</v>
      </c>
      <c r="N26" s="46">
        <f t="shared" si="2"/>
        <v>6.0686015831134567E-2</v>
      </c>
      <c r="O26" s="50" t="str">
        <f t="shared" si="9"/>
        <v>😶</v>
      </c>
      <c r="P26" s="62">
        <f t="shared" si="10"/>
        <v>356</v>
      </c>
      <c r="Q26" s="6"/>
      <c r="R26" s="15"/>
      <c r="S26" s="6"/>
      <c r="T26" s="6"/>
      <c r="U26" s="6"/>
      <c r="V26" s="16"/>
      <c r="W26" s="6"/>
      <c r="X26" s="6"/>
      <c r="Y26" s="6"/>
      <c r="Z26" s="6"/>
    </row>
    <row r="27" spans="1:26" ht="16" thickBot="1">
      <c r="B27" s="40" t="s">
        <v>32</v>
      </c>
      <c r="C27" s="111">
        <v>2401</v>
      </c>
      <c r="D27" s="32">
        <f>SUM(D25:D26)</f>
        <v>190</v>
      </c>
      <c r="E27" s="32">
        <f>SUM(E25:E26)</f>
        <v>190</v>
      </c>
      <c r="F27" s="27">
        <f t="shared" si="0"/>
        <v>200.0033</v>
      </c>
      <c r="G27" s="10">
        <f t="shared" si="3"/>
        <v>400.00659999999999</v>
      </c>
      <c r="H27" s="46">
        <f t="shared" si="4"/>
        <v>0.9499843252586333</v>
      </c>
      <c r="I27" s="50" t="str">
        <f t="shared" si="1"/>
        <v>😐</v>
      </c>
      <c r="J27" s="53">
        <f t="shared" si="5"/>
        <v>-10.003299999999996</v>
      </c>
      <c r="K27" s="50" t="str">
        <f t="shared" si="6"/>
        <v>😐</v>
      </c>
      <c r="L27" s="57">
        <f t="shared" si="7"/>
        <v>-210.00659999999999</v>
      </c>
      <c r="M27" s="58" t="str">
        <f t="shared" si="8"/>
        <v>😶</v>
      </c>
      <c r="N27" s="46">
        <f t="shared" si="2"/>
        <v>7.9133694294044155E-2</v>
      </c>
      <c r="O27" s="50" t="str">
        <f t="shared" si="9"/>
        <v>😐</v>
      </c>
      <c r="P27" s="62">
        <f t="shared" si="10"/>
        <v>2211</v>
      </c>
    </row>
    <row r="28" spans="1:26" ht="16" thickBot="1">
      <c r="B28" s="40" t="s">
        <v>31</v>
      </c>
      <c r="C28" s="111">
        <v>18067</v>
      </c>
      <c r="D28" s="32">
        <v>902</v>
      </c>
      <c r="E28" s="32">
        <v>902</v>
      </c>
      <c r="F28" s="27">
        <f t="shared" si="0"/>
        <v>1504.9811</v>
      </c>
      <c r="G28" s="10">
        <f t="shared" si="3"/>
        <v>3009.9621999999999</v>
      </c>
      <c r="H28" s="46">
        <f t="shared" si="4"/>
        <v>0.59934307480672022</v>
      </c>
      <c r="I28" s="50" t="str">
        <f t="shared" si="1"/>
        <v>😶</v>
      </c>
      <c r="J28" s="53">
        <f t="shared" si="5"/>
        <v>-602.98109999999997</v>
      </c>
      <c r="K28" s="50" t="str">
        <f t="shared" si="6"/>
        <v>😶</v>
      </c>
      <c r="L28" s="57">
        <f t="shared" si="7"/>
        <v>-2107.9621999999999</v>
      </c>
      <c r="M28" s="58" t="str">
        <f t="shared" si="8"/>
        <v>😶</v>
      </c>
      <c r="N28" s="46">
        <f t="shared" si="2"/>
        <v>4.992527813139979E-2</v>
      </c>
      <c r="O28" s="50" t="str">
        <f t="shared" si="9"/>
        <v>😶</v>
      </c>
      <c r="P28" s="62">
        <f t="shared" si="10"/>
        <v>17165</v>
      </c>
    </row>
    <row r="29" spans="1:26" ht="16" thickBot="1">
      <c r="B29" s="40" t="s">
        <v>33</v>
      </c>
      <c r="C29" s="111">
        <v>2510</v>
      </c>
      <c r="D29" s="32">
        <v>263</v>
      </c>
      <c r="E29" s="32">
        <v>263</v>
      </c>
      <c r="F29" s="27">
        <f t="shared" si="0"/>
        <v>209.083</v>
      </c>
      <c r="G29" s="10">
        <f t="shared" si="3"/>
        <v>418.166</v>
      </c>
      <c r="H29" s="46">
        <f t="shared" si="4"/>
        <v>1.2578736673952449</v>
      </c>
      <c r="I29" s="50" t="str">
        <f t="shared" si="1"/>
        <v>😃</v>
      </c>
      <c r="J29" s="53">
        <f t="shared" si="5"/>
        <v>53.917000000000002</v>
      </c>
      <c r="K29" s="50" t="str">
        <f t="shared" si="6"/>
        <v>😃</v>
      </c>
      <c r="L29" s="57">
        <f t="shared" si="7"/>
        <v>-155.166</v>
      </c>
      <c r="M29" s="58" t="str">
        <f t="shared" si="8"/>
        <v>😶</v>
      </c>
      <c r="N29" s="46">
        <f t="shared" si="2"/>
        <v>0.1047808764940239</v>
      </c>
      <c r="O29" s="50" t="str">
        <f t="shared" si="9"/>
        <v>😃</v>
      </c>
      <c r="P29" s="62">
        <f t="shared" si="10"/>
        <v>2247</v>
      </c>
    </row>
    <row r="30" spans="1:26" ht="16" thickBot="1">
      <c r="B30" s="41" t="s">
        <v>34</v>
      </c>
      <c r="C30" s="111">
        <v>216</v>
      </c>
      <c r="D30" s="32">
        <v>47</v>
      </c>
      <c r="E30" s="32">
        <v>47</v>
      </c>
      <c r="F30" s="27">
        <f t="shared" si="0"/>
        <v>17.992799999999999</v>
      </c>
      <c r="G30" s="10">
        <f t="shared" si="3"/>
        <v>35.985599999999998</v>
      </c>
      <c r="H30" s="46">
        <f t="shared" si="4"/>
        <v>2.6121559735005113</v>
      </c>
      <c r="I30" s="50" t="str">
        <f t="shared" si="1"/>
        <v>😃</v>
      </c>
      <c r="J30" s="53">
        <f t="shared" si="5"/>
        <v>29.007200000000001</v>
      </c>
      <c r="K30" s="50" t="str">
        <f t="shared" si="6"/>
        <v>😃</v>
      </c>
      <c r="L30" s="57">
        <f t="shared" si="7"/>
        <v>11.014400000000002</v>
      </c>
      <c r="M30" s="58" t="str">
        <f t="shared" si="8"/>
        <v>😃</v>
      </c>
      <c r="N30" s="46">
        <f t="shared" si="2"/>
        <v>0.21759259259259259</v>
      </c>
      <c r="O30" s="50" t="str">
        <f t="shared" si="9"/>
        <v>😃</v>
      </c>
      <c r="P30" s="62">
        <f t="shared" si="10"/>
        <v>169</v>
      </c>
    </row>
    <row r="31" spans="1:26" ht="16" thickBot="1">
      <c r="B31" s="92" t="s">
        <v>5</v>
      </c>
      <c r="C31" s="111">
        <v>269</v>
      </c>
      <c r="D31" s="32">
        <v>14</v>
      </c>
      <c r="E31" s="32">
        <v>14</v>
      </c>
      <c r="F31" s="27">
        <f t="shared" si="0"/>
        <v>22.407699999999998</v>
      </c>
      <c r="G31" s="10">
        <f t="shared" si="3"/>
        <v>44.815399999999997</v>
      </c>
      <c r="H31" s="46">
        <f t="shared" si="4"/>
        <v>0.62478523007716102</v>
      </c>
      <c r="I31" s="50" t="str">
        <f t="shared" si="1"/>
        <v>😶</v>
      </c>
      <c r="J31" s="53">
        <f t="shared" si="5"/>
        <v>-8.4076999999999984</v>
      </c>
      <c r="K31" s="50" t="str">
        <f t="shared" si="6"/>
        <v>😶</v>
      </c>
      <c r="L31" s="57">
        <f t="shared" si="7"/>
        <v>-30.815399999999997</v>
      </c>
      <c r="M31" s="58" t="str">
        <f t="shared" si="8"/>
        <v>😶</v>
      </c>
      <c r="N31" s="46">
        <f t="shared" si="2"/>
        <v>5.204460966542751E-2</v>
      </c>
      <c r="O31" s="50" t="str">
        <f t="shared" si="9"/>
        <v>😶</v>
      </c>
      <c r="P31" s="62">
        <f t="shared" si="10"/>
        <v>255</v>
      </c>
    </row>
    <row r="32" spans="1:26" ht="16" thickBot="1">
      <c r="B32" s="90" t="s">
        <v>6</v>
      </c>
      <c r="C32" s="111">
        <v>186</v>
      </c>
      <c r="D32" s="32">
        <v>28</v>
      </c>
      <c r="E32" s="32">
        <v>28</v>
      </c>
      <c r="F32" s="27">
        <f t="shared" si="0"/>
        <v>15.4938</v>
      </c>
      <c r="G32" s="10">
        <f t="shared" si="3"/>
        <v>30.9876</v>
      </c>
      <c r="H32" s="46">
        <f t="shared" si="4"/>
        <v>1.8071744826963043</v>
      </c>
      <c r="I32" s="50" t="str">
        <f t="shared" si="1"/>
        <v>😃</v>
      </c>
      <c r="J32" s="53">
        <f t="shared" si="5"/>
        <v>12.5062</v>
      </c>
      <c r="K32" s="50" t="str">
        <f t="shared" si="6"/>
        <v>😃</v>
      </c>
      <c r="L32" s="57">
        <f t="shared" si="7"/>
        <v>-2.9876000000000005</v>
      </c>
      <c r="M32" s="58" t="str">
        <f t="shared" si="8"/>
        <v>😐</v>
      </c>
      <c r="N32" s="46">
        <f t="shared" si="2"/>
        <v>0.15053763440860216</v>
      </c>
      <c r="O32" s="50" t="str">
        <f t="shared" si="9"/>
        <v>😃</v>
      </c>
      <c r="P32" s="62">
        <f t="shared" si="10"/>
        <v>158</v>
      </c>
    </row>
    <row r="33" spans="2:16" ht="16" thickBot="1">
      <c r="B33" s="90" t="s">
        <v>7</v>
      </c>
      <c r="C33" s="111">
        <v>48</v>
      </c>
      <c r="D33" s="32">
        <v>7</v>
      </c>
      <c r="E33" s="32">
        <v>7</v>
      </c>
      <c r="F33" s="27">
        <f t="shared" si="0"/>
        <v>3.9984000000000002</v>
      </c>
      <c r="G33" s="10">
        <f t="shared" si="3"/>
        <v>7.9968000000000004</v>
      </c>
      <c r="H33" s="46">
        <f t="shared" si="4"/>
        <v>1.7507002801120448</v>
      </c>
      <c r="I33" s="50" t="str">
        <f t="shared" si="1"/>
        <v>😃</v>
      </c>
      <c r="J33" s="53">
        <f t="shared" si="5"/>
        <v>3.0015999999999998</v>
      </c>
      <c r="K33" s="50" t="str">
        <f t="shared" si="6"/>
        <v>😃</v>
      </c>
      <c r="L33" s="57">
        <f t="shared" si="7"/>
        <v>-0.99680000000000035</v>
      </c>
      <c r="M33" s="58" t="str">
        <f t="shared" si="8"/>
        <v>😒</v>
      </c>
      <c r="N33" s="46">
        <f t="shared" si="2"/>
        <v>0.14583333333333334</v>
      </c>
      <c r="O33" s="50" t="str">
        <f t="shared" si="9"/>
        <v>😃</v>
      </c>
      <c r="P33" s="62">
        <f t="shared" si="10"/>
        <v>41</v>
      </c>
    </row>
    <row r="34" spans="2:16" ht="16" thickBot="1">
      <c r="B34" s="90" t="s">
        <v>9</v>
      </c>
      <c r="C34" s="111">
        <v>12</v>
      </c>
      <c r="D34" s="32">
        <v>1</v>
      </c>
      <c r="E34" s="32">
        <v>1</v>
      </c>
      <c r="F34" s="27">
        <f t="shared" si="0"/>
        <v>0.99960000000000004</v>
      </c>
      <c r="G34" s="10">
        <f t="shared" si="3"/>
        <v>1.9992000000000001</v>
      </c>
      <c r="H34" s="46">
        <f t="shared" si="4"/>
        <v>1.0004001600640255</v>
      </c>
      <c r="I34" s="50" t="str">
        <f t="shared" si="1"/>
        <v>😉</v>
      </c>
      <c r="J34" s="53">
        <f t="shared" si="5"/>
        <v>3.9999999999995595E-4</v>
      </c>
      <c r="K34" s="50" t="str">
        <f t="shared" si="6"/>
        <v>😉</v>
      </c>
      <c r="L34" s="57">
        <f t="shared" si="7"/>
        <v>-0.99920000000000009</v>
      </c>
      <c r="M34" s="58" t="str">
        <f t="shared" si="8"/>
        <v>😶</v>
      </c>
      <c r="N34" s="46">
        <f t="shared" si="2"/>
        <v>8.3333333333333329E-2</v>
      </c>
      <c r="O34" s="50" t="str">
        <f t="shared" si="9"/>
        <v>😉</v>
      </c>
      <c r="P34" s="62">
        <f t="shared" si="10"/>
        <v>11</v>
      </c>
    </row>
    <row r="35" spans="2:16" ht="16" thickBot="1">
      <c r="B35" s="93" t="s">
        <v>8</v>
      </c>
      <c r="C35" s="111">
        <v>205</v>
      </c>
      <c r="D35" s="32">
        <v>31</v>
      </c>
      <c r="E35" s="32">
        <v>31</v>
      </c>
      <c r="F35" s="42">
        <f t="shared" si="0"/>
        <v>17.076499999999999</v>
      </c>
      <c r="G35" s="43">
        <f t="shared" si="3"/>
        <v>34.152999999999999</v>
      </c>
      <c r="H35" s="47">
        <f>$D35/($E$3*$C35)</f>
        <v>1.8153602904576465</v>
      </c>
      <c r="I35" s="51" t="str">
        <f t="shared" si="1"/>
        <v>😃</v>
      </c>
      <c r="J35" s="54">
        <f t="shared" si="5"/>
        <v>13.923500000000001</v>
      </c>
      <c r="K35" s="51" t="str">
        <f t="shared" si="6"/>
        <v>😃</v>
      </c>
      <c r="L35" s="59">
        <f t="shared" si="7"/>
        <v>-3.1529999999999987</v>
      </c>
      <c r="M35" s="60" t="str">
        <f t="shared" si="8"/>
        <v>😐</v>
      </c>
      <c r="N35" s="64">
        <f t="shared" si="2"/>
        <v>0.15121951219512195</v>
      </c>
      <c r="O35" s="65" t="str">
        <f t="shared" si="9"/>
        <v>😃</v>
      </c>
      <c r="P35" s="63">
        <f t="shared" si="10"/>
        <v>174</v>
      </c>
    </row>
    <row r="36" spans="2:16" ht="16" thickBot="1">
      <c r="B36" s="25"/>
      <c r="C36" s="5"/>
      <c r="D36" s="5"/>
      <c r="E36" s="5"/>
      <c r="F36" s="9"/>
      <c r="G36" s="9"/>
      <c r="H36" s="18"/>
      <c r="I36" s="18"/>
      <c r="J36" s="9"/>
      <c r="K36" s="18"/>
      <c r="L36" s="9"/>
      <c r="M36" s="18"/>
      <c r="N36" s="18"/>
      <c r="O36" s="18"/>
      <c r="P36" s="5"/>
    </row>
    <row r="37" spans="2:16" ht="61" thickBot="1">
      <c r="B37" s="131" t="s">
        <v>94</v>
      </c>
      <c r="C37" s="132"/>
      <c r="D37" s="133"/>
      <c r="E37" s="134"/>
      <c r="F37" s="135" t="s">
        <v>95</v>
      </c>
      <c r="G37" s="135" t="s">
        <v>96</v>
      </c>
      <c r="H37" s="136" t="s">
        <v>97</v>
      </c>
      <c r="M37" s="5"/>
      <c r="N37" s="5"/>
      <c r="O37" s="5"/>
    </row>
    <row r="38" spans="2:16">
      <c r="B38" s="156" t="s">
        <v>14</v>
      </c>
      <c r="C38" s="155">
        <v>87</v>
      </c>
      <c r="D38" s="33">
        <v>75.099999999999994</v>
      </c>
      <c r="E38" s="137">
        <v>75.099999999999994</v>
      </c>
      <c r="F38" s="138" t="str">
        <f>IF($D38&gt;=$E38,"▲","▼")</f>
        <v>▲</v>
      </c>
      <c r="G38" s="154">
        <f>$E38-$C38</f>
        <v>-11.900000000000006</v>
      </c>
      <c r="H38" s="139" t="str">
        <f>IF($G38&gt;=0,$I$3, $M$4)</f>
        <v>😒</v>
      </c>
      <c r="M38" s="5"/>
      <c r="N38" s="5"/>
      <c r="O38" s="5"/>
    </row>
    <row r="39" spans="2:16">
      <c r="B39" s="157" t="s">
        <v>15</v>
      </c>
      <c r="C39" s="155">
        <v>80</v>
      </c>
      <c r="D39" s="33">
        <v>57.6</v>
      </c>
      <c r="E39" s="137">
        <v>57.6</v>
      </c>
      <c r="F39" s="140" t="str">
        <f t="shared" ref="F39:F48" si="15">IF($D39&gt;=$E39,"▲","▼")</f>
        <v>▲</v>
      </c>
      <c r="G39" s="139">
        <f t="shared" ref="G39:G48" si="16">$E39-$C39</f>
        <v>-22.4</v>
      </c>
      <c r="H39" s="139" t="str">
        <f t="shared" ref="H39:H48" si="17">IF($G39&gt;=0,$I$3, $M$4)</f>
        <v>😒</v>
      </c>
      <c r="M39" s="5"/>
      <c r="N39" s="5"/>
      <c r="O39" s="5"/>
    </row>
    <row r="40" spans="2:16">
      <c r="B40" s="157" t="s">
        <v>19</v>
      </c>
      <c r="C40" s="155">
        <v>10</v>
      </c>
      <c r="D40" s="33">
        <v>0</v>
      </c>
      <c r="E40" s="137">
        <v>0</v>
      </c>
      <c r="F40" s="140" t="str">
        <f t="shared" si="15"/>
        <v>▲</v>
      </c>
      <c r="G40" s="139">
        <f t="shared" si="16"/>
        <v>-10</v>
      </c>
      <c r="H40" s="139" t="str">
        <f t="shared" si="17"/>
        <v>😒</v>
      </c>
      <c r="M40" s="5"/>
      <c r="N40" s="5"/>
      <c r="O40" s="5"/>
    </row>
    <row r="41" spans="2:16">
      <c r="B41" s="157" t="s">
        <v>102</v>
      </c>
      <c r="C41" s="155">
        <v>85</v>
      </c>
      <c r="D41" s="33">
        <v>76.900000000000006</v>
      </c>
      <c r="E41" s="137">
        <v>76.900000000000006</v>
      </c>
      <c r="F41" s="140" t="str">
        <f t="shared" si="15"/>
        <v>▲</v>
      </c>
      <c r="G41" s="139">
        <f t="shared" si="16"/>
        <v>-8.0999999999999943</v>
      </c>
      <c r="H41" s="139" t="str">
        <f t="shared" si="17"/>
        <v>😒</v>
      </c>
      <c r="M41" s="5"/>
      <c r="N41" s="5"/>
      <c r="O41" s="5"/>
    </row>
    <row r="42" spans="2:16">
      <c r="B42" s="157" t="s">
        <v>16</v>
      </c>
      <c r="C42" s="155">
        <v>87</v>
      </c>
      <c r="D42" s="33">
        <v>76.599999999999994</v>
      </c>
      <c r="E42" s="137">
        <v>76.599999999999994</v>
      </c>
      <c r="F42" s="140" t="str">
        <f t="shared" si="15"/>
        <v>▲</v>
      </c>
      <c r="G42" s="139">
        <f t="shared" si="16"/>
        <v>-10.400000000000006</v>
      </c>
      <c r="H42" s="139" t="str">
        <f t="shared" si="17"/>
        <v>😒</v>
      </c>
      <c r="M42" s="5"/>
      <c r="N42" s="5"/>
      <c r="O42" s="5"/>
    </row>
    <row r="43" spans="2:16">
      <c r="B43" s="157" t="s">
        <v>13</v>
      </c>
      <c r="C43" s="155">
        <v>47</v>
      </c>
      <c r="D43" s="33">
        <v>64.900000000000006</v>
      </c>
      <c r="E43" s="137">
        <v>64.900000000000006</v>
      </c>
      <c r="F43" s="140" t="str">
        <f t="shared" si="15"/>
        <v>▲</v>
      </c>
      <c r="G43" s="139">
        <f t="shared" si="16"/>
        <v>17.900000000000006</v>
      </c>
      <c r="H43" s="139" t="str">
        <f t="shared" si="17"/>
        <v>😃</v>
      </c>
      <c r="M43" s="5"/>
      <c r="N43" s="5"/>
      <c r="O43" s="5"/>
    </row>
    <row r="44" spans="2:16">
      <c r="B44" s="157" t="s">
        <v>20</v>
      </c>
      <c r="C44" s="155">
        <v>85</v>
      </c>
      <c r="D44" s="33">
        <v>50</v>
      </c>
      <c r="E44" s="137">
        <v>20</v>
      </c>
      <c r="F44" s="140" t="str">
        <f t="shared" si="15"/>
        <v>▲</v>
      </c>
      <c r="G44" s="139">
        <f t="shared" si="16"/>
        <v>-65</v>
      </c>
      <c r="H44" s="139" t="str">
        <f t="shared" si="17"/>
        <v>😒</v>
      </c>
      <c r="M44" s="5"/>
      <c r="N44" s="5"/>
      <c r="O44" s="5"/>
    </row>
    <row r="45" spans="2:16">
      <c r="B45" s="159" t="s">
        <v>17</v>
      </c>
      <c r="C45" s="155">
        <v>65</v>
      </c>
      <c r="D45" s="33">
        <v>1</v>
      </c>
      <c r="E45" s="137">
        <v>1</v>
      </c>
      <c r="F45" s="140" t="str">
        <f t="shared" si="15"/>
        <v>▲</v>
      </c>
      <c r="G45" s="139">
        <f t="shared" si="16"/>
        <v>-64</v>
      </c>
      <c r="H45" s="139" t="str">
        <f t="shared" si="17"/>
        <v>😒</v>
      </c>
      <c r="M45" s="5"/>
      <c r="N45" s="5"/>
      <c r="O45" s="5"/>
    </row>
    <row r="46" spans="2:16">
      <c r="B46" s="159" t="s">
        <v>103</v>
      </c>
      <c r="C46" s="155">
        <v>40</v>
      </c>
      <c r="D46" s="33">
        <v>85</v>
      </c>
      <c r="E46" s="137">
        <v>85</v>
      </c>
      <c r="F46" s="140" t="str">
        <f t="shared" si="15"/>
        <v>▲</v>
      </c>
      <c r="G46" s="139">
        <f t="shared" si="16"/>
        <v>45</v>
      </c>
      <c r="H46" s="139" t="str">
        <f t="shared" si="17"/>
        <v>😃</v>
      </c>
      <c r="M46" s="5"/>
      <c r="N46" s="5"/>
      <c r="O46" s="5"/>
    </row>
    <row r="47" spans="2:16">
      <c r="B47" s="159" t="s">
        <v>18</v>
      </c>
      <c r="C47" s="155">
        <v>55</v>
      </c>
      <c r="D47" s="33">
        <v>30</v>
      </c>
      <c r="E47" s="137">
        <v>15</v>
      </c>
      <c r="F47" s="140" t="str">
        <f t="shared" si="15"/>
        <v>▲</v>
      </c>
      <c r="G47" s="139">
        <f t="shared" si="16"/>
        <v>-40</v>
      </c>
      <c r="H47" s="139" t="str">
        <f t="shared" si="17"/>
        <v>😒</v>
      </c>
      <c r="M47" s="5"/>
      <c r="N47" s="5"/>
      <c r="O47" s="5"/>
    </row>
    <row r="48" spans="2:16" ht="16" thickBot="1">
      <c r="B48" s="160" t="s">
        <v>10</v>
      </c>
      <c r="C48" s="155">
        <v>30</v>
      </c>
      <c r="D48" s="33">
        <v>85</v>
      </c>
      <c r="E48" s="137">
        <v>86</v>
      </c>
      <c r="F48" s="141" t="str">
        <f t="shared" si="15"/>
        <v>▼</v>
      </c>
      <c r="G48" s="142">
        <f t="shared" si="16"/>
        <v>56</v>
      </c>
      <c r="H48" s="142" t="str">
        <f t="shared" si="17"/>
        <v>😃</v>
      </c>
      <c r="M48" s="5"/>
      <c r="N48" s="5"/>
      <c r="O48" s="5"/>
    </row>
    <row r="49" spans="2:15">
      <c r="M49" s="5"/>
      <c r="N49" s="5"/>
      <c r="O49" s="5"/>
    </row>
    <row r="50" spans="2:15">
      <c r="B50" s="8"/>
      <c r="C50" s="12"/>
      <c r="D50" s="5"/>
      <c r="E50" s="5"/>
      <c r="F50" s="5"/>
      <c r="G50" s="5"/>
      <c r="H50" s="5"/>
      <c r="I50" s="5"/>
      <c r="M50" s="5"/>
      <c r="N50" s="5"/>
      <c r="O50" s="5"/>
    </row>
    <row r="51" spans="2:15">
      <c r="B51" s="8"/>
      <c r="C51" s="12"/>
      <c r="D51" s="5"/>
      <c r="E51" s="5"/>
      <c r="F51" s="5"/>
      <c r="G51" s="5"/>
      <c r="H51" s="5"/>
      <c r="I51" s="5"/>
      <c r="M51" s="5"/>
      <c r="N51" s="5"/>
      <c r="O51" s="5"/>
    </row>
    <row r="52" spans="2:15">
      <c r="B52" s="8"/>
      <c r="C52" s="12"/>
      <c r="D52" s="5"/>
      <c r="E52" s="5"/>
      <c r="F52" s="5"/>
      <c r="G52" s="5"/>
      <c r="H52" s="5"/>
      <c r="I52" s="5"/>
      <c r="M52" s="5"/>
      <c r="N52" s="5"/>
      <c r="O52" s="5"/>
    </row>
    <row r="53" spans="2:15">
      <c r="B53" s="8"/>
      <c r="C53" s="12"/>
      <c r="D53" s="5"/>
      <c r="E53" s="5"/>
      <c r="F53" s="5"/>
      <c r="G53" s="5"/>
      <c r="H53" s="5"/>
      <c r="I53" s="5"/>
      <c r="M53" s="5"/>
      <c r="N53" s="5"/>
      <c r="O53" s="5"/>
    </row>
    <row r="54" spans="2:15">
      <c r="B54" s="8"/>
      <c r="C54" s="12"/>
      <c r="D54" s="5"/>
      <c r="E54" s="5"/>
      <c r="F54" s="5"/>
      <c r="G54" s="5"/>
      <c r="H54" s="5"/>
      <c r="I54" s="5"/>
      <c r="M54" s="5"/>
      <c r="N54" s="5"/>
      <c r="O54" s="5"/>
    </row>
    <row r="55" spans="2:15">
      <c r="B55" s="8"/>
      <c r="C55" s="12"/>
      <c r="D55" s="5"/>
      <c r="E55" s="5"/>
      <c r="F55" s="5"/>
      <c r="G55" s="5"/>
      <c r="H55" s="5"/>
      <c r="I55" s="5"/>
      <c r="M55" s="5"/>
      <c r="N55" s="5"/>
      <c r="O55" s="5"/>
    </row>
    <row r="56" spans="2:15">
      <c r="B56" s="8"/>
      <c r="C56" s="12"/>
      <c r="D56" s="5"/>
      <c r="E56" s="5"/>
      <c r="F56" s="5"/>
      <c r="G56" s="5"/>
      <c r="H56" s="5"/>
      <c r="I56" s="5"/>
      <c r="M56" s="5"/>
      <c r="N56" s="5"/>
      <c r="O56" s="5"/>
    </row>
    <row r="57" spans="2:15">
      <c r="B57" s="8"/>
      <c r="C57" s="12"/>
      <c r="D57" s="5"/>
      <c r="E57" s="5"/>
      <c r="F57" s="5"/>
      <c r="G57" s="5"/>
      <c r="H57" s="5"/>
      <c r="I57" s="5"/>
      <c r="M57" s="5"/>
      <c r="N57" s="5"/>
      <c r="O57" s="5"/>
    </row>
    <row r="58" spans="2:15">
      <c r="B58" s="8"/>
      <c r="C58" s="12"/>
      <c r="D58" s="5"/>
      <c r="E58" s="5"/>
      <c r="F58" s="5"/>
      <c r="G58" s="5"/>
      <c r="H58" s="5"/>
      <c r="I58" s="5"/>
      <c r="M58" s="5"/>
      <c r="N58" s="5"/>
      <c r="O58" s="5"/>
    </row>
    <row r="59" spans="2:15">
      <c r="B59" s="8"/>
      <c r="C59" s="12"/>
      <c r="D59" s="5"/>
      <c r="E59" s="5"/>
      <c r="F59" s="5"/>
      <c r="G59" s="5"/>
      <c r="H59" s="5"/>
      <c r="I59" s="5"/>
      <c r="M59" s="5"/>
      <c r="N59" s="5"/>
      <c r="O59" s="5"/>
    </row>
    <row r="60" spans="2:15">
      <c r="B60" s="8"/>
      <c r="C60" s="12"/>
      <c r="D60" s="5"/>
      <c r="E60" s="5"/>
      <c r="F60" s="5"/>
      <c r="G60" s="5"/>
      <c r="H60" s="5"/>
      <c r="I60" s="5"/>
      <c r="M60" s="5"/>
      <c r="N60" s="5"/>
      <c r="O60" s="5"/>
    </row>
    <row r="61" spans="2:15">
      <c r="B61" s="8"/>
      <c r="C61" s="12"/>
      <c r="D61" s="5"/>
      <c r="E61" s="5"/>
      <c r="F61" s="5"/>
      <c r="G61" s="5"/>
      <c r="H61" s="5"/>
      <c r="I61" s="5"/>
      <c r="M61" s="5"/>
      <c r="N61" s="5"/>
      <c r="O61" s="5"/>
    </row>
    <row r="62" spans="2:15">
      <c r="B62" s="8"/>
      <c r="C62" s="12"/>
      <c r="D62" s="5"/>
      <c r="E62" s="5"/>
      <c r="F62" s="5"/>
      <c r="G62" s="5"/>
      <c r="H62" s="5"/>
      <c r="I62" s="5"/>
      <c r="M62" s="5"/>
      <c r="N62" s="5"/>
      <c r="O62" s="5"/>
    </row>
    <row r="63" spans="2:15">
      <c r="C63" s="12"/>
    </row>
    <row r="64" spans="2:15">
      <c r="C64" s="12"/>
    </row>
    <row r="65" spans="3:3">
      <c r="C65" s="12"/>
    </row>
    <row r="66" spans="3:3">
      <c r="C66" s="12"/>
    </row>
    <row r="67" spans="3:3">
      <c r="C67" s="12"/>
    </row>
    <row r="68" spans="3:3">
      <c r="C68" s="12"/>
    </row>
    <row r="69" spans="3:3">
      <c r="C69" s="12"/>
    </row>
    <row r="70" spans="3:3">
      <c r="C70" s="12"/>
    </row>
    <row r="71" spans="3:3">
      <c r="C71" s="12"/>
    </row>
    <row r="72" spans="3:3">
      <c r="C72" s="12"/>
    </row>
    <row r="73" spans="3:3">
      <c r="C73" s="12"/>
    </row>
    <row r="74" spans="3:3">
      <c r="C74" s="12"/>
    </row>
    <row r="75" spans="3:3">
      <c r="C75" s="12"/>
    </row>
    <row r="76" spans="3:3">
      <c r="C76" s="12"/>
    </row>
    <row r="77" spans="3:3">
      <c r="C77" s="12"/>
    </row>
    <row r="78" spans="3:3">
      <c r="C78" s="12"/>
    </row>
    <row r="79" spans="3:3">
      <c r="C79" s="12"/>
    </row>
    <row r="80" spans="3:3">
      <c r="C80" s="12"/>
    </row>
    <row r="81" spans="3:3">
      <c r="C81" s="12"/>
    </row>
    <row r="82" spans="3:3">
      <c r="C82" s="12"/>
    </row>
  </sheetData>
  <mergeCells count="6">
    <mergeCell ref="N8:O8"/>
    <mergeCell ref="C3:D3"/>
    <mergeCell ref="C4:D4"/>
    <mergeCell ref="H8:I8"/>
    <mergeCell ref="J8:K8"/>
    <mergeCell ref="L8:M8"/>
  </mergeCells>
  <conditionalFormatting sqref="J9:J35">
    <cfRule type="cellIs" dxfId="75" priority="8" operator="greaterThan">
      <formula>0</formula>
    </cfRule>
  </conditionalFormatting>
  <conditionalFormatting sqref="L9:L35">
    <cfRule type="cellIs" dxfId="74" priority="7" operator="greaterThan">
      <formula>0</formula>
    </cfRule>
  </conditionalFormatting>
  <conditionalFormatting sqref="U10:V22">
    <cfRule type="cellIs" dxfId="73" priority="6" operator="greaterThan">
      <formula>0</formula>
    </cfRule>
  </conditionalFormatting>
  <conditionalFormatting sqref="H9:H35">
    <cfRule type="cellIs" dxfId="72" priority="5" operator="greaterThan">
      <formula>1</formula>
    </cfRule>
  </conditionalFormatting>
  <conditionalFormatting sqref="F38:F48">
    <cfRule type="containsText" dxfId="71" priority="4" operator="containsText" text="▼">
      <formula>NOT(ISERROR(SEARCH("▼",F38)))</formula>
    </cfRule>
  </conditionalFormatting>
  <conditionalFormatting sqref="U9:V9">
    <cfRule type="cellIs" dxfId="70" priority="3" operator="greaterThan">
      <formula>0</formula>
    </cfRule>
  </conditionalFormatting>
  <conditionalFormatting sqref="N9:N35">
    <cfRule type="cellIs" dxfId="69" priority="2" operator="greaterThanOrEqual">
      <formula>$E$4</formula>
    </cfRule>
  </conditionalFormatting>
  <conditionalFormatting sqref="G38:G48">
    <cfRule type="cellIs" dxfId="68" priority="1" operator="greaterThanOrEqual">
      <formula>0</formula>
    </cfRule>
  </conditionalFormatting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Z82"/>
  <sheetViews>
    <sheetView topLeftCell="A12" zoomScale="110" zoomScaleNormal="110" zoomScalePageLayoutView="110" workbookViewId="0">
      <selection activeCell="G38" sqref="G38:G48"/>
    </sheetView>
  </sheetViews>
  <sheetFormatPr baseColWidth="10" defaultRowHeight="15.5"/>
  <cols>
    <col min="1" max="1" width="2" style="3" customWidth="1"/>
    <col min="2" max="2" width="39.6640625" style="11" customWidth="1"/>
    <col min="3" max="3" width="6.83203125" style="4" customWidth="1"/>
    <col min="4" max="15" width="6.83203125" style="2" customWidth="1"/>
    <col min="16" max="16" width="7.5" customWidth="1"/>
    <col min="17" max="17" width="2.1640625" customWidth="1"/>
    <col min="18" max="18" width="38.83203125" style="14" customWidth="1"/>
    <col min="19" max="19" width="6.83203125" customWidth="1"/>
    <col min="20" max="21" width="7.1640625" customWidth="1"/>
    <col min="22" max="22" width="6.6640625" style="7" customWidth="1"/>
  </cols>
  <sheetData>
    <row r="1" spans="1:26" ht="16" thickBot="1"/>
    <row r="2" spans="1:26" ht="16" thickBot="1">
      <c r="I2" s="124" t="s">
        <v>52</v>
      </c>
      <c r="J2" s="122"/>
      <c r="K2" s="122"/>
      <c r="L2" s="122"/>
      <c r="M2" s="122"/>
      <c r="N2" s="122"/>
      <c r="O2" s="122"/>
      <c r="P2" s="123"/>
      <c r="R2" s="113" t="s">
        <v>86</v>
      </c>
      <c r="S2" s="114"/>
      <c r="T2" s="114"/>
      <c r="U2" s="114"/>
      <c r="V2" s="115"/>
    </row>
    <row r="3" spans="1:26" ht="16" thickBot="1">
      <c r="B3" s="35" t="s">
        <v>46</v>
      </c>
      <c r="C3" s="230" t="s">
        <v>45</v>
      </c>
      <c r="D3" s="231"/>
      <c r="E3" s="45">
        <v>8.3299999999999999E-2</v>
      </c>
      <c r="F3" s="19"/>
      <c r="G3" s="20"/>
      <c r="I3" s="116" t="s">
        <v>88</v>
      </c>
      <c r="J3" s="24" t="s">
        <v>40</v>
      </c>
      <c r="K3" s="24"/>
      <c r="M3" s="125" t="s">
        <v>87</v>
      </c>
      <c r="N3" s="24" t="s">
        <v>43</v>
      </c>
      <c r="O3" s="24"/>
      <c r="P3" s="117"/>
      <c r="T3" s="24"/>
      <c r="U3" s="24"/>
    </row>
    <row r="4" spans="1:26" ht="19" thickBot="1">
      <c r="B4" s="34" t="s">
        <v>62</v>
      </c>
      <c r="C4" s="232" t="s">
        <v>57</v>
      </c>
      <c r="D4" s="233"/>
      <c r="E4" s="45">
        <v>8.3299999999999999E-2</v>
      </c>
      <c r="F4" s="44" t="s">
        <v>58</v>
      </c>
      <c r="G4" s="21"/>
      <c r="H4" s="5"/>
      <c r="I4" s="116" t="s">
        <v>89</v>
      </c>
      <c r="J4" s="24" t="s">
        <v>41</v>
      </c>
      <c r="K4" s="24"/>
      <c r="M4" s="125" t="s">
        <v>91</v>
      </c>
      <c r="N4" s="24" t="s">
        <v>44</v>
      </c>
      <c r="O4" s="24"/>
      <c r="P4" s="117"/>
      <c r="T4" s="24"/>
      <c r="U4" s="24"/>
    </row>
    <row r="5" spans="1:26" ht="16" thickBot="1">
      <c r="C5" s="12"/>
      <c r="E5" s="21"/>
      <c r="F5" s="21"/>
      <c r="G5" s="21"/>
      <c r="H5" s="5"/>
      <c r="I5" s="118" t="s">
        <v>90</v>
      </c>
      <c r="J5" s="119" t="s">
        <v>42</v>
      </c>
      <c r="K5" s="119"/>
      <c r="L5" s="120"/>
      <c r="M5" s="126" t="s">
        <v>92</v>
      </c>
      <c r="N5" s="119" t="s">
        <v>53</v>
      </c>
      <c r="O5" s="119"/>
      <c r="P5" s="121"/>
      <c r="T5" s="24"/>
      <c r="U5" s="24"/>
    </row>
    <row r="6" spans="1:26" ht="16" thickBot="1">
      <c r="C6" s="12"/>
      <c r="E6" s="20"/>
      <c r="F6" s="28" t="s">
        <v>11</v>
      </c>
      <c r="G6" s="28" t="s">
        <v>11</v>
      </c>
      <c r="I6" s="22"/>
      <c r="R6" s="17"/>
      <c r="S6" s="1"/>
      <c r="T6" s="1"/>
      <c r="U6" s="1"/>
    </row>
    <row r="7" spans="1:26" ht="16" thickBot="1">
      <c r="C7" s="110"/>
      <c r="D7" s="23" t="s">
        <v>12</v>
      </c>
      <c r="E7" s="29"/>
      <c r="F7" s="30" t="s">
        <v>37</v>
      </c>
      <c r="G7" s="30" t="s">
        <v>38</v>
      </c>
      <c r="I7" s="22"/>
      <c r="R7" s="78" t="s">
        <v>56</v>
      </c>
      <c r="S7" s="81">
        <f>E3</f>
        <v>8.3299999999999999E-2</v>
      </c>
      <c r="T7" s="81">
        <f>E4</f>
        <v>8.3299999999999999E-2</v>
      </c>
      <c r="U7" s="83">
        <f>F8</f>
        <v>8.3299999999999999E-2</v>
      </c>
      <c r="V7" s="80">
        <f>G8</f>
        <v>0.1666</v>
      </c>
    </row>
    <row r="8" spans="1:26" ht="40" thickTop="1" thickBot="1">
      <c r="A8" s="2"/>
      <c r="B8" s="36" t="s">
        <v>39</v>
      </c>
      <c r="C8" s="74" t="s">
        <v>49</v>
      </c>
      <c r="D8" s="26" t="s">
        <v>35</v>
      </c>
      <c r="E8" s="75" t="s">
        <v>36</v>
      </c>
      <c r="F8" s="76">
        <v>8.3299999999999999E-2</v>
      </c>
      <c r="G8" s="77">
        <v>0.1666</v>
      </c>
      <c r="H8" s="234" t="s">
        <v>48</v>
      </c>
      <c r="I8" s="235"/>
      <c r="J8" s="234" t="s">
        <v>50</v>
      </c>
      <c r="K8" s="235"/>
      <c r="L8" s="236" t="s">
        <v>51</v>
      </c>
      <c r="M8" s="229"/>
      <c r="N8" s="228" t="s">
        <v>54</v>
      </c>
      <c r="O8" s="229"/>
      <c r="P8" s="26" t="s">
        <v>101</v>
      </c>
      <c r="Q8" s="7"/>
      <c r="R8" s="79" t="str">
        <f>B4</f>
        <v>Pessac Centre</v>
      </c>
      <c r="S8" s="72" t="s">
        <v>55</v>
      </c>
      <c r="T8" s="73" t="s">
        <v>0</v>
      </c>
      <c r="U8" s="84" t="s">
        <v>50</v>
      </c>
      <c r="V8" s="85" t="s">
        <v>51</v>
      </c>
      <c r="W8" s="7"/>
      <c r="X8" s="7"/>
      <c r="Y8" s="7"/>
      <c r="Z8" s="7"/>
    </row>
    <row r="9" spans="1:26" ht="16.5" thickTop="1" thickBot="1">
      <c r="B9" s="144" t="s">
        <v>93</v>
      </c>
      <c r="C9" s="111">
        <v>577</v>
      </c>
      <c r="D9" s="32">
        <v>41</v>
      </c>
      <c r="E9" s="32">
        <v>41</v>
      </c>
      <c r="F9" s="37">
        <f t="shared" ref="F9:F35" si="0">$C9*$F$8</f>
        <v>48.064099999999996</v>
      </c>
      <c r="G9" s="38">
        <f>$C9*$G$8</f>
        <v>96.128199999999993</v>
      </c>
      <c r="H9" s="48">
        <f>$D9/($E$3*$C9)</f>
        <v>0.85302751950000111</v>
      </c>
      <c r="I9" s="49" t="str">
        <f t="shared" ref="I9:I35" si="1">IF($H9&gt;120%,$I$3,IF($H9&gt;110%,$I$4,IF($H9&gt;100%,$I$5,IF($H9&gt;90%,$M$3,IF($H9&gt;80%,$M$4,$M$5)))))</f>
        <v>😒</v>
      </c>
      <c r="J9" s="52">
        <f>$E9-($F$8*$C9)</f>
        <v>-7.0640999999999963</v>
      </c>
      <c r="K9" s="49" t="str">
        <f>IF($E9/$F9&gt;120%,$I$3,IF($E9/$F9&gt;110%,$I$4,IF($E9/$F9&gt;100%,$I$5,IF($E9/$F9&gt;90%,$M$3,IF($E9/$F9&gt;80%,$M$4,$M$5)))))</f>
        <v>😒</v>
      </c>
      <c r="L9" s="55">
        <f>$E9-($G$8*$C9)</f>
        <v>-55.128199999999993</v>
      </c>
      <c r="M9" s="56" t="str">
        <f>IF($E9/$G9&gt;120%,$I$3,IF($E9/$G9&gt;110%,$I$4,IF($E9/$G9&gt;100%,$I$5,IF($E9/$G9&gt;90%,$M$3,IF($E9/$G9&gt;80%,$M$4,$M$5)))))</f>
        <v>😶</v>
      </c>
      <c r="N9" s="48">
        <f t="shared" ref="N9:N35" si="2">$E9/$C9</f>
        <v>7.1057192374350084E-2</v>
      </c>
      <c r="O9" s="49" t="str">
        <f>IF($N9/$E$4&gt;120%,$I$3,IF($N9/$E$4&gt;110%,$I$4,IF($N9/$E$4&gt;100%,$I$5,IF($N9/$E$4&gt;90%,$M$3,IF($N9/$E$4&gt;80%,$M$4,$M$5)))))</f>
        <v>😒</v>
      </c>
      <c r="P9" s="61">
        <f>$C9-$E9</f>
        <v>536</v>
      </c>
      <c r="R9" s="66" t="str">
        <f>B9</f>
        <v xml:space="preserve">Total nouveaux clients </v>
      </c>
      <c r="S9" s="70" t="str">
        <f>I9</f>
        <v>😒</v>
      </c>
      <c r="T9" s="67" t="str">
        <f>O9</f>
        <v>😒</v>
      </c>
      <c r="U9" s="86">
        <f>J9</f>
        <v>-7.0640999999999963</v>
      </c>
      <c r="V9" s="86">
        <f>L9</f>
        <v>-55.128199999999993</v>
      </c>
    </row>
    <row r="10" spans="1:26" ht="16" thickBot="1">
      <c r="B10" s="145" t="s">
        <v>100</v>
      </c>
      <c r="C10" s="111">
        <v>249</v>
      </c>
      <c r="D10" s="32">
        <v>21</v>
      </c>
      <c r="E10" s="32">
        <v>21</v>
      </c>
      <c r="F10" s="27">
        <f t="shared" si="0"/>
        <v>20.741699999999998</v>
      </c>
      <c r="G10" s="10">
        <f t="shared" ref="G10:G35" si="3">$C10*$G$8</f>
        <v>41.483399999999996</v>
      </c>
      <c r="H10" s="46">
        <f t="shared" ref="H10:H34" si="4">$D10/($E$3*$C10)</f>
        <v>1.0124531740407008</v>
      </c>
      <c r="I10" s="50" t="str">
        <f t="shared" si="1"/>
        <v>😉</v>
      </c>
      <c r="J10" s="53">
        <f t="shared" ref="J10:J35" si="5">$E10-($F$8*$C10)</f>
        <v>0.25830000000000197</v>
      </c>
      <c r="K10" s="50" t="str">
        <f t="shared" ref="K10:K35" si="6">IF($E10/$F10&gt;120%,$I$3,IF($E10/$F10&gt;110%,$I$4,IF($E10/$F10&gt;100%,$I$5,IF($E10/$F10&gt;90%,$M$3,IF($E10/$F10&gt;80%,$M$4,$M$5)))))</f>
        <v>😉</v>
      </c>
      <c r="L10" s="57">
        <f t="shared" ref="L10:L35" si="7">$E10-($G$8*$C10)</f>
        <v>-20.483399999999996</v>
      </c>
      <c r="M10" s="58" t="str">
        <f t="shared" ref="M10:M35" si="8">IF($E10/$G10&gt;120%,$I$3,IF($E10/$G10&gt;110%,$I$4,IF($E10/$G10&gt;100%,$I$5,IF($E10/$G10&gt;90%,$M$3,IF($E10/$G10&gt;80%,$M$4,$M$5)))))</f>
        <v>😶</v>
      </c>
      <c r="N10" s="46">
        <f t="shared" si="2"/>
        <v>8.4337349397590355E-2</v>
      </c>
      <c r="O10" s="50" t="str">
        <f t="shared" ref="O10:O35" si="9">IF($N10/$E$4&gt;120%,$I$3,IF($N10/$E$4&gt;110%,$I$4,IF($N10/$E$4&gt;100%,$I$5,IF($N10/$E$4&gt;90%,$M$3,IF($N10/$E$4&gt;80%,$M$4,$M$5)))))</f>
        <v>😉</v>
      </c>
      <c r="P10" s="62">
        <f t="shared" ref="P10:P35" si="10">$C10-$E10</f>
        <v>228</v>
      </c>
      <c r="R10" s="66" t="str">
        <f>B12</f>
        <v>dont total nouveaux clients particuliers</v>
      </c>
      <c r="S10" s="70" t="str">
        <f>I12</f>
        <v>😒</v>
      </c>
      <c r="T10" s="67" t="str">
        <f>O12</f>
        <v>😒</v>
      </c>
      <c r="U10" s="86">
        <f>J12</f>
        <v>-8.5655000000000001</v>
      </c>
      <c r="V10" s="87">
        <f>L12</f>
        <v>-53.131</v>
      </c>
    </row>
    <row r="11" spans="1:26" ht="16" thickBot="1">
      <c r="B11" s="145" t="s">
        <v>99</v>
      </c>
      <c r="C11" s="111">
        <v>42</v>
      </c>
      <c r="D11" s="32">
        <v>5</v>
      </c>
      <c r="E11" s="32">
        <v>5</v>
      </c>
      <c r="F11" s="27">
        <f t="shared" si="0"/>
        <v>3.4986000000000002</v>
      </c>
      <c r="G11" s="10">
        <f t="shared" si="3"/>
        <v>6.9972000000000003</v>
      </c>
      <c r="H11" s="46">
        <f t="shared" si="4"/>
        <v>1.4291430858057508</v>
      </c>
      <c r="I11" s="50" t="str">
        <f t="shared" si="1"/>
        <v>😃</v>
      </c>
      <c r="J11" s="53">
        <f t="shared" si="5"/>
        <v>1.5013999999999998</v>
      </c>
      <c r="K11" s="50" t="str">
        <f t="shared" si="6"/>
        <v>😃</v>
      </c>
      <c r="L11" s="57">
        <f t="shared" si="7"/>
        <v>-1.9972000000000003</v>
      </c>
      <c r="M11" s="58" t="str">
        <f t="shared" si="8"/>
        <v>😶</v>
      </c>
      <c r="N11" s="46">
        <f t="shared" si="2"/>
        <v>0.11904761904761904</v>
      </c>
      <c r="O11" s="50" t="str">
        <f t="shared" si="9"/>
        <v>😃</v>
      </c>
      <c r="P11" s="62">
        <f t="shared" si="10"/>
        <v>37</v>
      </c>
      <c r="R11" s="66" t="str">
        <f>B16</f>
        <v>collecte globale hors parts sociales (ke)</v>
      </c>
      <c r="S11" s="70" t="str">
        <f>I16</f>
        <v>😶</v>
      </c>
      <c r="T11" s="67" t="str">
        <f>O16</f>
        <v>😶</v>
      </c>
      <c r="U11" s="86">
        <f>J16</f>
        <v>-116.95690000000002</v>
      </c>
      <c r="V11" s="87">
        <f>L16</f>
        <v>-432.91380000000004</v>
      </c>
    </row>
    <row r="12" spans="1:26" ht="16" thickBot="1">
      <c r="B12" s="146" t="s">
        <v>98</v>
      </c>
      <c r="C12" s="143">
        <f>C9-C11</f>
        <v>535</v>
      </c>
      <c r="D12" s="147">
        <f>D9-D11</f>
        <v>36</v>
      </c>
      <c r="E12" s="147">
        <f>E9-E11</f>
        <v>36</v>
      </c>
      <c r="F12" s="27">
        <f t="shared" si="0"/>
        <v>44.5655</v>
      </c>
      <c r="G12" s="10">
        <f t="shared" si="3"/>
        <v>89.131</v>
      </c>
      <c r="H12" s="46">
        <f t="shared" si="4"/>
        <v>0.80779975541618521</v>
      </c>
      <c r="I12" s="50" t="str">
        <f t="shared" si="1"/>
        <v>😒</v>
      </c>
      <c r="J12" s="53">
        <f t="shared" si="5"/>
        <v>-8.5655000000000001</v>
      </c>
      <c r="K12" s="50" t="str">
        <f t="shared" si="6"/>
        <v>😒</v>
      </c>
      <c r="L12" s="57">
        <f t="shared" si="7"/>
        <v>-53.131</v>
      </c>
      <c r="M12" s="58" t="str">
        <f t="shared" si="8"/>
        <v>😶</v>
      </c>
      <c r="N12" s="46">
        <f t="shared" si="2"/>
        <v>6.7289719626168226E-2</v>
      </c>
      <c r="O12" s="50" t="str">
        <f t="shared" si="9"/>
        <v>😒</v>
      </c>
      <c r="P12" s="62">
        <f t="shared" si="10"/>
        <v>499</v>
      </c>
      <c r="R12" s="66" t="str">
        <f>B20</f>
        <v>souscription navig'option</v>
      </c>
      <c r="S12" s="70" t="str">
        <f>I20</f>
        <v>😶</v>
      </c>
      <c r="T12" s="67" t="str">
        <f>O20</f>
        <v>😶</v>
      </c>
      <c r="U12" s="86">
        <f>J20</f>
        <v>-5.3292000000000002</v>
      </c>
      <c r="V12" s="87">
        <f>L20</f>
        <v>-15.6584</v>
      </c>
    </row>
    <row r="13" spans="1:26" ht="16" thickBot="1">
      <c r="B13" s="39" t="s">
        <v>21</v>
      </c>
      <c r="C13" s="111">
        <v>3136</v>
      </c>
      <c r="D13" s="32">
        <v>82</v>
      </c>
      <c r="E13" s="32">
        <v>82</v>
      </c>
      <c r="F13" s="27">
        <f t="shared" si="0"/>
        <v>261.22879999999998</v>
      </c>
      <c r="G13" s="10">
        <f t="shared" si="3"/>
        <v>522.45759999999996</v>
      </c>
      <c r="H13" s="46">
        <f t="shared" si="4"/>
        <v>0.31390107063233458</v>
      </c>
      <c r="I13" s="50" t="str">
        <f t="shared" si="1"/>
        <v>😶</v>
      </c>
      <c r="J13" s="53">
        <f t="shared" si="5"/>
        <v>-179.22879999999998</v>
      </c>
      <c r="K13" s="50" t="str">
        <f t="shared" si="6"/>
        <v>😶</v>
      </c>
      <c r="L13" s="57">
        <f t="shared" si="7"/>
        <v>-440.45759999999996</v>
      </c>
      <c r="M13" s="58" t="str">
        <f t="shared" si="8"/>
        <v>😶</v>
      </c>
      <c r="N13" s="46">
        <f t="shared" si="2"/>
        <v>2.6147959183673471E-2</v>
      </c>
      <c r="O13" s="50" t="str">
        <f t="shared" si="9"/>
        <v>😶</v>
      </c>
      <c r="P13" s="62">
        <f t="shared" si="10"/>
        <v>3054</v>
      </c>
      <c r="R13" s="66" t="str">
        <f>B22</f>
        <v>collecte brute diversifiée en épargne assurance vie (ke)</v>
      </c>
      <c r="S13" s="70" t="str">
        <f>I22</f>
        <v>😶</v>
      </c>
      <c r="T13" s="67" t="str">
        <f>O22</f>
        <v>😶</v>
      </c>
      <c r="U13" s="86">
        <f>J22</f>
        <v>-126.0754</v>
      </c>
      <c r="V13" s="87">
        <f>L22</f>
        <v>-354.1508</v>
      </c>
    </row>
    <row r="14" spans="1:26" ht="16" thickBot="1">
      <c r="B14" s="40" t="s">
        <v>22</v>
      </c>
      <c r="C14" s="111">
        <v>321</v>
      </c>
      <c r="D14" s="32">
        <v>116</v>
      </c>
      <c r="E14" s="32">
        <v>116</v>
      </c>
      <c r="F14" s="27">
        <f t="shared" si="0"/>
        <v>26.7393</v>
      </c>
      <c r="G14" s="10">
        <f t="shared" si="3"/>
        <v>53.4786</v>
      </c>
      <c r="H14" s="46">
        <f t="shared" si="4"/>
        <v>4.3381838716795134</v>
      </c>
      <c r="I14" s="50" t="str">
        <f t="shared" si="1"/>
        <v>😃</v>
      </c>
      <c r="J14" s="53">
        <f t="shared" si="5"/>
        <v>89.2607</v>
      </c>
      <c r="K14" s="50" t="str">
        <f t="shared" si="6"/>
        <v>😃</v>
      </c>
      <c r="L14" s="57">
        <f t="shared" si="7"/>
        <v>62.5214</v>
      </c>
      <c r="M14" s="58" t="str">
        <f t="shared" si="8"/>
        <v>😃</v>
      </c>
      <c r="N14" s="46">
        <f t="shared" si="2"/>
        <v>0.36137071651090341</v>
      </c>
      <c r="O14" s="50" t="str">
        <f t="shared" si="9"/>
        <v>😃</v>
      </c>
      <c r="P14" s="62">
        <f t="shared" si="10"/>
        <v>205</v>
      </c>
      <c r="R14" s="66" t="str">
        <f>B23</f>
        <v>collecte brute diversifiée hors épargne assurance vie (ke)</v>
      </c>
      <c r="S14" s="70" t="str">
        <f>I23</f>
        <v>😶</v>
      </c>
      <c r="T14" s="67" t="str">
        <f>O23</f>
        <v>😶</v>
      </c>
      <c r="U14" s="86">
        <f>J23</f>
        <v>-33.236699999999999</v>
      </c>
      <c r="V14" s="87">
        <f>L23</f>
        <v>-66.473399999999998</v>
      </c>
    </row>
    <row r="15" spans="1:26" ht="16" thickBot="1">
      <c r="B15" s="40" t="s">
        <v>23</v>
      </c>
      <c r="C15" s="111">
        <v>336</v>
      </c>
      <c r="D15" s="32">
        <v>1</v>
      </c>
      <c r="E15" s="32">
        <v>1</v>
      </c>
      <c r="F15" s="27">
        <f t="shared" si="0"/>
        <v>27.988800000000001</v>
      </c>
      <c r="G15" s="10">
        <f t="shared" si="3"/>
        <v>55.977600000000002</v>
      </c>
      <c r="H15" s="46">
        <f t="shared" si="4"/>
        <v>3.5728577145143769E-2</v>
      </c>
      <c r="I15" s="50" t="str">
        <f t="shared" si="1"/>
        <v>😶</v>
      </c>
      <c r="J15" s="53">
        <f t="shared" si="5"/>
        <v>-26.988800000000001</v>
      </c>
      <c r="K15" s="50" t="str">
        <f t="shared" si="6"/>
        <v>😶</v>
      </c>
      <c r="L15" s="57">
        <f t="shared" si="7"/>
        <v>-54.977600000000002</v>
      </c>
      <c r="M15" s="58" t="str">
        <f t="shared" si="8"/>
        <v>😶</v>
      </c>
      <c r="N15" s="46">
        <f t="shared" si="2"/>
        <v>2.976190476190476E-3</v>
      </c>
      <c r="O15" s="50" t="str">
        <f t="shared" si="9"/>
        <v>😶</v>
      </c>
      <c r="P15" s="62">
        <f t="shared" si="10"/>
        <v>335</v>
      </c>
      <c r="R15" s="66" t="str">
        <f>B27</f>
        <v>total crédit conso et renouvelable (ke)</v>
      </c>
      <c r="S15" s="70" t="str">
        <f>I27</f>
        <v>😶</v>
      </c>
      <c r="T15" s="67" t="str">
        <f>O25</f>
        <v>😶</v>
      </c>
      <c r="U15" s="86">
        <f>J27</f>
        <v>-91.8279</v>
      </c>
      <c r="V15" s="87">
        <f>L27</f>
        <v>-313.6558</v>
      </c>
    </row>
    <row r="16" spans="1:26" ht="16" thickBot="1">
      <c r="B16" s="40" t="s">
        <v>24</v>
      </c>
      <c r="C16" s="111">
        <v>3793</v>
      </c>
      <c r="D16" s="32">
        <v>199</v>
      </c>
      <c r="E16" s="32">
        <v>199</v>
      </c>
      <c r="F16" s="27">
        <f t="shared" si="0"/>
        <v>315.95690000000002</v>
      </c>
      <c r="G16" s="10">
        <f t="shared" si="3"/>
        <v>631.91380000000004</v>
      </c>
      <c r="H16" s="46">
        <f t="shared" si="4"/>
        <v>0.62983273984521304</v>
      </c>
      <c r="I16" s="50" t="str">
        <f t="shared" si="1"/>
        <v>😶</v>
      </c>
      <c r="J16" s="53">
        <f t="shared" si="5"/>
        <v>-116.95690000000002</v>
      </c>
      <c r="K16" s="50" t="str">
        <f t="shared" si="6"/>
        <v>😶</v>
      </c>
      <c r="L16" s="57">
        <f t="shared" si="7"/>
        <v>-432.91380000000004</v>
      </c>
      <c r="M16" s="58" t="str">
        <f t="shared" si="8"/>
        <v>😶</v>
      </c>
      <c r="N16" s="46">
        <f t="shared" si="2"/>
        <v>5.2465067229106245E-2</v>
      </c>
      <c r="O16" s="50" t="str">
        <f t="shared" si="9"/>
        <v>😶</v>
      </c>
      <c r="P16" s="62">
        <f t="shared" si="10"/>
        <v>3594</v>
      </c>
      <c r="R16" s="66" t="str">
        <f t="shared" ref="R16:R22" si="11">B29</f>
        <v>crédit pro hors locatif (ke)</v>
      </c>
      <c r="S16" s="70" t="str">
        <f t="shared" ref="S16:S22" si="12">I29</f>
        <v>😶</v>
      </c>
      <c r="T16" s="67" t="str">
        <f>O27</f>
        <v>😶</v>
      </c>
      <c r="U16" s="86">
        <f t="shared" ref="U16:U22" si="13">J29</f>
        <v>-166.09100000000001</v>
      </c>
      <c r="V16" s="87">
        <f>L29</f>
        <v>-355.18200000000002</v>
      </c>
    </row>
    <row r="17" spans="1:26" ht="16" thickBot="1">
      <c r="B17" s="40" t="s">
        <v>25</v>
      </c>
      <c r="C17" s="111">
        <v>98</v>
      </c>
      <c r="D17" s="32">
        <v>-7</v>
      </c>
      <c r="E17" s="32">
        <v>-7</v>
      </c>
      <c r="F17" s="27">
        <f t="shared" si="0"/>
        <v>8.1633999999999993</v>
      </c>
      <c r="G17" s="10">
        <f t="shared" si="3"/>
        <v>16.326799999999999</v>
      </c>
      <c r="H17" s="46">
        <f t="shared" si="4"/>
        <v>-0.85748585148345058</v>
      </c>
      <c r="I17" s="50" t="str">
        <f t="shared" si="1"/>
        <v>😶</v>
      </c>
      <c r="J17" s="53">
        <f t="shared" si="5"/>
        <v>-15.163399999999999</v>
      </c>
      <c r="K17" s="50" t="str">
        <f t="shared" si="6"/>
        <v>😶</v>
      </c>
      <c r="L17" s="57">
        <f t="shared" si="7"/>
        <v>-23.326799999999999</v>
      </c>
      <c r="M17" s="58" t="str">
        <f t="shared" si="8"/>
        <v>😶</v>
      </c>
      <c r="N17" s="46">
        <f t="shared" si="2"/>
        <v>-7.1428571428571425E-2</v>
      </c>
      <c r="O17" s="50" t="str">
        <f t="shared" si="9"/>
        <v>😶</v>
      </c>
      <c r="P17" s="62">
        <f t="shared" si="10"/>
        <v>105</v>
      </c>
      <c r="R17" s="66" t="str">
        <f t="shared" si="11"/>
        <v>crédit pro locatif (ke)</v>
      </c>
      <c r="S17" s="70" t="str">
        <f t="shared" si="12"/>
        <v>😶</v>
      </c>
      <c r="T17" s="67" t="str">
        <f t="shared" ref="T17:T22" si="14">O30</f>
        <v>😶</v>
      </c>
      <c r="U17" s="86">
        <f t="shared" si="13"/>
        <v>-16.826599999999999</v>
      </c>
      <c r="V17" s="87">
        <f>L84</f>
        <v>0</v>
      </c>
    </row>
    <row r="18" spans="1:26" ht="16" thickBot="1">
      <c r="B18" s="40" t="s">
        <v>1</v>
      </c>
      <c r="C18" s="111">
        <v>72</v>
      </c>
      <c r="D18" s="32">
        <v>4</v>
      </c>
      <c r="E18" s="32">
        <v>4</v>
      </c>
      <c r="F18" s="27">
        <f t="shared" si="0"/>
        <v>5.9976000000000003</v>
      </c>
      <c r="G18" s="10">
        <f t="shared" si="3"/>
        <v>11.995200000000001</v>
      </c>
      <c r="H18" s="46">
        <f t="shared" si="4"/>
        <v>0.66693344004268373</v>
      </c>
      <c r="I18" s="50" t="str">
        <f t="shared" si="1"/>
        <v>😶</v>
      </c>
      <c r="J18" s="53">
        <f t="shared" si="5"/>
        <v>-1.9976000000000003</v>
      </c>
      <c r="K18" s="50" t="str">
        <f t="shared" si="6"/>
        <v>😶</v>
      </c>
      <c r="L18" s="57">
        <f t="shared" si="7"/>
        <v>-7.9952000000000005</v>
      </c>
      <c r="M18" s="58" t="str">
        <f t="shared" si="8"/>
        <v>😶</v>
      </c>
      <c r="N18" s="46">
        <f t="shared" si="2"/>
        <v>5.5555555555555552E-2</v>
      </c>
      <c r="O18" s="50" t="str">
        <f t="shared" si="9"/>
        <v>😶</v>
      </c>
      <c r="P18" s="62">
        <f t="shared" si="10"/>
        <v>68</v>
      </c>
      <c r="R18" s="40" t="str">
        <f t="shared" si="11"/>
        <v>nouveaux contrats assurance de biens</v>
      </c>
      <c r="S18" s="70" t="str">
        <f t="shared" si="12"/>
        <v>😐</v>
      </c>
      <c r="T18" s="67" t="str">
        <f t="shared" si="14"/>
        <v>😐</v>
      </c>
      <c r="U18" s="86">
        <f t="shared" si="13"/>
        <v>-0.15500000000000114</v>
      </c>
      <c r="V18" s="87">
        <f>L31</f>
        <v>-29.310000000000002</v>
      </c>
    </row>
    <row r="19" spans="1:26" ht="16" thickBot="1">
      <c r="B19" s="40" t="s">
        <v>2</v>
      </c>
      <c r="C19" s="111">
        <v>262</v>
      </c>
      <c r="D19" s="32">
        <v>11</v>
      </c>
      <c r="E19" s="32">
        <v>11</v>
      </c>
      <c r="F19" s="27">
        <f t="shared" si="0"/>
        <v>21.8246</v>
      </c>
      <c r="G19" s="10">
        <f t="shared" si="3"/>
        <v>43.6492</v>
      </c>
      <c r="H19" s="46">
        <f t="shared" si="4"/>
        <v>0.50401840125363118</v>
      </c>
      <c r="I19" s="50" t="str">
        <f t="shared" si="1"/>
        <v>😶</v>
      </c>
      <c r="J19" s="53">
        <f t="shared" si="5"/>
        <v>-10.8246</v>
      </c>
      <c r="K19" s="50" t="str">
        <f t="shared" si="6"/>
        <v>😶</v>
      </c>
      <c r="L19" s="57">
        <f t="shared" si="7"/>
        <v>-32.6492</v>
      </c>
      <c r="M19" s="58" t="str">
        <f t="shared" si="8"/>
        <v>😶</v>
      </c>
      <c r="N19" s="46">
        <f t="shared" si="2"/>
        <v>4.1984732824427481E-2</v>
      </c>
      <c r="O19" s="50" t="str">
        <f t="shared" si="9"/>
        <v>😶</v>
      </c>
      <c r="P19" s="62">
        <f t="shared" si="10"/>
        <v>251</v>
      </c>
      <c r="R19" s="40" t="str">
        <f t="shared" si="11"/>
        <v>nouveaux contrats assurance de personnes</v>
      </c>
      <c r="S19" s="70" t="str">
        <f t="shared" si="12"/>
        <v>😶</v>
      </c>
      <c r="T19" s="67" t="str">
        <f t="shared" si="14"/>
        <v>😶</v>
      </c>
      <c r="U19" s="86">
        <f t="shared" si="13"/>
        <v>-17.075299999999999</v>
      </c>
      <c r="V19" s="87">
        <f>L32</f>
        <v>-37.150599999999997</v>
      </c>
    </row>
    <row r="20" spans="1:26" ht="16" thickBot="1">
      <c r="B20" s="40" t="s">
        <v>3</v>
      </c>
      <c r="C20" s="111">
        <v>124</v>
      </c>
      <c r="D20" s="32">
        <v>5</v>
      </c>
      <c r="E20" s="32">
        <v>5</v>
      </c>
      <c r="F20" s="27">
        <f t="shared" si="0"/>
        <v>10.3292</v>
      </c>
      <c r="G20" s="10">
        <f t="shared" si="3"/>
        <v>20.6584</v>
      </c>
      <c r="H20" s="46">
        <f t="shared" si="4"/>
        <v>0.48406459357936721</v>
      </c>
      <c r="I20" s="50" t="str">
        <f t="shared" si="1"/>
        <v>😶</v>
      </c>
      <c r="J20" s="53">
        <f t="shared" si="5"/>
        <v>-5.3292000000000002</v>
      </c>
      <c r="K20" s="50" t="str">
        <f t="shared" si="6"/>
        <v>😶</v>
      </c>
      <c r="L20" s="57">
        <f t="shared" si="7"/>
        <v>-15.6584</v>
      </c>
      <c r="M20" s="58" t="str">
        <f t="shared" si="8"/>
        <v>😶</v>
      </c>
      <c r="N20" s="46">
        <f t="shared" si="2"/>
        <v>4.0322580645161289E-2</v>
      </c>
      <c r="O20" s="50" t="str">
        <f t="shared" si="9"/>
        <v>😶</v>
      </c>
      <c r="P20" s="62">
        <f t="shared" si="10"/>
        <v>119</v>
      </c>
      <c r="R20" s="40" t="str">
        <f t="shared" si="11"/>
        <v>dont PAV</v>
      </c>
      <c r="S20" s="70" t="str">
        <f t="shared" si="12"/>
        <v>😐</v>
      </c>
      <c r="T20" s="67" t="str">
        <f t="shared" si="14"/>
        <v>😐</v>
      </c>
      <c r="U20" s="86">
        <f t="shared" si="13"/>
        <v>-0.24789999999999957</v>
      </c>
      <c r="V20" s="87">
        <f>L3</f>
        <v>0</v>
      </c>
    </row>
    <row r="21" spans="1:26" ht="16" thickBot="1">
      <c r="B21" s="41" t="s">
        <v>4</v>
      </c>
      <c r="C21" s="111">
        <v>145</v>
      </c>
      <c r="D21" s="32">
        <v>8</v>
      </c>
      <c r="E21" s="32">
        <v>8</v>
      </c>
      <c r="F21" s="27">
        <f t="shared" si="0"/>
        <v>12.0785</v>
      </c>
      <c r="G21" s="10">
        <f t="shared" si="3"/>
        <v>24.157</v>
      </c>
      <c r="H21" s="46">
        <f t="shared" si="4"/>
        <v>0.66233389907687212</v>
      </c>
      <c r="I21" s="50" t="str">
        <f t="shared" si="1"/>
        <v>😶</v>
      </c>
      <c r="J21" s="53">
        <f t="shared" si="5"/>
        <v>-4.0785</v>
      </c>
      <c r="K21" s="50" t="str">
        <f t="shared" si="6"/>
        <v>😶</v>
      </c>
      <c r="L21" s="57">
        <f t="shared" si="7"/>
        <v>-16.157</v>
      </c>
      <c r="M21" s="58" t="str">
        <f t="shared" si="8"/>
        <v>😶</v>
      </c>
      <c r="N21" s="46">
        <f t="shared" si="2"/>
        <v>5.5172413793103448E-2</v>
      </c>
      <c r="O21" s="50" t="str">
        <f t="shared" si="9"/>
        <v>😶</v>
      </c>
      <c r="P21" s="62">
        <f t="shared" si="10"/>
        <v>137</v>
      </c>
      <c r="R21" s="40" t="str">
        <f t="shared" si="11"/>
        <v>AOL</v>
      </c>
      <c r="S21" s="70" t="str">
        <f t="shared" si="12"/>
        <v>😃</v>
      </c>
      <c r="T21" s="67" t="str">
        <f t="shared" si="14"/>
        <v>😃</v>
      </c>
      <c r="U21" s="86">
        <f t="shared" si="13"/>
        <v>0.66720000000000002</v>
      </c>
      <c r="V21" s="87">
        <f>L34</f>
        <v>-0.66559999999999997</v>
      </c>
    </row>
    <row r="22" spans="1:26" ht="16" thickBot="1">
      <c r="B22" s="92" t="s">
        <v>26</v>
      </c>
      <c r="C22" s="111">
        <v>2738</v>
      </c>
      <c r="D22" s="32">
        <v>102</v>
      </c>
      <c r="E22" s="32">
        <v>102</v>
      </c>
      <c r="F22" s="27">
        <f t="shared" si="0"/>
        <v>228.0754</v>
      </c>
      <c r="G22" s="10">
        <f t="shared" si="3"/>
        <v>456.1508</v>
      </c>
      <c r="H22" s="46">
        <f t="shared" si="4"/>
        <v>0.44722052444060167</v>
      </c>
      <c r="I22" s="50" t="str">
        <f t="shared" si="1"/>
        <v>😶</v>
      </c>
      <c r="J22" s="53">
        <f t="shared" si="5"/>
        <v>-126.0754</v>
      </c>
      <c r="K22" s="50" t="str">
        <f t="shared" si="6"/>
        <v>😶</v>
      </c>
      <c r="L22" s="57">
        <f t="shared" si="7"/>
        <v>-354.1508</v>
      </c>
      <c r="M22" s="58" t="str">
        <f t="shared" si="8"/>
        <v>😶</v>
      </c>
      <c r="N22" s="46">
        <f t="shared" si="2"/>
        <v>3.7253469685902117E-2</v>
      </c>
      <c r="O22" s="50" t="str">
        <f t="shared" si="9"/>
        <v>😶</v>
      </c>
      <c r="P22" s="62">
        <f t="shared" si="10"/>
        <v>2636</v>
      </c>
      <c r="R22" s="68" t="str">
        <f t="shared" si="11"/>
        <v>souscription carte haut de gamme</v>
      </c>
      <c r="S22" s="71" t="str">
        <f t="shared" si="12"/>
        <v>😃</v>
      </c>
      <c r="T22" s="69" t="str">
        <f t="shared" si="14"/>
        <v>😃</v>
      </c>
      <c r="U22" s="88">
        <f t="shared" si="13"/>
        <v>11.758900000000001</v>
      </c>
      <c r="V22" s="89">
        <f>L35</f>
        <v>-10.482199999999999</v>
      </c>
    </row>
    <row r="23" spans="1:26" ht="16" thickBot="1">
      <c r="B23" s="90" t="s">
        <v>27</v>
      </c>
      <c r="C23" s="111">
        <v>399</v>
      </c>
      <c r="D23" s="32">
        <v>0</v>
      </c>
      <c r="E23" s="32">
        <v>0</v>
      </c>
      <c r="F23" s="27">
        <f t="shared" si="0"/>
        <v>33.236699999999999</v>
      </c>
      <c r="G23" s="10">
        <f t="shared" si="3"/>
        <v>66.473399999999998</v>
      </c>
      <c r="H23" s="46">
        <f t="shared" si="4"/>
        <v>0</v>
      </c>
      <c r="I23" s="50" t="str">
        <f t="shared" si="1"/>
        <v>😶</v>
      </c>
      <c r="J23" s="53">
        <f t="shared" si="5"/>
        <v>-33.236699999999999</v>
      </c>
      <c r="K23" s="50" t="str">
        <f t="shared" si="6"/>
        <v>😶</v>
      </c>
      <c r="L23" s="57">
        <f t="shared" si="7"/>
        <v>-66.473399999999998</v>
      </c>
      <c r="M23" s="58" t="str">
        <f t="shared" si="8"/>
        <v>😶</v>
      </c>
      <c r="N23" s="46">
        <f t="shared" si="2"/>
        <v>0</v>
      </c>
      <c r="O23" s="50" t="str">
        <f t="shared" si="9"/>
        <v>😶</v>
      </c>
      <c r="P23" s="62">
        <f t="shared" si="10"/>
        <v>399</v>
      </c>
    </row>
    <row r="24" spans="1:26" ht="16" thickBot="1">
      <c r="B24" s="91" t="s">
        <v>28</v>
      </c>
      <c r="C24" s="111">
        <v>165</v>
      </c>
      <c r="D24" s="32">
        <v>0</v>
      </c>
      <c r="E24" s="32">
        <v>0</v>
      </c>
      <c r="F24" s="27">
        <f t="shared" si="0"/>
        <v>13.7445</v>
      </c>
      <c r="G24" s="10">
        <f t="shared" si="3"/>
        <v>27.489000000000001</v>
      </c>
      <c r="H24" s="46">
        <f t="shared" si="4"/>
        <v>0</v>
      </c>
      <c r="I24" s="50" t="str">
        <f t="shared" si="1"/>
        <v>😶</v>
      </c>
      <c r="J24" s="53">
        <f t="shared" si="5"/>
        <v>-13.7445</v>
      </c>
      <c r="K24" s="50" t="str">
        <f t="shared" si="6"/>
        <v>😶</v>
      </c>
      <c r="L24" s="57">
        <f t="shared" si="7"/>
        <v>-27.489000000000001</v>
      </c>
      <c r="M24" s="58" t="str">
        <f t="shared" si="8"/>
        <v>😶</v>
      </c>
      <c r="N24" s="46">
        <f t="shared" si="2"/>
        <v>0</v>
      </c>
      <c r="O24" s="50" t="str">
        <f t="shared" si="9"/>
        <v>😶</v>
      </c>
      <c r="P24" s="62">
        <f t="shared" si="10"/>
        <v>165</v>
      </c>
    </row>
    <row r="25" spans="1:26" ht="16" thickBot="1">
      <c r="B25" s="39" t="s">
        <v>29</v>
      </c>
      <c r="C25" s="111">
        <v>2243</v>
      </c>
      <c r="D25" s="32">
        <v>111</v>
      </c>
      <c r="E25" s="32">
        <v>111</v>
      </c>
      <c r="F25" s="27">
        <f t="shared" si="0"/>
        <v>186.84190000000001</v>
      </c>
      <c r="G25" s="10">
        <f t="shared" si="3"/>
        <v>373.68380000000002</v>
      </c>
      <c r="H25" s="46">
        <f t="shared" si="4"/>
        <v>0.59408515969918951</v>
      </c>
      <c r="I25" s="50" t="str">
        <f t="shared" si="1"/>
        <v>😶</v>
      </c>
      <c r="J25" s="53">
        <f t="shared" si="5"/>
        <v>-75.84190000000001</v>
      </c>
      <c r="K25" s="50" t="str">
        <f t="shared" si="6"/>
        <v>😶</v>
      </c>
      <c r="L25" s="57">
        <f t="shared" si="7"/>
        <v>-262.68380000000002</v>
      </c>
      <c r="M25" s="58" t="str">
        <f t="shared" si="8"/>
        <v>😶</v>
      </c>
      <c r="N25" s="46">
        <f t="shared" si="2"/>
        <v>4.9487293802942485E-2</v>
      </c>
      <c r="O25" s="50" t="str">
        <f t="shared" si="9"/>
        <v>😶</v>
      </c>
      <c r="P25" s="62">
        <f t="shared" si="10"/>
        <v>2132</v>
      </c>
    </row>
    <row r="26" spans="1:26" ht="16" thickBot="1">
      <c r="A26" s="4"/>
      <c r="B26" s="40" t="s">
        <v>30</v>
      </c>
      <c r="C26" s="111">
        <v>420</v>
      </c>
      <c r="D26" s="32">
        <v>19</v>
      </c>
      <c r="E26" s="32">
        <v>19</v>
      </c>
      <c r="F26" s="27">
        <f t="shared" si="0"/>
        <v>34.985999999999997</v>
      </c>
      <c r="G26" s="10">
        <f t="shared" si="3"/>
        <v>69.971999999999994</v>
      </c>
      <c r="H26" s="46">
        <f t="shared" si="4"/>
        <v>0.54307437260618541</v>
      </c>
      <c r="I26" s="50" t="str">
        <f t="shared" si="1"/>
        <v>😶</v>
      </c>
      <c r="J26" s="53">
        <f t="shared" si="5"/>
        <v>-15.985999999999997</v>
      </c>
      <c r="K26" s="50" t="str">
        <f t="shared" si="6"/>
        <v>😶</v>
      </c>
      <c r="L26" s="57">
        <f t="shared" si="7"/>
        <v>-50.971999999999994</v>
      </c>
      <c r="M26" s="58" t="str">
        <f t="shared" si="8"/>
        <v>😶</v>
      </c>
      <c r="N26" s="46">
        <f t="shared" si="2"/>
        <v>4.5238095238095237E-2</v>
      </c>
      <c r="O26" s="50" t="str">
        <f t="shared" si="9"/>
        <v>😶</v>
      </c>
      <c r="P26" s="62">
        <f t="shared" si="10"/>
        <v>401</v>
      </c>
      <c r="Q26" s="6"/>
      <c r="R26" s="15"/>
      <c r="S26" s="6"/>
      <c r="T26" s="6"/>
      <c r="U26" s="6"/>
      <c r="V26" s="16"/>
      <c r="W26" s="6"/>
      <c r="X26" s="6"/>
      <c r="Y26" s="6"/>
      <c r="Z26" s="6"/>
    </row>
    <row r="27" spans="1:26" ht="16" thickBot="1">
      <c r="B27" s="40" t="s">
        <v>32</v>
      </c>
      <c r="C27" s="111">
        <v>2663</v>
      </c>
      <c r="D27" s="32">
        <f>SUM(D25:D26)</f>
        <v>130</v>
      </c>
      <c r="E27" s="32">
        <f>SUM(E25:E26)</f>
        <v>130</v>
      </c>
      <c r="F27" s="27">
        <f t="shared" si="0"/>
        <v>221.8279</v>
      </c>
      <c r="G27" s="10">
        <f t="shared" si="3"/>
        <v>443.6558</v>
      </c>
      <c r="H27" s="46">
        <f t="shared" si="4"/>
        <v>0.58603989849788962</v>
      </c>
      <c r="I27" s="50" t="str">
        <f t="shared" si="1"/>
        <v>😶</v>
      </c>
      <c r="J27" s="53">
        <f t="shared" si="5"/>
        <v>-91.8279</v>
      </c>
      <c r="K27" s="50" t="str">
        <f t="shared" si="6"/>
        <v>😶</v>
      </c>
      <c r="L27" s="57">
        <f t="shared" si="7"/>
        <v>-313.6558</v>
      </c>
      <c r="M27" s="58" t="str">
        <f t="shared" si="8"/>
        <v>😶</v>
      </c>
      <c r="N27" s="46">
        <f t="shared" si="2"/>
        <v>4.8817123544874205E-2</v>
      </c>
      <c r="O27" s="50" t="str">
        <f t="shared" si="9"/>
        <v>😶</v>
      </c>
      <c r="P27" s="62">
        <f t="shared" si="10"/>
        <v>2533</v>
      </c>
    </row>
    <row r="28" spans="1:26" ht="16" thickBot="1">
      <c r="B28" s="40" t="s">
        <v>31</v>
      </c>
      <c r="C28" s="111">
        <v>23475</v>
      </c>
      <c r="D28" s="32">
        <v>3175</v>
      </c>
      <c r="E28" s="32">
        <v>3175</v>
      </c>
      <c r="F28" s="27">
        <f t="shared" si="0"/>
        <v>1955.4675</v>
      </c>
      <c r="G28" s="10">
        <f t="shared" si="3"/>
        <v>3910.9349999999999</v>
      </c>
      <c r="H28" s="46">
        <f t="shared" si="4"/>
        <v>1.6236526559505591</v>
      </c>
      <c r="I28" s="50" t="str">
        <f t="shared" si="1"/>
        <v>😃</v>
      </c>
      <c r="J28" s="53">
        <f t="shared" si="5"/>
        <v>1219.5325</v>
      </c>
      <c r="K28" s="50" t="str">
        <f t="shared" si="6"/>
        <v>😃</v>
      </c>
      <c r="L28" s="57">
        <f t="shared" si="7"/>
        <v>-735.93499999999995</v>
      </c>
      <c r="M28" s="58" t="str">
        <f>IF($E28/$G28&gt;120%,$I$3,IF($E28/$G28&gt;110%,$I$4,IF($E28/$G28&gt;100%,$I$5,IF($E28/$G28&gt;90%,$M$3,IF($E28/$G28&gt;80%,$M$4,$M$5)))))</f>
        <v>😒</v>
      </c>
      <c r="N28" s="46">
        <f t="shared" si="2"/>
        <v>0.13525026624068157</v>
      </c>
      <c r="O28" s="50" t="str">
        <f t="shared" si="9"/>
        <v>😃</v>
      </c>
      <c r="P28" s="62">
        <f t="shared" si="10"/>
        <v>20300</v>
      </c>
    </row>
    <row r="29" spans="1:26" ht="16" thickBot="1">
      <c r="B29" s="40" t="s">
        <v>33</v>
      </c>
      <c r="C29" s="111">
        <v>2270</v>
      </c>
      <c r="D29" s="32">
        <v>23</v>
      </c>
      <c r="E29" s="32">
        <v>23</v>
      </c>
      <c r="F29" s="27">
        <f t="shared" si="0"/>
        <v>189.09100000000001</v>
      </c>
      <c r="G29" s="10">
        <f t="shared" si="3"/>
        <v>378.18200000000002</v>
      </c>
      <c r="H29" s="46">
        <f t="shared" si="4"/>
        <v>0.12163455690646302</v>
      </c>
      <c r="I29" s="50" t="str">
        <f t="shared" si="1"/>
        <v>😶</v>
      </c>
      <c r="J29" s="53">
        <f t="shared" si="5"/>
        <v>-166.09100000000001</v>
      </c>
      <c r="K29" s="50" t="str">
        <f t="shared" si="6"/>
        <v>😶</v>
      </c>
      <c r="L29" s="57">
        <f t="shared" si="7"/>
        <v>-355.18200000000002</v>
      </c>
      <c r="M29" s="58" t="str">
        <f t="shared" si="8"/>
        <v>😶</v>
      </c>
      <c r="N29" s="46">
        <f t="shared" si="2"/>
        <v>1.013215859030837E-2</v>
      </c>
      <c r="O29" s="50" t="str">
        <f t="shared" si="9"/>
        <v>😶</v>
      </c>
      <c r="P29" s="62">
        <f t="shared" si="10"/>
        <v>2247</v>
      </c>
    </row>
    <row r="30" spans="1:26" ht="16" thickBot="1">
      <c r="B30" s="41" t="s">
        <v>34</v>
      </c>
      <c r="C30" s="111">
        <v>202</v>
      </c>
      <c r="D30" s="32">
        <v>0</v>
      </c>
      <c r="E30" s="32">
        <v>0</v>
      </c>
      <c r="F30" s="27">
        <f t="shared" si="0"/>
        <v>16.826599999999999</v>
      </c>
      <c r="G30" s="10">
        <f t="shared" si="3"/>
        <v>33.653199999999998</v>
      </c>
      <c r="H30" s="46">
        <f t="shared" si="4"/>
        <v>0</v>
      </c>
      <c r="I30" s="50" t="str">
        <f t="shared" si="1"/>
        <v>😶</v>
      </c>
      <c r="J30" s="53">
        <f t="shared" si="5"/>
        <v>-16.826599999999999</v>
      </c>
      <c r="K30" s="50" t="str">
        <f t="shared" si="6"/>
        <v>😶</v>
      </c>
      <c r="L30" s="57">
        <f t="shared" si="7"/>
        <v>-33.653199999999998</v>
      </c>
      <c r="M30" s="58" t="str">
        <f t="shared" si="8"/>
        <v>😶</v>
      </c>
      <c r="N30" s="46">
        <f t="shared" si="2"/>
        <v>0</v>
      </c>
      <c r="O30" s="50" t="str">
        <f t="shared" si="9"/>
        <v>😶</v>
      </c>
      <c r="P30" s="62">
        <f t="shared" si="10"/>
        <v>202</v>
      </c>
    </row>
    <row r="31" spans="1:26" ht="16" thickBot="1">
      <c r="B31" s="92" t="s">
        <v>5</v>
      </c>
      <c r="C31" s="111">
        <v>350</v>
      </c>
      <c r="D31" s="32">
        <v>29</v>
      </c>
      <c r="E31" s="32">
        <v>29</v>
      </c>
      <c r="F31" s="27">
        <f t="shared" si="0"/>
        <v>29.155000000000001</v>
      </c>
      <c r="G31" s="10">
        <f t="shared" si="3"/>
        <v>58.31</v>
      </c>
      <c r="H31" s="46">
        <f t="shared" si="4"/>
        <v>0.99468358772080256</v>
      </c>
      <c r="I31" s="50" t="str">
        <f t="shared" si="1"/>
        <v>😐</v>
      </c>
      <c r="J31" s="53">
        <f t="shared" si="5"/>
        <v>-0.15500000000000114</v>
      </c>
      <c r="K31" s="50" t="str">
        <f t="shared" si="6"/>
        <v>😐</v>
      </c>
      <c r="L31" s="57">
        <f t="shared" si="7"/>
        <v>-29.310000000000002</v>
      </c>
      <c r="M31" s="58" t="str">
        <f t="shared" si="8"/>
        <v>😶</v>
      </c>
      <c r="N31" s="46">
        <f t="shared" si="2"/>
        <v>8.2857142857142851E-2</v>
      </c>
      <c r="O31" s="50" t="str">
        <f t="shared" si="9"/>
        <v>😐</v>
      </c>
      <c r="P31" s="62">
        <f t="shared" si="10"/>
        <v>321</v>
      </c>
    </row>
    <row r="32" spans="1:26" ht="16" thickBot="1">
      <c r="B32" s="90" t="s">
        <v>6</v>
      </c>
      <c r="C32" s="111">
        <v>241</v>
      </c>
      <c r="D32" s="32">
        <v>3</v>
      </c>
      <c r="E32" s="32">
        <v>3</v>
      </c>
      <c r="F32" s="27">
        <f t="shared" si="0"/>
        <v>20.075299999999999</v>
      </c>
      <c r="G32" s="10">
        <f t="shared" si="3"/>
        <v>40.150599999999997</v>
      </c>
      <c r="H32" s="46">
        <f t="shared" si="4"/>
        <v>0.14943736830831919</v>
      </c>
      <c r="I32" s="50" t="str">
        <f t="shared" si="1"/>
        <v>😶</v>
      </c>
      <c r="J32" s="53">
        <f t="shared" si="5"/>
        <v>-17.075299999999999</v>
      </c>
      <c r="K32" s="50" t="str">
        <f t="shared" si="6"/>
        <v>😶</v>
      </c>
      <c r="L32" s="57">
        <f t="shared" si="7"/>
        <v>-37.150599999999997</v>
      </c>
      <c r="M32" s="58" t="str">
        <f t="shared" si="8"/>
        <v>😶</v>
      </c>
      <c r="N32" s="46">
        <f t="shared" si="2"/>
        <v>1.2448132780082987E-2</v>
      </c>
      <c r="O32" s="50" t="str">
        <f t="shared" si="9"/>
        <v>😶</v>
      </c>
      <c r="P32" s="62">
        <f t="shared" si="10"/>
        <v>238</v>
      </c>
    </row>
    <row r="33" spans="2:16" ht="16" thickBot="1">
      <c r="B33" s="90" t="s">
        <v>7</v>
      </c>
      <c r="C33" s="111">
        <v>63</v>
      </c>
      <c r="D33" s="32">
        <v>5</v>
      </c>
      <c r="E33" s="32">
        <v>5</v>
      </c>
      <c r="F33" s="27">
        <f t="shared" si="0"/>
        <v>5.2478999999999996</v>
      </c>
      <c r="G33" s="10">
        <f t="shared" si="3"/>
        <v>10.495799999999999</v>
      </c>
      <c r="H33" s="46">
        <f t="shared" si="4"/>
        <v>0.952762057203834</v>
      </c>
      <c r="I33" s="50" t="str">
        <f t="shared" si="1"/>
        <v>😐</v>
      </c>
      <c r="J33" s="53">
        <f t="shared" si="5"/>
        <v>-0.24789999999999957</v>
      </c>
      <c r="K33" s="50" t="str">
        <f t="shared" si="6"/>
        <v>😐</v>
      </c>
      <c r="L33" s="57">
        <f t="shared" si="7"/>
        <v>-5.4957999999999991</v>
      </c>
      <c r="M33" s="58" t="str">
        <f t="shared" si="8"/>
        <v>😶</v>
      </c>
      <c r="N33" s="46">
        <f t="shared" si="2"/>
        <v>7.9365079365079361E-2</v>
      </c>
      <c r="O33" s="50" t="str">
        <f t="shared" si="9"/>
        <v>😐</v>
      </c>
      <c r="P33" s="62">
        <f t="shared" si="10"/>
        <v>58</v>
      </c>
    </row>
    <row r="34" spans="2:16" ht="16" thickBot="1">
      <c r="B34" s="90" t="s">
        <v>9</v>
      </c>
      <c r="C34" s="111">
        <v>16</v>
      </c>
      <c r="D34" s="32">
        <v>2</v>
      </c>
      <c r="E34" s="32">
        <v>2</v>
      </c>
      <c r="F34" s="27">
        <f t="shared" si="0"/>
        <v>1.3328</v>
      </c>
      <c r="G34" s="10">
        <f t="shared" si="3"/>
        <v>2.6656</v>
      </c>
      <c r="H34" s="46">
        <f t="shared" si="4"/>
        <v>1.5006002400960385</v>
      </c>
      <c r="I34" s="50" t="str">
        <f t="shared" si="1"/>
        <v>😃</v>
      </c>
      <c r="J34" s="53">
        <f t="shared" si="5"/>
        <v>0.66720000000000002</v>
      </c>
      <c r="K34" s="50" t="str">
        <f t="shared" si="6"/>
        <v>😃</v>
      </c>
      <c r="L34" s="57">
        <f t="shared" si="7"/>
        <v>-0.66559999999999997</v>
      </c>
      <c r="M34" s="58" t="str">
        <f t="shared" si="8"/>
        <v>😶</v>
      </c>
      <c r="N34" s="46">
        <f t="shared" si="2"/>
        <v>0.125</v>
      </c>
      <c r="O34" s="50" t="str">
        <f t="shared" si="9"/>
        <v>😃</v>
      </c>
      <c r="P34" s="62">
        <f t="shared" si="10"/>
        <v>14</v>
      </c>
    </row>
    <row r="35" spans="2:16" ht="16" thickBot="1">
      <c r="B35" s="93" t="s">
        <v>8</v>
      </c>
      <c r="C35" s="111">
        <v>267</v>
      </c>
      <c r="D35" s="32">
        <v>34</v>
      </c>
      <c r="E35" s="32">
        <v>34</v>
      </c>
      <c r="F35" s="42">
        <f t="shared" si="0"/>
        <v>22.241099999999999</v>
      </c>
      <c r="G35" s="43">
        <f t="shared" si="3"/>
        <v>44.482199999999999</v>
      </c>
      <c r="H35" s="47">
        <f>$D35/($E$3*$C35)</f>
        <v>1.5287013681877246</v>
      </c>
      <c r="I35" s="51" t="str">
        <f t="shared" si="1"/>
        <v>😃</v>
      </c>
      <c r="J35" s="54">
        <f t="shared" si="5"/>
        <v>11.758900000000001</v>
      </c>
      <c r="K35" s="51" t="str">
        <f t="shared" si="6"/>
        <v>😃</v>
      </c>
      <c r="L35" s="59">
        <f t="shared" si="7"/>
        <v>-10.482199999999999</v>
      </c>
      <c r="M35" s="60" t="str">
        <f t="shared" si="8"/>
        <v>😶</v>
      </c>
      <c r="N35" s="64">
        <f t="shared" si="2"/>
        <v>0.12734082397003746</v>
      </c>
      <c r="O35" s="65" t="str">
        <f t="shared" si="9"/>
        <v>😃</v>
      </c>
      <c r="P35" s="63">
        <f t="shared" si="10"/>
        <v>233</v>
      </c>
    </row>
    <row r="36" spans="2:16" ht="16" thickBot="1">
      <c r="B36" s="25"/>
      <c r="C36" s="5"/>
      <c r="D36" s="5"/>
      <c r="E36" s="5"/>
      <c r="F36" s="9"/>
      <c r="G36" s="9"/>
      <c r="H36" s="18"/>
      <c r="I36" s="18"/>
      <c r="J36" s="9"/>
      <c r="K36" s="18"/>
      <c r="L36" s="9"/>
      <c r="M36" s="18"/>
      <c r="N36" s="18"/>
      <c r="O36" s="18"/>
      <c r="P36" s="5"/>
    </row>
    <row r="37" spans="2:16" ht="61" thickBot="1">
      <c r="B37" s="131" t="s">
        <v>94</v>
      </c>
      <c r="C37" s="132"/>
      <c r="D37" s="133"/>
      <c r="E37" s="134"/>
      <c r="F37" s="135" t="s">
        <v>95</v>
      </c>
      <c r="G37" s="135" t="s">
        <v>96</v>
      </c>
      <c r="H37" s="136" t="s">
        <v>97</v>
      </c>
      <c r="M37" s="5"/>
      <c r="N37" s="5"/>
      <c r="O37" s="5"/>
    </row>
    <row r="38" spans="2:16">
      <c r="B38" s="156" t="s">
        <v>14</v>
      </c>
      <c r="C38" s="155">
        <v>87</v>
      </c>
      <c r="D38" s="33">
        <v>75.099999999999994</v>
      </c>
      <c r="E38" s="137">
        <v>75.099999999999994</v>
      </c>
      <c r="F38" s="138" t="str">
        <f>IF($D38&gt;=$E38,"▲","▼")</f>
        <v>▲</v>
      </c>
      <c r="G38" s="154">
        <f>$E38-$C38</f>
        <v>-11.900000000000006</v>
      </c>
      <c r="H38" s="139" t="str">
        <f>IF($G38&gt;=0,$I$3, $M$4)</f>
        <v>😒</v>
      </c>
      <c r="M38" s="5"/>
      <c r="N38" s="5"/>
      <c r="O38" s="5"/>
    </row>
    <row r="39" spans="2:16">
      <c r="B39" s="157" t="s">
        <v>15</v>
      </c>
      <c r="C39" s="155">
        <v>80</v>
      </c>
      <c r="D39" s="33">
        <v>57.6</v>
      </c>
      <c r="E39" s="137">
        <v>57.6</v>
      </c>
      <c r="F39" s="140" t="str">
        <f t="shared" ref="F39:F48" si="15">IF($D39&gt;=$E39,"▲","▼")</f>
        <v>▲</v>
      </c>
      <c r="G39" s="139">
        <f t="shared" ref="G39:G48" si="16">$E39-$C39</f>
        <v>-22.4</v>
      </c>
      <c r="H39" s="139" t="str">
        <f t="shared" ref="H39:H48" si="17">IF($G39&gt;=0,$I$3, $M$4)</f>
        <v>😒</v>
      </c>
      <c r="M39" s="5"/>
      <c r="N39" s="5"/>
      <c r="O39" s="5"/>
    </row>
    <row r="40" spans="2:16">
      <c r="B40" s="157" t="s">
        <v>19</v>
      </c>
      <c r="C40" s="155">
        <v>10</v>
      </c>
      <c r="D40" s="33">
        <v>0</v>
      </c>
      <c r="E40" s="137">
        <v>0</v>
      </c>
      <c r="F40" s="140" t="str">
        <f t="shared" si="15"/>
        <v>▲</v>
      </c>
      <c r="G40" s="139">
        <f t="shared" si="16"/>
        <v>-10</v>
      </c>
      <c r="H40" s="139" t="str">
        <f t="shared" si="17"/>
        <v>😒</v>
      </c>
      <c r="M40" s="5"/>
      <c r="N40" s="5"/>
      <c r="O40" s="5"/>
    </row>
    <row r="41" spans="2:16">
      <c r="B41" s="157" t="s">
        <v>102</v>
      </c>
      <c r="C41" s="155">
        <v>85</v>
      </c>
      <c r="D41" s="33">
        <v>76.900000000000006</v>
      </c>
      <c r="E41" s="137">
        <v>76.900000000000006</v>
      </c>
      <c r="F41" s="140" t="str">
        <f t="shared" si="15"/>
        <v>▲</v>
      </c>
      <c r="G41" s="139">
        <f t="shared" si="16"/>
        <v>-8.0999999999999943</v>
      </c>
      <c r="H41" s="139" t="str">
        <f t="shared" si="17"/>
        <v>😒</v>
      </c>
      <c r="M41" s="5"/>
      <c r="N41" s="5"/>
      <c r="O41" s="5"/>
    </row>
    <row r="42" spans="2:16">
      <c r="B42" s="157" t="s">
        <v>16</v>
      </c>
      <c r="C42" s="155">
        <v>87</v>
      </c>
      <c r="D42" s="33">
        <v>76.599999999999994</v>
      </c>
      <c r="E42" s="137">
        <v>76.599999999999994</v>
      </c>
      <c r="F42" s="140" t="str">
        <f t="shared" si="15"/>
        <v>▲</v>
      </c>
      <c r="G42" s="139">
        <f t="shared" si="16"/>
        <v>-10.400000000000006</v>
      </c>
      <c r="H42" s="139" t="str">
        <f t="shared" si="17"/>
        <v>😒</v>
      </c>
      <c r="M42" s="5"/>
      <c r="N42" s="5"/>
      <c r="O42" s="5"/>
    </row>
    <row r="43" spans="2:16">
      <c r="B43" s="157" t="s">
        <v>13</v>
      </c>
      <c r="C43" s="155">
        <v>47</v>
      </c>
      <c r="D43" s="33">
        <v>64.900000000000006</v>
      </c>
      <c r="E43" s="137">
        <v>64.900000000000006</v>
      </c>
      <c r="F43" s="140" t="str">
        <f t="shared" si="15"/>
        <v>▲</v>
      </c>
      <c r="G43" s="139">
        <f t="shared" si="16"/>
        <v>17.900000000000006</v>
      </c>
      <c r="H43" s="139" t="str">
        <f t="shared" si="17"/>
        <v>😃</v>
      </c>
      <c r="M43" s="5"/>
      <c r="N43" s="5"/>
      <c r="O43" s="5"/>
    </row>
    <row r="44" spans="2:16">
      <c r="B44" s="157" t="s">
        <v>20</v>
      </c>
      <c r="C44" s="155">
        <v>85</v>
      </c>
      <c r="D44" s="33">
        <v>50</v>
      </c>
      <c r="E44" s="137">
        <v>20</v>
      </c>
      <c r="F44" s="140" t="str">
        <f t="shared" si="15"/>
        <v>▲</v>
      </c>
      <c r="G44" s="139">
        <f t="shared" si="16"/>
        <v>-65</v>
      </c>
      <c r="H44" s="139" t="str">
        <f t="shared" si="17"/>
        <v>😒</v>
      </c>
      <c r="M44" s="5"/>
      <c r="N44" s="5"/>
      <c r="O44" s="5"/>
    </row>
    <row r="45" spans="2:16">
      <c r="B45" s="159" t="s">
        <v>17</v>
      </c>
      <c r="C45" s="155">
        <v>65</v>
      </c>
      <c r="D45" s="33">
        <v>1</v>
      </c>
      <c r="E45" s="137">
        <v>1</v>
      </c>
      <c r="F45" s="140" t="str">
        <f t="shared" si="15"/>
        <v>▲</v>
      </c>
      <c r="G45" s="139">
        <f t="shared" si="16"/>
        <v>-64</v>
      </c>
      <c r="H45" s="139" t="str">
        <f t="shared" si="17"/>
        <v>😒</v>
      </c>
      <c r="M45" s="5"/>
      <c r="N45" s="5"/>
      <c r="O45" s="5"/>
    </row>
    <row r="46" spans="2:16">
      <c r="B46" s="159" t="s">
        <v>103</v>
      </c>
      <c r="C46" s="155">
        <v>40</v>
      </c>
      <c r="D46" s="33">
        <v>85</v>
      </c>
      <c r="E46" s="137">
        <v>85</v>
      </c>
      <c r="F46" s="140" t="str">
        <f t="shared" si="15"/>
        <v>▲</v>
      </c>
      <c r="G46" s="139">
        <f t="shared" si="16"/>
        <v>45</v>
      </c>
      <c r="H46" s="139" t="str">
        <f t="shared" si="17"/>
        <v>😃</v>
      </c>
      <c r="M46" s="5"/>
      <c r="N46" s="5"/>
      <c r="O46" s="5"/>
    </row>
    <row r="47" spans="2:16">
      <c r="B47" s="159" t="s">
        <v>18</v>
      </c>
      <c r="C47" s="155">
        <v>55</v>
      </c>
      <c r="D47" s="33">
        <v>30</v>
      </c>
      <c r="E47" s="137">
        <v>15</v>
      </c>
      <c r="F47" s="140" t="str">
        <f t="shared" si="15"/>
        <v>▲</v>
      </c>
      <c r="G47" s="139">
        <f t="shared" si="16"/>
        <v>-40</v>
      </c>
      <c r="H47" s="139" t="str">
        <f t="shared" si="17"/>
        <v>😒</v>
      </c>
      <c r="M47" s="5"/>
      <c r="N47" s="5"/>
      <c r="O47" s="5"/>
    </row>
    <row r="48" spans="2:16" ht="16" thickBot="1">
      <c r="B48" s="160" t="s">
        <v>10</v>
      </c>
      <c r="C48" s="155">
        <v>30</v>
      </c>
      <c r="D48" s="33">
        <v>85</v>
      </c>
      <c r="E48" s="137">
        <v>86</v>
      </c>
      <c r="F48" s="141" t="str">
        <f t="shared" si="15"/>
        <v>▼</v>
      </c>
      <c r="G48" s="142">
        <f t="shared" si="16"/>
        <v>56</v>
      </c>
      <c r="H48" s="142" t="str">
        <f t="shared" si="17"/>
        <v>😃</v>
      </c>
      <c r="M48" s="5"/>
      <c r="N48" s="5"/>
      <c r="O48" s="5"/>
    </row>
    <row r="49" spans="2:15">
      <c r="M49" s="5"/>
      <c r="N49" s="5"/>
      <c r="O49" s="5"/>
    </row>
    <row r="50" spans="2:15">
      <c r="B50" s="8"/>
      <c r="C50" s="12"/>
      <c r="D50" s="5"/>
      <c r="E50" s="5"/>
      <c r="F50" s="5"/>
      <c r="G50" s="5"/>
      <c r="H50" s="5"/>
      <c r="I50" s="5"/>
      <c r="M50" s="5"/>
      <c r="N50" s="5"/>
      <c r="O50" s="5"/>
    </row>
    <row r="51" spans="2:15">
      <c r="B51" s="8"/>
      <c r="C51" s="12"/>
      <c r="D51" s="5"/>
      <c r="E51" s="5"/>
      <c r="F51" s="5"/>
      <c r="G51" s="5"/>
      <c r="H51" s="5"/>
      <c r="I51" s="5"/>
      <c r="M51" s="5"/>
      <c r="N51" s="5"/>
      <c r="O51" s="5"/>
    </row>
    <row r="52" spans="2:15">
      <c r="B52" s="8"/>
      <c r="C52" s="12"/>
      <c r="D52" s="5"/>
      <c r="E52" s="5"/>
      <c r="F52" s="5"/>
      <c r="G52" s="5"/>
      <c r="H52" s="5"/>
      <c r="I52" s="5"/>
      <c r="M52" s="5"/>
      <c r="N52" s="5"/>
      <c r="O52" s="5"/>
    </row>
    <row r="53" spans="2:15">
      <c r="B53" s="8"/>
      <c r="C53" s="12"/>
      <c r="D53" s="5"/>
      <c r="E53" s="5"/>
      <c r="F53" s="5"/>
      <c r="G53" s="5"/>
      <c r="H53" s="5"/>
      <c r="I53" s="5"/>
      <c r="M53" s="5"/>
      <c r="N53" s="5"/>
      <c r="O53" s="5"/>
    </row>
    <row r="54" spans="2:15">
      <c r="B54" s="8"/>
      <c r="C54" s="12"/>
      <c r="D54" s="5"/>
      <c r="E54" s="5"/>
      <c r="F54" s="5"/>
      <c r="G54" s="5"/>
      <c r="H54" s="5"/>
      <c r="I54" s="5"/>
      <c r="M54" s="5"/>
      <c r="N54" s="5"/>
      <c r="O54" s="5"/>
    </row>
    <row r="55" spans="2:15">
      <c r="B55" s="8"/>
      <c r="C55" s="12"/>
      <c r="D55" s="5"/>
      <c r="E55" s="5"/>
      <c r="F55" s="5"/>
      <c r="G55" s="5"/>
      <c r="H55" s="5"/>
      <c r="I55" s="5"/>
      <c r="M55" s="5"/>
      <c r="N55" s="5"/>
      <c r="O55" s="5"/>
    </row>
    <row r="56" spans="2:15">
      <c r="B56" s="8"/>
      <c r="C56" s="12"/>
      <c r="D56" s="5"/>
      <c r="E56" s="5"/>
      <c r="F56" s="5"/>
      <c r="G56" s="5"/>
      <c r="H56" s="5"/>
      <c r="I56" s="5"/>
      <c r="M56" s="5"/>
      <c r="N56" s="5"/>
      <c r="O56" s="5"/>
    </row>
    <row r="57" spans="2:15">
      <c r="B57" s="8"/>
      <c r="C57" s="12"/>
      <c r="D57" s="5"/>
      <c r="E57" s="5"/>
      <c r="F57" s="5"/>
      <c r="G57" s="5"/>
      <c r="H57" s="5"/>
      <c r="I57" s="5"/>
      <c r="M57" s="5"/>
      <c r="N57" s="5"/>
      <c r="O57" s="5"/>
    </row>
    <row r="58" spans="2:15">
      <c r="B58" s="8"/>
      <c r="C58" s="12"/>
      <c r="D58" s="5"/>
      <c r="E58" s="5"/>
      <c r="F58" s="5"/>
      <c r="G58" s="5"/>
      <c r="H58" s="5"/>
      <c r="I58" s="5"/>
      <c r="M58" s="5"/>
      <c r="N58" s="5"/>
      <c r="O58" s="5"/>
    </row>
    <row r="59" spans="2:15">
      <c r="B59" s="8"/>
      <c r="C59" s="12"/>
      <c r="D59" s="5"/>
      <c r="E59" s="5"/>
      <c r="F59" s="5"/>
      <c r="G59" s="5"/>
      <c r="H59" s="5"/>
      <c r="I59" s="5"/>
      <c r="M59" s="5"/>
      <c r="N59" s="5"/>
      <c r="O59" s="5"/>
    </row>
    <row r="60" spans="2:15">
      <c r="B60" s="8"/>
      <c r="C60" s="12"/>
      <c r="D60" s="5"/>
      <c r="E60" s="5"/>
      <c r="F60" s="5"/>
      <c r="G60" s="5"/>
      <c r="H60" s="5"/>
      <c r="I60" s="5"/>
      <c r="M60" s="5"/>
      <c r="N60" s="5"/>
      <c r="O60" s="5"/>
    </row>
    <row r="61" spans="2:15">
      <c r="B61" s="8"/>
      <c r="C61" s="12"/>
      <c r="D61" s="5"/>
      <c r="E61" s="5"/>
      <c r="F61" s="5"/>
      <c r="G61" s="5"/>
      <c r="H61" s="5"/>
      <c r="I61" s="5"/>
      <c r="M61" s="5"/>
      <c r="N61" s="5"/>
      <c r="O61" s="5"/>
    </row>
    <row r="62" spans="2:15">
      <c r="B62" s="8"/>
      <c r="C62" s="12"/>
      <c r="D62" s="5"/>
      <c r="E62" s="5"/>
      <c r="F62" s="5"/>
      <c r="G62" s="5"/>
      <c r="H62" s="5"/>
      <c r="I62" s="5"/>
      <c r="M62" s="5"/>
      <c r="N62" s="5"/>
      <c r="O62" s="5"/>
    </row>
    <row r="63" spans="2:15">
      <c r="C63" s="12"/>
    </row>
    <row r="64" spans="2:15">
      <c r="C64" s="12"/>
    </row>
    <row r="65" spans="3:3">
      <c r="C65" s="12"/>
    </row>
    <row r="66" spans="3:3">
      <c r="C66" s="12"/>
    </row>
    <row r="67" spans="3:3">
      <c r="C67" s="12"/>
    </row>
    <row r="68" spans="3:3">
      <c r="C68" s="12"/>
    </row>
    <row r="69" spans="3:3">
      <c r="C69" s="12"/>
    </row>
    <row r="70" spans="3:3">
      <c r="C70" s="12"/>
    </row>
    <row r="71" spans="3:3">
      <c r="C71" s="12"/>
    </row>
    <row r="72" spans="3:3">
      <c r="C72" s="12"/>
    </row>
    <row r="73" spans="3:3">
      <c r="C73" s="12"/>
    </row>
    <row r="74" spans="3:3">
      <c r="C74" s="12"/>
    </row>
    <row r="75" spans="3:3">
      <c r="C75" s="12"/>
    </row>
    <row r="76" spans="3:3">
      <c r="C76" s="12"/>
    </row>
    <row r="77" spans="3:3">
      <c r="C77" s="12"/>
    </row>
    <row r="78" spans="3:3">
      <c r="C78" s="12"/>
    </row>
    <row r="79" spans="3:3">
      <c r="C79" s="12"/>
    </row>
    <row r="80" spans="3:3">
      <c r="C80" s="12"/>
    </row>
    <row r="81" spans="3:3">
      <c r="C81" s="12"/>
    </row>
    <row r="82" spans="3:3">
      <c r="C82" s="12"/>
    </row>
  </sheetData>
  <mergeCells count="6">
    <mergeCell ref="N8:O8"/>
    <mergeCell ref="C3:D3"/>
    <mergeCell ref="C4:D4"/>
    <mergeCell ref="H8:I8"/>
    <mergeCell ref="J8:K8"/>
    <mergeCell ref="L8:M8"/>
  </mergeCells>
  <conditionalFormatting sqref="J9:J35">
    <cfRule type="cellIs" dxfId="67" priority="8" operator="greaterThan">
      <formula>0</formula>
    </cfRule>
  </conditionalFormatting>
  <conditionalFormatting sqref="L9:L35">
    <cfRule type="cellIs" dxfId="66" priority="7" operator="greaterThan">
      <formula>0</formula>
    </cfRule>
  </conditionalFormatting>
  <conditionalFormatting sqref="U10:V22">
    <cfRule type="cellIs" dxfId="65" priority="6" operator="greaterThan">
      <formula>0</formula>
    </cfRule>
  </conditionalFormatting>
  <conditionalFormatting sqref="H9:H35">
    <cfRule type="cellIs" dxfId="64" priority="5" operator="greaterThan">
      <formula>1</formula>
    </cfRule>
  </conditionalFormatting>
  <conditionalFormatting sqref="F38:F48">
    <cfRule type="containsText" dxfId="63" priority="4" operator="containsText" text="▼">
      <formula>NOT(ISERROR(SEARCH("▼",F38)))</formula>
    </cfRule>
  </conditionalFormatting>
  <conditionalFormatting sqref="U9:V9">
    <cfRule type="cellIs" dxfId="62" priority="3" operator="greaterThan">
      <formula>0</formula>
    </cfRule>
  </conditionalFormatting>
  <conditionalFormatting sqref="N9:N35">
    <cfRule type="cellIs" dxfId="61" priority="2" operator="greaterThanOrEqual">
      <formula>$E$4</formula>
    </cfRule>
  </conditionalFormatting>
  <conditionalFormatting sqref="G38:G48">
    <cfRule type="cellIs" dxfId="60" priority="1" operator="greaterThanOrEqual">
      <formula>0</formula>
    </cfRule>
  </conditionalFormatting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Z82"/>
  <sheetViews>
    <sheetView topLeftCell="A2" zoomScale="110" zoomScaleNormal="110" zoomScalePageLayoutView="110" workbookViewId="0">
      <selection activeCell="G38" sqref="G38:G48"/>
    </sheetView>
  </sheetViews>
  <sheetFormatPr baseColWidth="10" defaultRowHeight="15.5"/>
  <cols>
    <col min="1" max="1" width="2" style="3" customWidth="1"/>
    <col min="2" max="2" width="39.6640625" style="11" customWidth="1"/>
    <col min="3" max="3" width="6.83203125" style="4" customWidth="1"/>
    <col min="4" max="15" width="6.83203125" style="2" customWidth="1"/>
    <col min="16" max="16" width="7.5" customWidth="1"/>
    <col min="17" max="17" width="2.1640625" customWidth="1"/>
    <col min="18" max="18" width="38.83203125" style="14" customWidth="1"/>
    <col min="19" max="19" width="6.83203125" customWidth="1"/>
    <col min="20" max="21" width="7.1640625" customWidth="1"/>
    <col min="22" max="22" width="6.6640625" style="7" customWidth="1"/>
  </cols>
  <sheetData>
    <row r="1" spans="1:26" ht="16" thickBot="1"/>
    <row r="2" spans="1:26" ht="16" thickBot="1">
      <c r="I2" s="124" t="s">
        <v>52</v>
      </c>
      <c r="J2" s="122"/>
      <c r="K2" s="122"/>
      <c r="L2" s="122"/>
      <c r="M2" s="122"/>
      <c r="N2" s="122"/>
      <c r="O2" s="122"/>
      <c r="P2" s="123"/>
      <c r="R2" s="113" t="s">
        <v>86</v>
      </c>
      <c r="S2" s="114"/>
      <c r="T2" s="114"/>
      <c r="U2" s="114"/>
      <c r="V2" s="115"/>
    </row>
    <row r="3" spans="1:26" ht="16" thickBot="1">
      <c r="B3" s="35" t="s">
        <v>46</v>
      </c>
      <c r="C3" s="230" t="s">
        <v>45</v>
      </c>
      <c r="D3" s="231"/>
      <c r="E3" s="45">
        <v>8.3299999999999999E-2</v>
      </c>
      <c r="F3" s="19"/>
      <c r="G3" s="20"/>
      <c r="I3" s="116" t="s">
        <v>88</v>
      </c>
      <c r="J3" s="24" t="s">
        <v>40</v>
      </c>
      <c r="K3" s="24"/>
      <c r="M3" s="125" t="s">
        <v>87</v>
      </c>
      <c r="N3" s="24" t="s">
        <v>43</v>
      </c>
      <c r="O3" s="24"/>
      <c r="P3" s="117"/>
      <c r="T3" s="24"/>
      <c r="U3" s="24"/>
    </row>
    <row r="4" spans="1:26" ht="19" thickBot="1">
      <c r="B4" s="34" t="s">
        <v>66</v>
      </c>
      <c r="C4" s="232" t="s">
        <v>57</v>
      </c>
      <c r="D4" s="233"/>
      <c r="E4" s="45">
        <v>8.3299999999999999E-2</v>
      </c>
      <c r="F4" s="44" t="s">
        <v>58</v>
      </c>
      <c r="G4" s="21"/>
      <c r="H4" s="5"/>
      <c r="I4" s="116" t="s">
        <v>89</v>
      </c>
      <c r="J4" s="24" t="s">
        <v>41</v>
      </c>
      <c r="K4" s="24"/>
      <c r="M4" s="125" t="s">
        <v>91</v>
      </c>
      <c r="N4" s="24" t="s">
        <v>44</v>
      </c>
      <c r="O4" s="24"/>
      <c r="P4" s="117"/>
      <c r="T4" s="24"/>
      <c r="U4" s="24"/>
    </row>
    <row r="5" spans="1:26" ht="16" thickBot="1">
      <c r="C5" s="12"/>
      <c r="E5" s="21"/>
      <c r="F5" s="21"/>
      <c r="G5" s="21"/>
      <c r="H5" s="5"/>
      <c r="I5" s="118" t="s">
        <v>90</v>
      </c>
      <c r="J5" s="119" t="s">
        <v>42</v>
      </c>
      <c r="K5" s="119"/>
      <c r="L5" s="120"/>
      <c r="M5" s="126" t="s">
        <v>92</v>
      </c>
      <c r="N5" s="119" t="s">
        <v>53</v>
      </c>
      <c r="O5" s="119"/>
      <c r="P5" s="121"/>
      <c r="T5" s="24"/>
      <c r="U5" s="24"/>
    </row>
    <row r="6" spans="1:26" ht="16" thickBot="1">
      <c r="C6" s="12"/>
      <c r="E6" s="20"/>
      <c r="F6" s="28" t="s">
        <v>11</v>
      </c>
      <c r="G6" s="28" t="s">
        <v>11</v>
      </c>
      <c r="I6" s="22"/>
      <c r="R6" s="17"/>
      <c r="S6" s="1"/>
      <c r="T6" s="1"/>
      <c r="U6" s="1"/>
    </row>
    <row r="7" spans="1:26" ht="16" thickBot="1">
      <c r="C7" s="110"/>
      <c r="D7" s="23" t="s">
        <v>12</v>
      </c>
      <c r="E7" s="29"/>
      <c r="F7" s="30" t="s">
        <v>37</v>
      </c>
      <c r="G7" s="30" t="s">
        <v>38</v>
      </c>
      <c r="I7" s="22"/>
      <c r="R7" s="78" t="s">
        <v>56</v>
      </c>
      <c r="S7" s="81">
        <f>E3</f>
        <v>8.3299999999999999E-2</v>
      </c>
      <c r="T7" s="81">
        <f>E4</f>
        <v>8.3299999999999999E-2</v>
      </c>
      <c r="U7" s="83">
        <f>F8</f>
        <v>8.3299999999999999E-2</v>
      </c>
      <c r="V7" s="80">
        <f>G8</f>
        <v>0.1666</v>
      </c>
    </row>
    <row r="8" spans="1:26" ht="40" thickTop="1" thickBot="1">
      <c r="A8" s="2"/>
      <c r="B8" s="36" t="s">
        <v>39</v>
      </c>
      <c r="C8" s="74" t="s">
        <v>49</v>
      </c>
      <c r="D8" s="26" t="s">
        <v>35</v>
      </c>
      <c r="E8" s="75" t="s">
        <v>36</v>
      </c>
      <c r="F8" s="76">
        <v>8.3299999999999999E-2</v>
      </c>
      <c r="G8" s="77">
        <v>0.1666</v>
      </c>
      <c r="H8" s="234" t="s">
        <v>48</v>
      </c>
      <c r="I8" s="235"/>
      <c r="J8" s="234" t="s">
        <v>50</v>
      </c>
      <c r="K8" s="235"/>
      <c r="L8" s="236" t="s">
        <v>51</v>
      </c>
      <c r="M8" s="229"/>
      <c r="N8" s="228" t="s">
        <v>54</v>
      </c>
      <c r="O8" s="229"/>
      <c r="P8" s="26" t="s">
        <v>101</v>
      </c>
      <c r="Q8" s="7"/>
      <c r="R8" s="79" t="str">
        <f>B4</f>
        <v>Villenave d'Ornon</v>
      </c>
      <c r="S8" s="72" t="s">
        <v>55</v>
      </c>
      <c r="T8" s="73" t="s">
        <v>0</v>
      </c>
      <c r="U8" s="84" t="s">
        <v>50</v>
      </c>
      <c r="V8" s="85" t="s">
        <v>51</v>
      </c>
      <c r="W8" s="7"/>
      <c r="X8" s="7"/>
      <c r="Y8" s="7"/>
      <c r="Z8" s="7"/>
    </row>
    <row r="9" spans="1:26" ht="16.5" thickTop="1" thickBot="1">
      <c r="B9" s="144" t="s">
        <v>93</v>
      </c>
      <c r="C9" s="111">
        <v>451</v>
      </c>
      <c r="D9" s="32">
        <v>20</v>
      </c>
      <c r="E9" s="32">
        <v>20</v>
      </c>
      <c r="F9" s="37">
        <f t="shared" ref="F9:F35" si="0">$C9*$F$8</f>
        <v>37.568300000000001</v>
      </c>
      <c r="G9" s="38">
        <f>$C9*$G$8</f>
        <v>75.136600000000001</v>
      </c>
      <c r="H9" s="48">
        <f>$D9/($E$3*$C9)</f>
        <v>0.53236372154183176</v>
      </c>
      <c r="I9" s="49" t="str">
        <f t="shared" ref="I9:I35" si="1">IF($H9&gt;120%,$I$3,IF($H9&gt;110%,$I$4,IF($H9&gt;100%,$I$5,IF($H9&gt;90%,$M$3,IF($H9&gt;80%,$M$4,$M$5)))))</f>
        <v>😶</v>
      </c>
      <c r="J9" s="52">
        <f>$E9-($F$8*$C9)</f>
        <v>-17.568300000000001</v>
      </c>
      <c r="K9" s="49" t="str">
        <f>IF($E9/$F9&gt;120%,$I$3,IF($E9/$F9&gt;110%,$I$4,IF($E9/$F9&gt;100%,$I$5,IF($E9/$F9&gt;90%,$M$3,IF($E9/$F9&gt;80%,$M$4,$M$5)))))</f>
        <v>😶</v>
      </c>
      <c r="L9" s="55">
        <f>$E9-($G$8*$C9)</f>
        <v>-55.136600000000001</v>
      </c>
      <c r="M9" s="56" t="str">
        <f>IF($E9/$G9&gt;120%,$I$3,IF($E9/$G9&gt;110%,$I$4,IF($E9/$G9&gt;100%,$I$5,IF($E9/$G9&gt;90%,$M$3,IF($E9/$G9&gt;80%,$M$4,$M$5)))))</f>
        <v>😶</v>
      </c>
      <c r="N9" s="48">
        <f t="shared" ref="N9:N35" si="2">$E9/$C9</f>
        <v>4.4345898004434593E-2</v>
      </c>
      <c r="O9" s="49" t="str">
        <f>IF($N9/$E$4&gt;120%,$I$3,IF($N9/$E$4&gt;110%,$I$4,IF($N9/$E$4&gt;100%,$I$5,IF($N9/$E$4&gt;90%,$M$3,IF($N9/$E$4&gt;80%,$M$4,$M$5)))))</f>
        <v>😶</v>
      </c>
      <c r="P9" s="61">
        <f>$C9-$E9</f>
        <v>431</v>
      </c>
      <c r="R9" s="66" t="str">
        <f>B9</f>
        <v xml:space="preserve">Total nouveaux clients </v>
      </c>
      <c r="S9" s="70" t="str">
        <f>I9</f>
        <v>😶</v>
      </c>
      <c r="T9" s="67" t="str">
        <f>O9</f>
        <v>😶</v>
      </c>
      <c r="U9" s="86">
        <f>J9</f>
        <v>-17.568300000000001</v>
      </c>
      <c r="V9" s="86">
        <f>L9</f>
        <v>-55.136600000000001</v>
      </c>
    </row>
    <row r="10" spans="1:26" ht="16" thickBot="1">
      <c r="B10" s="145" t="s">
        <v>100</v>
      </c>
      <c r="C10" s="111">
        <v>185</v>
      </c>
      <c r="D10" s="32">
        <v>-5</v>
      </c>
      <c r="E10" s="32">
        <v>-5</v>
      </c>
      <c r="F10" s="27">
        <f t="shared" si="0"/>
        <v>15.410499999999999</v>
      </c>
      <c r="G10" s="10">
        <f t="shared" ref="G10:G35" si="3">$C10*$G$8</f>
        <v>30.820999999999998</v>
      </c>
      <c r="H10" s="46">
        <f t="shared" ref="H10:H34" si="4">$D10/($E$3*$C10)</f>
        <v>-0.32445410596671104</v>
      </c>
      <c r="I10" s="50" t="str">
        <f t="shared" si="1"/>
        <v>😶</v>
      </c>
      <c r="J10" s="53">
        <f t="shared" ref="J10:J35" si="5">$E10-($F$8*$C10)</f>
        <v>-20.410499999999999</v>
      </c>
      <c r="K10" s="50" t="str">
        <f t="shared" ref="K10:K35" si="6">IF($E10/$F10&gt;120%,$I$3,IF($E10/$F10&gt;110%,$I$4,IF($E10/$F10&gt;100%,$I$5,IF($E10/$F10&gt;90%,$M$3,IF($E10/$F10&gt;80%,$M$4,$M$5)))))</f>
        <v>😶</v>
      </c>
      <c r="L10" s="57">
        <f t="shared" ref="L10:L35" si="7">$E10-($G$8*$C10)</f>
        <v>-35.820999999999998</v>
      </c>
      <c r="M10" s="58" t="str">
        <f t="shared" ref="M10:M35" si="8">IF($E10/$G10&gt;120%,$I$3,IF($E10/$G10&gt;110%,$I$4,IF($E10/$G10&gt;100%,$I$5,IF($E10/$G10&gt;90%,$M$3,IF($E10/$G10&gt;80%,$M$4,$M$5)))))</f>
        <v>😶</v>
      </c>
      <c r="N10" s="46">
        <f t="shared" si="2"/>
        <v>-2.7027027027027029E-2</v>
      </c>
      <c r="O10" s="50" t="str">
        <f t="shared" ref="O10:O35" si="9">IF($N10/$E$4&gt;120%,$I$3,IF($N10/$E$4&gt;110%,$I$4,IF($N10/$E$4&gt;100%,$I$5,IF($N10/$E$4&gt;90%,$M$3,IF($N10/$E$4&gt;80%,$M$4,$M$5)))))</f>
        <v>😶</v>
      </c>
      <c r="P10" s="62">
        <f t="shared" ref="P10:P35" si="10">$C10-$E10</f>
        <v>190</v>
      </c>
      <c r="R10" s="66" t="str">
        <f>B12</f>
        <v>dont total nouveaux clients particuliers</v>
      </c>
      <c r="S10" s="70" t="str">
        <f>I12</f>
        <v>😶</v>
      </c>
      <c r="T10" s="67" t="str">
        <f>O12</f>
        <v>😶</v>
      </c>
      <c r="U10" s="86">
        <f>J12</f>
        <v>-14.152999999999999</v>
      </c>
      <c r="V10" s="87">
        <f>L12</f>
        <v>-48.305999999999997</v>
      </c>
    </row>
    <row r="11" spans="1:26" ht="16" thickBot="1">
      <c r="B11" s="145" t="s">
        <v>99</v>
      </c>
      <c r="C11" s="111">
        <v>41</v>
      </c>
      <c r="D11" s="32">
        <v>0</v>
      </c>
      <c r="E11" s="32">
        <v>0</v>
      </c>
      <c r="F11" s="27">
        <f t="shared" si="0"/>
        <v>3.4152999999999998</v>
      </c>
      <c r="G11" s="10">
        <f t="shared" si="3"/>
        <v>6.8305999999999996</v>
      </c>
      <c r="H11" s="46">
        <f t="shared" si="4"/>
        <v>0</v>
      </c>
      <c r="I11" s="50" t="str">
        <f t="shared" si="1"/>
        <v>😶</v>
      </c>
      <c r="J11" s="53">
        <f t="shared" si="5"/>
        <v>-3.4152999999999998</v>
      </c>
      <c r="K11" s="50" t="str">
        <f t="shared" si="6"/>
        <v>😶</v>
      </c>
      <c r="L11" s="57">
        <f t="shared" si="7"/>
        <v>-6.8305999999999996</v>
      </c>
      <c r="M11" s="58" t="str">
        <f t="shared" si="8"/>
        <v>😶</v>
      </c>
      <c r="N11" s="46">
        <f t="shared" si="2"/>
        <v>0</v>
      </c>
      <c r="O11" s="50" t="str">
        <f t="shared" si="9"/>
        <v>😶</v>
      </c>
      <c r="P11" s="62">
        <f t="shared" si="10"/>
        <v>41</v>
      </c>
      <c r="R11" s="66" t="str">
        <f>B16</f>
        <v>collecte globale hors parts sociales (ke)</v>
      </c>
      <c r="S11" s="70" t="str">
        <f>I16</f>
        <v>😶</v>
      </c>
      <c r="T11" s="67" t="str">
        <f>O16</f>
        <v>😶</v>
      </c>
      <c r="U11" s="86">
        <f>J16</f>
        <v>-349.8227</v>
      </c>
      <c r="V11" s="87">
        <f>L16</f>
        <v>-584.6454</v>
      </c>
    </row>
    <row r="12" spans="1:26" ht="16" thickBot="1">
      <c r="B12" s="146" t="s">
        <v>98</v>
      </c>
      <c r="C12" s="143">
        <f>C9-C11</f>
        <v>410</v>
      </c>
      <c r="D12" s="147">
        <f>D9-D11</f>
        <v>20</v>
      </c>
      <c r="E12" s="147">
        <f>E9-E11</f>
        <v>20</v>
      </c>
      <c r="F12" s="27">
        <f t="shared" si="0"/>
        <v>34.152999999999999</v>
      </c>
      <c r="G12" s="10">
        <f t="shared" si="3"/>
        <v>68.305999999999997</v>
      </c>
      <c r="H12" s="46">
        <f t="shared" si="4"/>
        <v>0.58560009369601507</v>
      </c>
      <c r="I12" s="50" t="str">
        <f t="shared" si="1"/>
        <v>😶</v>
      </c>
      <c r="J12" s="53">
        <f t="shared" si="5"/>
        <v>-14.152999999999999</v>
      </c>
      <c r="K12" s="50" t="str">
        <f t="shared" si="6"/>
        <v>😶</v>
      </c>
      <c r="L12" s="57">
        <f t="shared" si="7"/>
        <v>-48.305999999999997</v>
      </c>
      <c r="M12" s="58" t="str">
        <f t="shared" si="8"/>
        <v>😶</v>
      </c>
      <c r="N12" s="46">
        <f t="shared" si="2"/>
        <v>4.878048780487805E-2</v>
      </c>
      <c r="O12" s="50" t="str">
        <f t="shared" si="9"/>
        <v>😶</v>
      </c>
      <c r="P12" s="62">
        <f t="shared" si="10"/>
        <v>390</v>
      </c>
      <c r="R12" s="66" t="str">
        <f>B20</f>
        <v>souscription navig'option</v>
      </c>
      <c r="S12" s="70" t="str">
        <f>I20</f>
        <v>😶</v>
      </c>
      <c r="T12" s="67" t="str">
        <f>O20</f>
        <v>😶</v>
      </c>
      <c r="U12" s="86">
        <f>J20</f>
        <v>-3.6635999999999997</v>
      </c>
      <c r="V12" s="87">
        <f>L20</f>
        <v>-11.327199999999999</v>
      </c>
    </row>
    <row r="13" spans="1:26" ht="16" thickBot="1">
      <c r="B13" s="39" t="s">
        <v>21</v>
      </c>
      <c r="C13" s="111">
        <v>2331</v>
      </c>
      <c r="D13" s="32">
        <v>441</v>
      </c>
      <c r="E13" s="32">
        <v>441</v>
      </c>
      <c r="F13" s="27">
        <f t="shared" si="0"/>
        <v>194.17230000000001</v>
      </c>
      <c r="G13" s="10">
        <f t="shared" si="3"/>
        <v>388.34460000000001</v>
      </c>
      <c r="H13" s="46">
        <f t="shared" si="4"/>
        <v>2.2711787417669771</v>
      </c>
      <c r="I13" s="50" t="str">
        <f t="shared" si="1"/>
        <v>😃</v>
      </c>
      <c r="J13" s="53">
        <f t="shared" si="5"/>
        <v>246.82769999999999</v>
      </c>
      <c r="K13" s="50" t="str">
        <f t="shared" si="6"/>
        <v>😃</v>
      </c>
      <c r="L13" s="57">
        <f t="shared" si="7"/>
        <v>52.655399999999986</v>
      </c>
      <c r="M13" s="58" t="str">
        <f t="shared" si="8"/>
        <v>😊</v>
      </c>
      <c r="N13" s="46">
        <f t="shared" si="2"/>
        <v>0.1891891891891892</v>
      </c>
      <c r="O13" s="50" t="str">
        <f t="shared" si="9"/>
        <v>😃</v>
      </c>
      <c r="P13" s="62">
        <f t="shared" si="10"/>
        <v>1890</v>
      </c>
      <c r="R13" s="66" t="str">
        <f>B22</f>
        <v>collecte brute diversifiée en épargne assurance vie (ke)</v>
      </c>
      <c r="S13" s="70" t="str">
        <f>I22</f>
        <v>😶</v>
      </c>
      <c r="T13" s="67" t="str">
        <f>O22</f>
        <v>😶</v>
      </c>
      <c r="U13" s="86">
        <f>J22</f>
        <v>-49.271600000000007</v>
      </c>
      <c r="V13" s="87">
        <f>L22</f>
        <v>-203.54320000000001</v>
      </c>
    </row>
    <row r="14" spans="1:26" ht="16" thickBot="1">
      <c r="B14" s="40" t="s">
        <v>22</v>
      </c>
      <c r="C14" s="111">
        <v>238</v>
      </c>
      <c r="D14" s="32">
        <v>-556</v>
      </c>
      <c r="E14" s="32">
        <v>-556</v>
      </c>
      <c r="F14" s="27">
        <f t="shared" si="0"/>
        <v>19.825399999999998</v>
      </c>
      <c r="G14" s="10">
        <f t="shared" si="3"/>
        <v>39.650799999999997</v>
      </c>
      <c r="H14" s="46">
        <f t="shared" si="4"/>
        <v>-28.044831377929324</v>
      </c>
      <c r="I14" s="50" t="str">
        <f t="shared" si="1"/>
        <v>😶</v>
      </c>
      <c r="J14" s="53">
        <f t="shared" si="5"/>
        <v>-575.82539999999995</v>
      </c>
      <c r="K14" s="50" t="str">
        <f t="shared" si="6"/>
        <v>😶</v>
      </c>
      <c r="L14" s="57">
        <f t="shared" si="7"/>
        <v>-595.6508</v>
      </c>
      <c r="M14" s="58" t="str">
        <f t="shared" si="8"/>
        <v>😶</v>
      </c>
      <c r="N14" s="46">
        <f t="shared" si="2"/>
        <v>-2.3361344537815127</v>
      </c>
      <c r="O14" s="50" t="str">
        <f t="shared" si="9"/>
        <v>😶</v>
      </c>
      <c r="P14" s="62">
        <f t="shared" si="10"/>
        <v>794</v>
      </c>
      <c r="R14" s="66" t="str">
        <f>B23</f>
        <v>collecte brute diversifiée hors épargne assurance vie (ke)</v>
      </c>
      <c r="S14" s="70" t="str">
        <f>I23</f>
        <v>😶</v>
      </c>
      <c r="T14" s="67" t="str">
        <f>O23</f>
        <v>😶</v>
      </c>
      <c r="U14" s="86">
        <f>J23</f>
        <v>-19.742100000000001</v>
      </c>
      <c r="V14" s="87">
        <f>L23</f>
        <v>-39.484200000000001</v>
      </c>
    </row>
    <row r="15" spans="1:26" ht="16" thickBot="1">
      <c r="B15" s="40" t="s">
        <v>23</v>
      </c>
      <c r="C15" s="111">
        <v>250</v>
      </c>
      <c r="D15" s="32">
        <v>-1</v>
      </c>
      <c r="E15" s="32">
        <v>-1</v>
      </c>
      <c r="F15" s="27">
        <f t="shared" si="0"/>
        <v>20.824999999999999</v>
      </c>
      <c r="G15" s="10">
        <f t="shared" si="3"/>
        <v>41.65</v>
      </c>
      <c r="H15" s="46">
        <f t="shared" si="4"/>
        <v>-4.8019207683073231E-2</v>
      </c>
      <c r="I15" s="50" t="str">
        <f t="shared" si="1"/>
        <v>😶</v>
      </c>
      <c r="J15" s="53">
        <f t="shared" si="5"/>
        <v>-21.824999999999999</v>
      </c>
      <c r="K15" s="50" t="str">
        <f t="shared" si="6"/>
        <v>😶</v>
      </c>
      <c r="L15" s="57">
        <f t="shared" si="7"/>
        <v>-42.65</v>
      </c>
      <c r="M15" s="58" t="str">
        <f t="shared" si="8"/>
        <v>😶</v>
      </c>
      <c r="N15" s="46">
        <f t="shared" si="2"/>
        <v>-4.0000000000000001E-3</v>
      </c>
      <c r="O15" s="50" t="str">
        <f t="shared" si="9"/>
        <v>😶</v>
      </c>
      <c r="P15" s="62">
        <f t="shared" si="10"/>
        <v>251</v>
      </c>
      <c r="R15" s="66" t="str">
        <f>B27</f>
        <v>total crédit conso et renouvelable (ke)</v>
      </c>
      <c r="S15" s="70" t="str">
        <f>I27</f>
        <v>😐</v>
      </c>
      <c r="T15" s="67" t="str">
        <f>O25</f>
        <v>😒</v>
      </c>
      <c r="U15" s="86">
        <f>J27</f>
        <v>-17.256</v>
      </c>
      <c r="V15" s="87">
        <f>L27</f>
        <v>-210.512</v>
      </c>
    </row>
    <row r="16" spans="1:26" ht="16" thickBot="1">
      <c r="B16" s="40" t="s">
        <v>24</v>
      </c>
      <c r="C16" s="111">
        <v>2819</v>
      </c>
      <c r="D16" s="32">
        <v>-115</v>
      </c>
      <c r="E16" s="32">
        <v>-115</v>
      </c>
      <c r="F16" s="27">
        <f t="shared" si="0"/>
        <v>234.8227</v>
      </c>
      <c r="G16" s="10">
        <f t="shared" si="3"/>
        <v>469.6454</v>
      </c>
      <c r="H16" s="46">
        <f t="shared" si="4"/>
        <v>-0.4897311886797997</v>
      </c>
      <c r="I16" s="50" t="str">
        <f t="shared" si="1"/>
        <v>😶</v>
      </c>
      <c r="J16" s="53">
        <f t="shared" si="5"/>
        <v>-349.8227</v>
      </c>
      <c r="K16" s="50" t="str">
        <f t="shared" si="6"/>
        <v>😶</v>
      </c>
      <c r="L16" s="57">
        <f t="shared" si="7"/>
        <v>-584.6454</v>
      </c>
      <c r="M16" s="58" t="str">
        <f t="shared" si="8"/>
        <v>😶</v>
      </c>
      <c r="N16" s="46">
        <f t="shared" si="2"/>
        <v>-4.0794608017027313E-2</v>
      </c>
      <c r="O16" s="50" t="str">
        <f t="shared" si="9"/>
        <v>😶</v>
      </c>
      <c r="P16" s="62">
        <f t="shared" si="10"/>
        <v>2934</v>
      </c>
      <c r="R16" s="66" t="str">
        <f t="shared" ref="R16:R22" si="11">B29</f>
        <v>crédit pro hors locatif (ke)</v>
      </c>
      <c r="S16" s="70" t="str">
        <f t="shared" ref="S16:S22" si="12">I29</f>
        <v>😶</v>
      </c>
      <c r="T16" s="67" t="str">
        <f>O27</f>
        <v>😐</v>
      </c>
      <c r="U16" s="86">
        <f t="shared" ref="U16:U22" si="13">J29</f>
        <v>-215.0806</v>
      </c>
      <c r="V16" s="87">
        <f>L29</f>
        <v>-430.16120000000001</v>
      </c>
    </row>
    <row r="17" spans="1:26" ht="16" thickBot="1">
      <c r="B17" s="40" t="s">
        <v>25</v>
      </c>
      <c r="C17" s="111">
        <v>72</v>
      </c>
      <c r="D17" s="32">
        <v>1</v>
      </c>
      <c r="E17" s="32">
        <v>1</v>
      </c>
      <c r="F17" s="27">
        <f t="shared" si="0"/>
        <v>5.9976000000000003</v>
      </c>
      <c r="G17" s="10">
        <f t="shared" si="3"/>
        <v>11.995200000000001</v>
      </c>
      <c r="H17" s="46">
        <f t="shared" si="4"/>
        <v>0.16673336001067093</v>
      </c>
      <c r="I17" s="50" t="str">
        <f t="shared" si="1"/>
        <v>😶</v>
      </c>
      <c r="J17" s="53">
        <f t="shared" si="5"/>
        <v>-4.9976000000000003</v>
      </c>
      <c r="K17" s="50" t="str">
        <f t="shared" si="6"/>
        <v>😶</v>
      </c>
      <c r="L17" s="57">
        <f t="shared" si="7"/>
        <v>-10.995200000000001</v>
      </c>
      <c r="M17" s="58" t="str">
        <f t="shared" si="8"/>
        <v>😶</v>
      </c>
      <c r="N17" s="46">
        <f t="shared" si="2"/>
        <v>1.3888888888888888E-2</v>
      </c>
      <c r="O17" s="50" t="str">
        <f t="shared" si="9"/>
        <v>😶</v>
      </c>
      <c r="P17" s="62">
        <f t="shared" si="10"/>
        <v>71</v>
      </c>
      <c r="R17" s="66" t="str">
        <f t="shared" si="11"/>
        <v>crédit pro locatif (ke)</v>
      </c>
      <c r="S17" s="70" t="str">
        <f t="shared" si="12"/>
        <v>😶</v>
      </c>
      <c r="T17" s="67" t="str">
        <f t="shared" ref="T17:T22" si="14">O30</f>
        <v>😶</v>
      </c>
      <c r="U17" s="86">
        <f t="shared" si="13"/>
        <v>-13.325199999999999</v>
      </c>
      <c r="V17" s="87">
        <f>L84</f>
        <v>0</v>
      </c>
    </row>
    <row r="18" spans="1:26" ht="16" thickBot="1">
      <c r="B18" s="40" t="s">
        <v>1</v>
      </c>
      <c r="C18" s="111">
        <v>53</v>
      </c>
      <c r="D18" s="32">
        <v>3</v>
      </c>
      <c r="E18" s="32">
        <v>3</v>
      </c>
      <c r="F18" s="27">
        <f t="shared" si="0"/>
        <v>4.4149000000000003</v>
      </c>
      <c r="G18" s="10">
        <f t="shared" si="3"/>
        <v>8.8298000000000005</v>
      </c>
      <c r="H18" s="46">
        <f t="shared" si="4"/>
        <v>0.67951708985480985</v>
      </c>
      <c r="I18" s="50" t="str">
        <f t="shared" si="1"/>
        <v>😶</v>
      </c>
      <c r="J18" s="53">
        <f t="shared" si="5"/>
        <v>-1.4149000000000003</v>
      </c>
      <c r="K18" s="50" t="str">
        <f t="shared" si="6"/>
        <v>😶</v>
      </c>
      <c r="L18" s="57">
        <f t="shared" si="7"/>
        <v>-5.8298000000000005</v>
      </c>
      <c r="M18" s="58" t="str">
        <f t="shared" si="8"/>
        <v>😶</v>
      </c>
      <c r="N18" s="46">
        <f t="shared" si="2"/>
        <v>5.6603773584905662E-2</v>
      </c>
      <c r="O18" s="50" t="str">
        <f t="shared" si="9"/>
        <v>😶</v>
      </c>
      <c r="P18" s="62">
        <f t="shared" si="10"/>
        <v>50</v>
      </c>
      <c r="R18" s="40" t="str">
        <f t="shared" si="11"/>
        <v>nouveaux contrats assurance de biens</v>
      </c>
      <c r="S18" s="70" t="str">
        <f t="shared" si="12"/>
        <v>😶</v>
      </c>
      <c r="T18" s="67" t="str">
        <f t="shared" si="14"/>
        <v>😶</v>
      </c>
      <c r="U18" s="86">
        <f t="shared" si="13"/>
        <v>-8.6580000000000013</v>
      </c>
      <c r="V18" s="87">
        <f>L31</f>
        <v>-30.316000000000003</v>
      </c>
    </row>
    <row r="19" spans="1:26" ht="16" thickBot="1">
      <c r="B19" s="40" t="s">
        <v>2</v>
      </c>
      <c r="C19" s="111">
        <v>195</v>
      </c>
      <c r="D19" s="32">
        <v>13</v>
      </c>
      <c r="E19" s="32">
        <v>13</v>
      </c>
      <c r="F19" s="27">
        <f t="shared" si="0"/>
        <v>16.243500000000001</v>
      </c>
      <c r="G19" s="10">
        <f t="shared" si="3"/>
        <v>32.487000000000002</v>
      </c>
      <c r="H19" s="46">
        <f t="shared" si="4"/>
        <v>0.80032012805122044</v>
      </c>
      <c r="I19" s="50" t="str">
        <f t="shared" si="1"/>
        <v>😒</v>
      </c>
      <c r="J19" s="53">
        <f t="shared" si="5"/>
        <v>-3.2435000000000009</v>
      </c>
      <c r="K19" s="50" t="str">
        <f t="shared" si="6"/>
        <v>😒</v>
      </c>
      <c r="L19" s="57">
        <f t="shared" si="7"/>
        <v>-19.487000000000002</v>
      </c>
      <c r="M19" s="58" t="str">
        <f t="shared" si="8"/>
        <v>😶</v>
      </c>
      <c r="N19" s="46">
        <f t="shared" si="2"/>
        <v>6.6666666666666666E-2</v>
      </c>
      <c r="O19" s="50" t="str">
        <f t="shared" si="9"/>
        <v>😒</v>
      </c>
      <c r="P19" s="62">
        <f t="shared" si="10"/>
        <v>182</v>
      </c>
      <c r="R19" s="40" t="str">
        <f t="shared" si="11"/>
        <v>nouveaux contrats assurance de personnes</v>
      </c>
      <c r="S19" s="70" t="str">
        <f t="shared" si="12"/>
        <v>😶</v>
      </c>
      <c r="T19" s="67" t="str">
        <f t="shared" si="14"/>
        <v>😶</v>
      </c>
      <c r="U19" s="86">
        <f t="shared" si="13"/>
        <v>-17.994</v>
      </c>
      <c r="V19" s="87">
        <f>L32</f>
        <v>-32.988</v>
      </c>
    </row>
    <row r="20" spans="1:26" ht="16" thickBot="1">
      <c r="B20" s="40" t="s">
        <v>3</v>
      </c>
      <c r="C20" s="111">
        <v>92</v>
      </c>
      <c r="D20" s="32">
        <v>4</v>
      </c>
      <c r="E20" s="32">
        <v>4</v>
      </c>
      <c r="F20" s="27">
        <f t="shared" si="0"/>
        <v>7.6635999999999997</v>
      </c>
      <c r="G20" s="10">
        <f t="shared" si="3"/>
        <v>15.327199999999999</v>
      </c>
      <c r="H20" s="46">
        <f t="shared" si="4"/>
        <v>0.52194790959862203</v>
      </c>
      <c r="I20" s="50" t="str">
        <f t="shared" si="1"/>
        <v>😶</v>
      </c>
      <c r="J20" s="53">
        <f t="shared" si="5"/>
        <v>-3.6635999999999997</v>
      </c>
      <c r="K20" s="50" t="str">
        <f t="shared" si="6"/>
        <v>😶</v>
      </c>
      <c r="L20" s="57">
        <f t="shared" si="7"/>
        <v>-11.327199999999999</v>
      </c>
      <c r="M20" s="58" t="str">
        <f t="shared" si="8"/>
        <v>😶</v>
      </c>
      <c r="N20" s="46">
        <f t="shared" si="2"/>
        <v>4.3478260869565216E-2</v>
      </c>
      <c r="O20" s="50" t="str">
        <f t="shared" si="9"/>
        <v>😶</v>
      </c>
      <c r="P20" s="62">
        <f t="shared" si="10"/>
        <v>88</v>
      </c>
      <c r="R20" s="40" t="str">
        <f t="shared" si="11"/>
        <v>dont PAV</v>
      </c>
      <c r="S20" s="70" t="str">
        <f t="shared" si="12"/>
        <v>😃</v>
      </c>
      <c r="T20" s="67" t="str">
        <f t="shared" si="14"/>
        <v>😃</v>
      </c>
      <c r="U20" s="86">
        <f t="shared" si="13"/>
        <v>5.0849000000000002</v>
      </c>
      <c r="V20" s="87">
        <f>L3</f>
        <v>0</v>
      </c>
    </row>
    <row r="21" spans="1:26" ht="16" thickBot="1">
      <c r="B21" s="41" t="s">
        <v>4</v>
      </c>
      <c r="C21" s="111">
        <v>108</v>
      </c>
      <c r="D21" s="32">
        <v>9</v>
      </c>
      <c r="E21" s="32">
        <v>9</v>
      </c>
      <c r="F21" s="27">
        <f t="shared" si="0"/>
        <v>8.9963999999999995</v>
      </c>
      <c r="G21" s="10">
        <f t="shared" si="3"/>
        <v>17.992799999999999</v>
      </c>
      <c r="H21" s="46">
        <f t="shared" si="4"/>
        <v>1.0004001600640258</v>
      </c>
      <c r="I21" s="50" t="str">
        <f t="shared" si="1"/>
        <v>😉</v>
      </c>
      <c r="J21" s="53">
        <f t="shared" si="5"/>
        <v>3.6000000000004917E-3</v>
      </c>
      <c r="K21" s="50" t="str">
        <f t="shared" si="6"/>
        <v>😉</v>
      </c>
      <c r="L21" s="57">
        <f t="shared" si="7"/>
        <v>-8.992799999999999</v>
      </c>
      <c r="M21" s="58" t="str">
        <f t="shared" si="8"/>
        <v>😶</v>
      </c>
      <c r="N21" s="46">
        <f t="shared" si="2"/>
        <v>8.3333333333333329E-2</v>
      </c>
      <c r="O21" s="50" t="str">
        <f t="shared" si="9"/>
        <v>😉</v>
      </c>
      <c r="P21" s="62">
        <f t="shared" si="10"/>
        <v>99</v>
      </c>
      <c r="R21" s="40" t="str">
        <f t="shared" si="11"/>
        <v>AOL</v>
      </c>
      <c r="S21" s="70" t="str">
        <f t="shared" si="12"/>
        <v>😉</v>
      </c>
      <c r="T21" s="67" t="str">
        <f t="shared" si="14"/>
        <v>😉</v>
      </c>
      <c r="U21" s="86">
        <f t="shared" si="13"/>
        <v>3.9999999999995595E-4</v>
      </c>
      <c r="V21" s="87">
        <f>L34</f>
        <v>-0.99920000000000009</v>
      </c>
    </row>
    <row r="22" spans="1:26" ht="16" thickBot="1">
      <c r="B22" s="92" t="s">
        <v>26</v>
      </c>
      <c r="C22" s="111">
        <v>1852</v>
      </c>
      <c r="D22" s="32">
        <v>105</v>
      </c>
      <c r="E22" s="32">
        <v>105</v>
      </c>
      <c r="F22" s="27">
        <f t="shared" si="0"/>
        <v>154.27160000000001</v>
      </c>
      <c r="G22" s="10">
        <f t="shared" si="3"/>
        <v>308.54320000000001</v>
      </c>
      <c r="H22" s="46">
        <f t="shared" si="4"/>
        <v>0.68061781948200439</v>
      </c>
      <c r="I22" s="50" t="str">
        <f t="shared" si="1"/>
        <v>😶</v>
      </c>
      <c r="J22" s="53">
        <f t="shared" si="5"/>
        <v>-49.271600000000007</v>
      </c>
      <c r="K22" s="50" t="str">
        <f t="shared" si="6"/>
        <v>😶</v>
      </c>
      <c r="L22" s="57">
        <f t="shared" si="7"/>
        <v>-203.54320000000001</v>
      </c>
      <c r="M22" s="58" t="str">
        <f t="shared" si="8"/>
        <v>😶</v>
      </c>
      <c r="N22" s="46">
        <f t="shared" si="2"/>
        <v>5.6695464362850972E-2</v>
      </c>
      <c r="O22" s="50" t="str">
        <f t="shared" si="9"/>
        <v>😶</v>
      </c>
      <c r="P22" s="62">
        <f t="shared" si="10"/>
        <v>1747</v>
      </c>
      <c r="R22" s="68" t="str">
        <f t="shared" si="11"/>
        <v>souscription carte haut de gamme</v>
      </c>
      <c r="S22" s="71" t="str">
        <f t="shared" si="12"/>
        <v>😃</v>
      </c>
      <c r="T22" s="69" t="str">
        <f t="shared" si="14"/>
        <v>😃</v>
      </c>
      <c r="U22" s="88">
        <f t="shared" si="13"/>
        <v>11.506599999999999</v>
      </c>
      <c r="V22" s="89">
        <f>L35</f>
        <v>-4.9868000000000023</v>
      </c>
    </row>
    <row r="23" spans="1:26" ht="16" thickBot="1">
      <c r="B23" s="90" t="s">
        <v>27</v>
      </c>
      <c r="C23" s="111">
        <v>237</v>
      </c>
      <c r="D23" s="32">
        <v>0</v>
      </c>
      <c r="E23" s="32">
        <v>0</v>
      </c>
      <c r="F23" s="27">
        <f t="shared" si="0"/>
        <v>19.742100000000001</v>
      </c>
      <c r="G23" s="10">
        <f t="shared" si="3"/>
        <v>39.484200000000001</v>
      </c>
      <c r="H23" s="46">
        <f t="shared" si="4"/>
        <v>0</v>
      </c>
      <c r="I23" s="50" t="str">
        <f t="shared" si="1"/>
        <v>😶</v>
      </c>
      <c r="J23" s="53">
        <f t="shared" si="5"/>
        <v>-19.742100000000001</v>
      </c>
      <c r="K23" s="50" t="str">
        <f t="shared" si="6"/>
        <v>😶</v>
      </c>
      <c r="L23" s="57">
        <f t="shared" si="7"/>
        <v>-39.484200000000001</v>
      </c>
      <c r="M23" s="58" t="str">
        <f t="shared" si="8"/>
        <v>😶</v>
      </c>
      <c r="N23" s="46">
        <f t="shared" si="2"/>
        <v>0</v>
      </c>
      <c r="O23" s="50" t="str">
        <f t="shared" si="9"/>
        <v>😶</v>
      </c>
      <c r="P23" s="62">
        <f t="shared" si="10"/>
        <v>237</v>
      </c>
    </row>
    <row r="24" spans="1:26" ht="16" thickBot="1">
      <c r="B24" s="91" t="s">
        <v>28</v>
      </c>
      <c r="C24" s="111">
        <v>124</v>
      </c>
      <c r="D24" s="32">
        <v>0</v>
      </c>
      <c r="E24" s="32">
        <v>0</v>
      </c>
      <c r="F24" s="27">
        <f t="shared" si="0"/>
        <v>10.3292</v>
      </c>
      <c r="G24" s="10">
        <f t="shared" si="3"/>
        <v>20.6584</v>
      </c>
      <c r="H24" s="46">
        <f t="shared" si="4"/>
        <v>0</v>
      </c>
      <c r="I24" s="50" t="str">
        <f t="shared" si="1"/>
        <v>😶</v>
      </c>
      <c r="J24" s="53">
        <f t="shared" si="5"/>
        <v>-10.3292</v>
      </c>
      <c r="K24" s="50" t="str">
        <f t="shared" si="6"/>
        <v>😶</v>
      </c>
      <c r="L24" s="57">
        <f t="shared" si="7"/>
        <v>-20.6584</v>
      </c>
      <c r="M24" s="58" t="str">
        <f t="shared" si="8"/>
        <v>😶</v>
      </c>
      <c r="N24" s="46">
        <f t="shared" si="2"/>
        <v>0</v>
      </c>
      <c r="O24" s="50" t="str">
        <f t="shared" si="9"/>
        <v>😶</v>
      </c>
      <c r="P24" s="62">
        <f t="shared" si="10"/>
        <v>124</v>
      </c>
    </row>
    <row r="25" spans="1:26" ht="16" thickBot="1">
      <c r="B25" s="39" t="s">
        <v>29</v>
      </c>
      <c r="C25" s="111">
        <v>1953</v>
      </c>
      <c r="D25" s="32">
        <v>145</v>
      </c>
      <c r="E25" s="32">
        <v>145</v>
      </c>
      <c r="F25" s="27">
        <f t="shared" si="0"/>
        <v>162.6849</v>
      </c>
      <c r="G25" s="10">
        <f t="shared" si="3"/>
        <v>325.3698</v>
      </c>
      <c r="H25" s="46">
        <f t="shared" si="4"/>
        <v>0.89129353738423178</v>
      </c>
      <c r="I25" s="50" t="str">
        <f t="shared" si="1"/>
        <v>😒</v>
      </c>
      <c r="J25" s="53">
        <f t="shared" si="5"/>
        <v>-17.684899999999999</v>
      </c>
      <c r="K25" s="50" t="str">
        <f t="shared" si="6"/>
        <v>😒</v>
      </c>
      <c r="L25" s="57">
        <f t="shared" si="7"/>
        <v>-180.3698</v>
      </c>
      <c r="M25" s="58" t="str">
        <f t="shared" si="8"/>
        <v>😶</v>
      </c>
      <c r="N25" s="46">
        <f t="shared" si="2"/>
        <v>7.4244751664106504E-2</v>
      </c>
      <c r="O25" s="50" t="str">
        <f t="shared" si="9"/>
        <v>😒</v>
      </c>
      <c r="P25" s="62">
        <f t="shared" si="10"/>
        <v>1808</v>
      </c>
    </row>
    <row r="26" spans="1:26" ht="16" thickBot="1">
      <c r="A26" s="4"/>
      <c r="B26" s="40" t="s">
        <v>30</v>
      </c>
      <c r="C26" s="111">
        <v>367</v>
      </c>
      <c r="D26" s="32">
        <v>31</v>
      </c>
      <c r="E26" s="32">
        <v>31</v>
      </c>
      <c r="F26" s="27">
        <f t="shared" si="0"/>
        <v>30.571100000000001</v>
      </c>
      <c r="G26" s="10">
        <f t="shared" si="3"/>
        <v>61.142200000000003</v>
      </c>
      <c r="H26" s="46">
        <f t="shared" si="4"/>
        <v>1.0140295900376499</v>
      </c>
      <c r="I26" s="50" t="str">
        <f t="shared" si="1"/>
        <v>😉</v>
      </c>
      <c r="J26" s="53">
        <f t="shared" si="5"/>
        <v>0.42889999999999873</v>
      </c>
      <c r="K26" s="50" t="str">
        <f t="shared" si="6"/>
        <v>😉</v>
      </c>
      <c r="L26" s="57">
        <f t="shared" si="7"/>
        <v>-30.142200000000003</v>
      </c>
      <c r="M26" s="58" t="str">
        <f t="shared" si="8"/>
        <v>😶</v>
      </c>
      <c r="N26" s="46">
        <f t="shared" si="2"/>
        <v>8.4468664850136238E-2</v>
      </c>
      <c r="O26" s="50" t="str">
        <f t="shared" si="9"/>
        <v>😉</v>
      </c>
      <c r="P26" s="62">
        <f t="shared" si="10"/>
        <v>336</v>
      </c>
      <c r="Q26" s="6"/>
      <c r="R26" s="15"/>
      <c r="S26" s="6"/>
      <c r="T26" s="6"/>
      <c r="U26" s="6"/>
      <c r="V26" s="16"/>
      <c r="W26" s="6"/>
      <c r="X26" s="6"/>
      <c r="Y26" s="6"/>
      <c r="Z26" s="6"/>
    </row>
    <row r="27" spans="1:26" ht="16" thickBot="1">
      <c r="B27" s="40" t="s">
        <v>32</v>
      </c>
      <c r="C27" s="111">
        <v>2320</v>
      </c>
      <c r="D27" s="32">
        <f>SUM(D25:D26)</f>
        <v>176</v>
      </c>
      <c r="E27" s="32">
        <f>SUM(E25:E26)</f>
        <v>176</v>
      </c>
      <c r="F27" s="27">
        <f t="shared" si="0"/>
        <v>193.256</v>
      </c>
      <c r="G27" s="10">
        <f t="shared" si="3"/>
        <v>386.512</v>
      </c>
      <c r="H27" s="46">
        <f t="shared" si="4"/>
        <v>0.9107091112306992</v>
      </c>
      <c r="I27" s="50" t="str">
        <f t="shared" si="1"/>
        <v>😐</v>
      </c>
      <c r="J27" s="53">
        <f t="shared" si="5"/>
        <v>-17.256</v>
      </c>
      <c r="K27" s="50" t="str">
        <f t="shared" si="6"/>
        <v>😐</v>
      </c>
      <c r="L27" s="57">
        <f t="shared" si="7"/>
        <v>-210.512</v>
      </c>
      <c r="M27" s="58" t="str">
        <f t="shared" si="8"/>
        <v>😶</v>
      </c>
      <c r="N27" s="46">
        <f t="shared" si="2"/>
        <v>7.586206896551724E-2</v>
      </c>
      <c r="O27" s="50" t="str">
        <f t="shared" si="9"/>
        <v>😐</v>
      </c>
      <c r="P27" s="62">
        <f t="shared" si="10"/>
        <v>2144</v>
      </c>
    </row>
    <row r="28" spans="1:26" ht="16" thickBot="1">
      <c r="B28" s="40" t="s">
        <v>31</v>
      </c>
      <c r="C28" s="111">
        <v>17453</v>
      </c>
      <c r="D28" s="32">
        <v>2087</v>
      </c>
      <c r="E28" s="32">
        <v>2087</v>
      </c>
      <c r="F28" s="27">
        <f t="shared" si="0"/>
        <v>1453.8349000000001</v>
      </c>
      <c r="G28" s="10">
        <f t="shared" si="3"/>
        <v>2907.6698000000001</v>
      </c>
      <c r="H28" s="46">
        <f t="shared" si="4"/>
        <v>1.4355137574424717</v>
      </c>
      <c r="I28" s="50" t="str">
        <f t="shared" si="1"/>
        <v>😃</v>
      </c>
      <c r="J28" s="53">
        <f t="shared" si="5"/>
        <v>633.16509999999994</v>
      </c>
      <c r="K28" s="50" t="str">
        <f t="shared" si="6"/>
        <v>😃</v>
      </c>
      <c r="L28" s="57">
        <f t="shared" si="7"/>
        <v>-820.66980000000012</v>
      </c>
      <c r="M28" s="58" t="str">
        <f t="shared" si="8"/>
        <v>😶</v>
      </c>
      <c r="N28" s="46">
        <f t="shared" si="2"/>
        <v>0.11957829599495788</v>
      </c>
      <c r="O28" s="50" t="str">
        <f t="shared" si="9"/>
        <v>😃</v>
      </c>
      <c r="P28" s="62">
        <f t="shared" si="10"/>
        <v>15366</v>
      </c>
    </row>
    <row r="29" spans="1:26" ht="16" thickBot="1">
      <c r="B29" s="40" t="s">
        <v>33</v>
      </c>
      <c r="C29" s="111">
        <v>2582</v>
      </c>
      <c r="D29" s="32">
        <v>0</v>
      </c>
      <c r="E29" s="32">
        <v>0</v>
      </c>
      <c r="F29" s="27">
        <f t="shared" si="0"/>
        <v>215.0806</v>
      </c>
      <c r="G29" s="10">
        <f t="shared" si="3"/>
        <v>430.16120000000001</v>
      </c>
      <c r="H29" s="46">
        <f t="shared" si="4"/>
        <v>0</v>
      </c>
      <c r="I29" s="50" t="str">
        <f t="shared" si="1"/>
        <v>😶</v>
      </c>
      <c r="J29" s="53">
        <f t="shared" si="5"/>
        <v>-215.0806</v>
      </c>
      <c r="K29" s="50" t="str">
        <f t="shared" si="6"/>
        <v>😶</v>
      </c>
      <c r="L29" s="57">
        <f t="shared" si="7"/>
        <v>-430.16120000000001</v>
      </c>
      <c r="M29" s="58" t="str">
        <f t="shared" si="8"/>
        <v>😶</v>
      </c>
      <c r="N29" s="46">
        <f t="shared" si="2"/>
        <v>0</v>
      </c>
      <c r="O29" s="50" t="str">
        <f t="shared" si="9"/>
        <v>😶</v>
      </c>
      <c r="P29" s="62">
        <f t="shared" si="10"/>
        <v>2582</v>
      </c>
    </row>
    <row r="30" spans="1:26" ht="16" thickBot="1">
      <c r="B30" s="41" t="s">
        <v>34</v>
      </c>
      <c r="C30" s="111">
        <v>244</v>
      </c>
      <c r="D30" s="32">
        <v>7</v>
      </c>
      <c r="E30" s="32">
        <v>7</v>
      </c>
      <c r="F30" s="27">
        <f t="shared" si="0"/>
        <v>20.325199999999999</v>
      </c>
      <c r="G30" s="10">
        <f t="shared" si="3"/>
        <v>40.650399999999998</v>
      </c>
      <c r="H30" s="46">
        <f t="shared" si="4"/>
        <v>0.34440005510400884</v>
      </c>
      <c r="I30" s="50" t="str">
        <f t="shared" si="1"/>
        <v>😶</v>
      </c>
      <c r="J30" s="53">
        <f t="shared" si="5"/>
        <v>-13.325199999999999</v>
      </c>
      <c r="K30" s="50" t="str">
        <f t="shared" si="6"/>
        <v>😶</v>
      </c>
      <c r="L30" s="57">
        <f t="shared" si="7"/>
        <v>-33.650399999999998</v>
      </c>
      <c r="M30" s="58" t="str">
        <f t="shared" si="8"/>
        <v>😶</v>
      </c>
      <c r="N30" s="46">
        <f t="shared" si="2"/>
        <v>2.8688524590163935E-2</v>
      </c>
      <c r="O30" s="50" t="str">
        <f t="shared" si="9"/>
        <v>😶</v>
      </c>
      <c r="P30" s="62">
        <f t="shared" si="10"/>
        <v>237</v>
      </c>
    </row>
    <row r="31" spans="1:26" ht="16" thickBot="1">
      <c r="B31" s="92" t="s">
        <v>5</v>
      </c>
      <c r="C31" s="111">
        <v>260</v>
      </c>
      <c r="D31" s="32">
        <v>13</v>
      </c>
      <c r="E31" s="32">
        <v>13</v>
      </c>
      <c r="F31" s="27">
        <f t="shared" si="0"/>
        <v>21.658000000000001</v>
      </c>
      <c r="G31" s="10">
        <f t="shared" si="3"/>
        <v>43.316000000000003</v>
      </c>
      <c r="H31" s="46">
        <f t="shared" si="4"/>
        <v>0.60024009603841533</v>
      </c>
      <c r="I31" s="50" t="str">
        <f t="shared" si="1"/>
        <v>😶</v>
      </c>
      <c r="J31" s="53">
        <f t="shared" si="5"/>
        <v>-8.6580000000000013</v>
      </c>
      <c r="K31" s="50" t="str">
        <f t="shared" si="6"/>
        <v>😶</v>
      </c>
      <c r="L31" s="57">
        <f t="shared" si="7"/>
        <v>-30.316000000000003</v>
      </c>
      <c r="M31" s="58" t="str">
        <f t="shared" si="8"/>
        <v>😶</v>
      </c>
      <c r="N31" s="46">
        <f t="shared" si="2"/>
        <v>0.05</v>
      </c>
      <c r="O31" s="50" t="str">
        <f t="shared" si="9"/>
        <v>😶</v>
      </c>
      <c r="P31" s="62">
        <f t="shared" si="10"/>
        <v>247</v>
      </c>
    </row>
    <row r="32" spans="1:26" ht="16" thickBot="1">
      <c r="B32" s="90" t="s">
        <v>6</v>
      </c>
      <c r="C32" s="111">
        <v>180</v>
      </c>
      <c r="D32" s="32">
        <v>-3</v>
      </c>
      <c r="E32" s="32">
        <v>-3</v>
      </c>
      <c r="F32" s="27">
        <f t="shared" si="0"/>
        <v>14.994</v>
      </c>
      <c r="G32" s="10">
        <f t="shared" si="3"/>
        <v>29.988</v>
      </c>
      <c r="H32" s="46">
        <f t="shared" si="4"/>
        <v>-0.20008003201280514</v>
      </c>
      <c r="I32" s="50" t="str">
        <f t="shared" si="1"/>
        <v>😶</v>
      </c>
      <c r="J32" s="53">
        <f t="shared" si="5"/>
        <v>-17.994</v>
      </c>
      <c r="K32" s="50" t="str">
        <f t="shared" si="6"/>
        <v>😶</v>
      </c>
      <c r="L32" s="57">
        <f t="shared" si="7"/>
        <v>-32.988</v>
      </c>
      <c r="M32" s="58" t="str">
        <f t="shared" si="8"/>
        <v>😶</v>
      </c>
      <c r="N32" s="46">
        <f t="shared" si="2"/>
        <v>-1.6666666666666666E-2</v>
      </c>
      <c r="O32" s="50" t="str">
        <f t="shared" si="9"/>
        <v>😶</v>
      </c>
      <c r="P32" s="62">
        <f t="shared" si="10"/>
        <v>183</v>
      </c>
    </row>
    <row r="33" spans="2:16" ht="16" thickBot="1">
      <c r="B33" s="90" t="s">
        <v>7</v>
      </c>
      <c r="C33" s="111">
        <v>47</v>
      </c>
      <c r="D33" s="32">
        <v>9</v>
      </c>
      <c r="E33" s="32">
        <v>9</v>
      </c>
      <c r="F33" s="27">
        <f t="shared" si="0"/>
        <v>3.9150999999999998</v>
      </c>
      <c r="G33" s="10">
        <f t="shared" si="3"/>
        <v>7.8301999999999996</v>
      </c>
      <c r="H33" s="46">
        <f t="shared" si="4"/>
        <v>2.2987918571683994</v>
      </c>
      <c r="I33" s="50" t="str">
        <f t="shared" si="1"/>
        <v>😃</v>
      </c>
      <c r="J33" s="53">
        <f t="shared" si="5"/>
        <v>5.0849000000000002</v>
      </c>
      <c r="K33" s="50" t="str">
        <f t="shared" si="6"/>
        <v>😃</v>
      </c>
      <c r="L33" s="57">
        <f t="shared" si="7"/>
        <v>1.1698000000000004</v>
      </c>
      <c r="M33" s="58" t="str">
        <f t="shared" si="8"/>
        <v>😊</v>
      </c>
      <c r="N33" s="46">
        <f t="shared" si="2"/>
        <v>0.19148936170212766</v>
      </c>
      <c r="O33" s="50" t="str">
        <f t="shared" si="9"/>
        <v>😃</v>
      </c>
      <c r="P33" s="62">
        <f t="shared" si="10"/>
        <v>38</v>
      </c>
    </row>
    <row r="34" spans="2:16" ht="16" thickBot="1">
      <c r="B34" s="90" t="s">
        <v>9</v>
      </c>
      <c r="C34" s="111">
        <v>12</v>
      </c>
      <c r="D34" s="32">
        <v>1</v>
      </c>
      <c r="E34" s="32">
        <v>1</v>
      </c>
      <c r="F34" s="27">
        <f t="shared" si="0"/>
        <v>0.99960000000000004</v>
      </c>
      <c r="G34" s="10">
        <f t="shared" si="3"/>
        <v>1.9992000000000001</v>
      </c>
      <c r="H34" s="46">
        <f t="shared" si="4"/>
        <v>1.0004001600640255</v>
      </c>
      <c r="I34" s="50" t="str">
        <f t="shared" si="1"/>
        <v>😉</v>
      </c>
      <c r="J34" s="53">
        <f t="shared" si="5"/>
        <v>3.9999999999995595E-4</v>
      </c>
      <c r="K34" s="50" t="str">
        <f t="shared" si="6"/>
        <v>😉</v>
      </c>
      <c r="L34" s="57">
        <f t="shared" si="7"/>
        <v>-0.99920000000000009</v>
      </c>
      <c r="M34" s="58" t="str">
        <f t="shared" si="8"/>
        <v>😶</v>
      </c>
      <c r="N34" s="46">
        <f t="shared" si="2"/>
        <v>8.3333333333333329E-2</v>
      </c>
      <c r="O34" s="50" t="str">
        <f t="shared" si="9"/>
        <v>😉</v>
      </c>
      <c r="P34" s="62">
        <f t="shared" si="10"/>
        <v>11</v>
      </c>
    </row>
    <row r="35" spans="2:16" ht="16" thickBot="1">
      <c r="B35" s="93" t="s">
        <v>8</v>
      </c>
      <c r="C35" s="111">
        <v>198</v>
      </c>
      <c r="D35" s="32">
        <v>28</v>
      </c>
      <c r="E35" s="32">
        <v>28</v>
      </c>
      <c r="F35" s="42">
        <f t="shared" si="0"/>
        <v>16.493400000000001</v>
      </c>
      <c r="G35" s="43">
        <f t="shared" si="3"/>
        <v>32.986800000000002</v>
      </c>
      <c r="H35" s="47">
        <f>$D35/($E$3*$C35)</f>
        <v>1.6976487564722857</v>
      </c>
      <c r="I35" s="51" t="str">
        <f t="shared" si="1"/>
        <v>😃</v>
      </c>
      <c r="J35" s="54">
        <f t="shared" si="5"/>
        <v>11.506599999999999</v>
      </c>
      <c r="K35" s="51" t="str">
        <f t="shared" si="6"/>
        <v>😃</v>
      </c>
      <c r="L35" s="59">
        <f t="shared" si="7"/>
        <v>-4.9868000000000023</v>
      </c>
      <c r="M35" s="60" t="str">
        <f t="shared" si="8"/>
        <v>😒</v>
      </c>
      <c r="N35" s="64">
        <f t="shared" si="2"/>
        <v>0.14141414141414141</v>
      </c>
      <c r="O35" s="65" t="str">
        <f t="shared" si="9"/>
        <v>😃</v>
      </c>
      <c r="P35" s="63">
        <f t="shared" si="10"/>
        <v>170</v>
      </c>
    </row>
    <row r="36" spans="2:16" ht="16" thickBot="1">
      <c r="B36" s="25"/>
      <c r="C36" s="5"/>
      <c r="D36" s="5"/>
      <c r="E36" s="5"/>
      <c r="F36" s="9"/>
      <c r="G36" s="9"/>
      <c r="H36" s="18"/>
      <c r="I36" s="18"/>
      <c r="J36" s="9"/>
      <c r="K36" s="18"/>
      <c r="L36" s="9"/>
      <c r="M36" s="18"/>
      <c r="N36" s="18"/>
      <c r="O36" s="18"/>
      <c r="P36" s="5"/>
    </row>
    <row r="37" spans="2:16" ht="61" thickBot="1">
      <c r="B37" s="131" t="s">
        <v>94</v>
      </c>
      <c r="C37" s="132"/>
      <c r="D37" s="133"/>
      <c r="E37" s="134"/>
      <c r="F37" s="135" t="s">
        <v>95</v>
      </c>
      <c r="G37" s="135" t="s">
        <v>96</v>
      </c>
      <c r="H37" s="136" t="s">
        <v>97</v>
      </c>
      <c r="M37" s="5"/>
      <c r="N37" s="5"/>
      <c r="O37" s="5"/>
    </row>
    <row r="38" spans="2:16">
      <c r="B38" s="156" t="s">
        <v>14</v>
      </c>
      <c r="C38" s="155">
        <v>87</v>
      </c>
      <c r="D38" s="33">
        <v>75.099999999999994</v>
      </c>
      <c r="E38" s="137">
        <v>75.099999999999994</v>
      </c>
      <c r="F38" s="138" t="str">
        <f>IF($D38&gt;=$E38,"▲","▼")</f>
        <v>▲</v>
      </c>
      <c r="G38" s="154">
        <f>$E38-$C38</f>
        <v>-11.900000000000006</v>
      </c>
      <c r="H38" s="139" t="str">
        <f>IF($G38&gt;=0,$I$3, $M$4)</f>
        <v>😒</v>
      </c>
      <c r="M38" s="5"/>
      <c r="N38" s="5"/>
      <c r="O38" s="5"/>
    </row>
    <row r="39" spans="2:16">
      <c r="B39" s="157" t="s">
        <v>15</v>
      </c>
      <c r="C39" s="155">
        <v>80</v>
      </c>
      <c r="D39" s="33">
        <v>57.6</v>
      </c>
      <c r="E39" s="137">
        <v>57.6</v>
      </c>
      <c r="F39" s="140" t="str">
        <f t="shared" ref="F39:F48" si="15">IF($D39&gt;=$E39,"▲","▼")</f>
        <v>▲</v>
      </c>
      <c r="G39" s="139">
        <f t="shared" ref="G39:G48" si="16">$E39-$C39</f>
        <v>-22.4</v>
      </c>
      <c r="H39" s="139" t="str">
        <f t="shared" ref="H39:H48" si="17">IF($G39&gt;=0,$I$3, $M$4)</f>
        <v>😒</v>
      </c>
      <c r="M39" s="5"/>
      <c r="N39" s="5"/>
      <c r="O39" s="5"/>
    </row>
    <row r="40" spans="2:16">
      <c r="B40" s="157" t="s">
        <v>19</v>
      </c>
      <c r="C40" s="155">
        <v>10</v>
      </c>
      <c r="D40" s="33">
        <v>0</v>
      </c>
      <c r="E40" s="137">
        <v>0</v>
      </c>
      <c r="F40" s="140" t="str">
        <f t="shared" si="15"/>
        <v>▲</v>
      </c>
      <c r="G40" s="139">
        <f t="shared" si="16"/>
        <v>-10</v>
      </c>
      <c r="H40" s="139" t="str">
        <f t="shared" si="17"/>
        <v>😒</v>
      </c>
      <c r="M40" s="5"/>
      <c r="N40" s="5"/>
      <c r="O40" s="5"/>
    </row>
    <row r="41" spans="2:16">
      <c r="B41" s="157" t="s">
        <v>102</v>
      </c>
      <c r="C41" s="155">
        <v>85</v>
      </c>
      <c r="D41" s="33">
        <v>76.900000000000006</v>
      </c>
      <c r="E41" s="137">
        <v>76.900000000000006</v>
      </c>
      <c r="F41" s="140" t="str">
        <f t="shared" si="15"/>
        <v>▲</v>
      </c>
      <c r="G41" s="139">
        <f t="shared" si="16"/>
        <v>-8.0999999999999943</v>
      </c>
      <c r="H41" s="139" t="str">
        <f t="shared" si="17"/>
        <v>😒</v>
      </c>
      <c r="M41" s="5"/>
      <c r="N41" s="5"/>
      <c r="O41" s="5"/>
    </row>
    <row r="42" spans="2:16">
      <c r="B42" s="157" t="s">
        <v>16</v>
      </c>
      <c r="C42" s="155">
        <v>87</v>
      </c>
      <c r="D42" s="33">
        <v>76.599999999999994</v>
      </c>
      <c r="E42" s="137">
        <v>76.599999999999994</v>
      </c>
      <c r="F42" s="140" t="str">
        <f t="shared" si="15"/>
        <v>▲</v>
      </c>
      <c r="G42" s="139">
        <f t="shared" si="16"/>
        <v>-10.400000000000006</v>
      </c>
      <c r="H42" s="139" t="str">
        <f t="shared" si="17"/>
        <v>😒</v>
      </c>
      <c r="M42" s="5"/>
      <c r="N42" s="5"/>
      <c r="O42" s="5"/>
    </row>
    <row r="43" spans="2:16">
      <c r="B43" s="157" t="s">
        <v>13</v>
      </c>
      <c r="C43" s="155">
        <v>47</v>
      </c>
      <c r="D43" s="33">
        <v>64.900000000000006</v>
      </c>
      <c r="E43" s="137">
        <v>64.900000000000006</v>
      </c>
      <c r="F43" s="140" t="str">
        <f t="shared" si="15"/>
        <v>▲</v>
      </c>
      <c r="G43" s="139">
        <f t="shared" si="16"/>
        <v>17.900000000000006</v>
      </c>
      <c r="H43" s="139" t="str">
        <f t="shared" si="17"/>
        <v>😃</v>
      </c>
      <c r="M43" s="5"/>
      <c r="N43" s="5"/>
      <c r="O43" s="5"/>
    </row>
    <row r="44" spans="2:16">
      <c r="B44" s="157" t="s">
        <v>20</v>
      </c>
      <c r="C44" s="155">
        <v>85</v>
      </c>
      <c r="D44" s="33">
        <v>50</v>
      </c>
      <c r="E44" s="137">
        <v>20</v>
      </c>
      <c r="F44" s="140" t="str">
        <f t="shared" si="15"/>
        <v>▲</v>
      </c>
      <c r="G44" s="139">
        <f t="shared" si="16"/>
        <v>-65</v>
      </c>
      <c r="H44" s="139" t="str">
        <f t="shared" si="17"/>
        <v>😒</v>
      </c>
      <c r="M44" s="5"/>
      <c r="N44" s="5"/>
      <c r="O44" s="5"/>
    </row>
    <row r="45" spans="2:16">
      <c r="B45" s="159" t="s">
        <v>17</v>
      </c>
      <c r="C45" s="155">
        <v>65</v>
      </c>
      <c r="D45" s="33">
        <v>1</v>
      </c>
      <c r="E45" s="137">
        <v>1</v>
      </c>
      <c r="F45" s="140" t="str">
        <f t="shared" si="15"/>
        <v>▲</v>
      </c>
      <c r="G45" s="139">
        <f t="shared" si="16"/>
        <v>-64</v>
      </c>
      <c r="H45" s="139" t="str">
        <f t="shared" si="17"/>
        <v>😒</v>
      </c>
      <c r="M45" s="5"/>
      <c r="N45" s="5"/>
      <c r="O45" s="5"/>
    </row>
    <row r="46" spans="2:16">
      <c r="B46" s="159" t="s">
        <v>103</v>
      </c>
      <c r="C46" s="155">
        <v>40</v>
      </c>
      <c r="D46" s="33">
        <v>85</v>
      </c>
      <c r="E46" s="137">
        <v>85</v>
      </c>
      <c r="F46" s="140" t="str">
        <f t="shared" si="15"/>
        <v>▲</v>
      </c>
      <c r="G46" s="139">
        <f t="shared" si="16"/>
        <v>45</v>
      </c>
      <c r="H46" s="139" t="str">
        <f t="shared" si="17"/>
        <v>😃</v>
      </c>
      <c r="M46" s="5"/>
      <c r="N46" s="5"/>
      <c r="O46" s="5"/>
    </row>
    <row r="47" spans="2:16">
      <c r="B47" s="159" t="s">
        <v>18</v>
      </c>
      <c r="C47" s="155">
        <v>55</v>
      </c>
      <c r="D47" s="33">
        <v>30</v>
      </c>
      <c r="E47" s="137">
        <v>15</v>
      </c>
      <c r="F47" s="140" t="str">
        <f t="shared" si="15"/>
        <v>▲</v>
      </c>
      <c r="G47" s="139">
        <f t="shared" si="16"/>
        <v>-40</v>
      </c>
      <c r="H47" s="139" t="str">
        <f t="shared" si="17"/>
        <v>😒</v>
      </c>
      <c r="M47" s="5"/>
      <c r="N47" s="5"/>
      <c r="O47" s="5"/>
    </row>
    <row r="48" spans="2:16" ht="16" thickBot="1">
      <c r="B48" s="160" t="s">
        <v>10</v>
      </c>
      <c r="C48" s="155">
        <v>30</v>
      </c>
      <c r="D48" s="33">
        <v>85</v>
      </c>
      <c r="E48" s="137">
        <v>86</v>
      </c>
      <c r="F48" s="141" t="str">
        <f t="shared" si="15"/>
        <v>▼</v>
      </c>
      <c r="G48" s="142">
        <f t="shared" si="16"/>
        <v>56</v>
      </c>
      <c r="H48" s="142" t="str">
        <f t="shared" si="17"/>
        <v>😃</v>
      </c>
      <c r="M48" s="5"/>
      <c r="N48" s="5"/>
      <c r="O48" s="5"/>
    </row>
    <row r="49" spans="2:15">
      <c r="M49" s="5"/>
      <c r="N49" s="5"/>
      <c r="O49" s="5"/>
    </row>
    <row r="50" spans="2:15">
      <c r="B50" s="8"/>
      <c r="C50" s="12"/>
      <c r="D50" s="5"/>
      <c r="E50" s="5"/>
      <c r="F50" s="5"/>
      <c r="G50" s="5"/>
      <c r="H50" s="5"/>
      <c r="I50" s="5"/>
      <c r="M50" s="5"/>
      <c r="N50" s="5"/>
      <c r="O50" s="5"/>
    </row>
    <row r="51" spans="2:15">
      <c r="B51" s="8"/>
      <c r="C51" s="12"/>
      <c r="D51" s="5"/>
      <c r="E51" s="5"/>
      <c r="F51" s="5"/>
      <c r="G51" s="5"/>
      <c r="H51" s="5"/>
      <c r="I51" s="5"/>
      <c r="M51" s="5"/>
      <c r="N51" s="5"/>
      <c r="O51" s="5"/>
    </row>
    <row r="52" spans="2:15">
      <c r="B52" s="8"/>
      <c r="C52" s="12"/>
      <c r="D52" s="5"/>
      <c r="E52" s="5"/>
      <c r="F52" s="5"/>
      <c r="G52" s="5"/>
      <c r="H52" s="5"/>
      <c r="I52" s="5"/>
      <c r="M52" s="5"/>
      <c r="N52" s="5"/>
      <c r="O52" s="5"/>
    </row>
    <row r="53" spans="2:15">
      <c r="B53" s="8"/>
      <c r="C53" s="12"/>
      <c r="D53" s="5"/>
      <c r="E53" s="5"/>
      <c r="F53" s="5"/>
      <c r="G53" s="5"/>
      <c r="H53" s="5"/>
      <c r="I53" s="5"/>
      <c r="M53" s="5"/>
      <c r="N53" s="5"/>
      <c r="O53" s="5"/>
    </row>
    <row r="54" spans="2:15">
      <c r="B54" s="8"/>
      <c r="C54" s="12"/>
      <c r="D54" s="5"/>
      <c r="E54" s="5"/>
      <c r="F54" s="5"/>
      <c r="G54" s="5"/>
      <c r="H54" s="5"/>
      <c r="I54" s="5"/>
      <c r="M54" s="5"/>
      <c r="N54" s="5"/>
      <c r="O54" s="5"/>
    </row>
    <row r="55" spans="2:15">
      <c r="B55" s="8"/>
      <c r="C55" s="12"/>
      <c r="D55" s="5"/>
      <c r="E55" s="5"/>
      <c r="F55" s="5"/>
      <c r="G55" s="5"/>
      <c r="H55" s="5"/>
      <c r="I55" s="5"/>
      <c r="M55" s="5"/>
      <c r="N55" s="5"/>
      <c r="O55" s="5"/>
    </row>
    <row r="56" spans="2:15">
      <c r="B56" s="8"/>
      <c r="C56" s="12"/>
      <c r="D56" s="5"/>
      <c r="E56" s="5"/>
      <c r="F56" s="5"/>
      <c r="G56" s="5"/>
      <c r="H56" s="5"/>
      <c r="I56" s="5"/>
      <c r="M56" s="5"/>
      <c r="N56" s="5"/>
      <c r="O56" s="5"/>
    </row>
    <row r="57" spans="2:15">
      <c r="B57" s="8"/>
      <c r="C57" s="12"/>
      <c r="D57" s="5"/>
      <c r="E57" s="5"/>
      <c r="F57" s="5"/>
      <c r="G57" s="5"/>
      <c r="H57" s="5"/>
      <c r="I57" s="5"/>
      <c r="M57" s="5"/>
      <c r="N57" s="5"/>
      <c r="O57" s="5"/>
    </row>
    <row r="58" spans="2:15">
      <c r="B58" s="8"/>
      <c r="C58" s="12"/>
      <c r="D58" s="5"/>
      <c r="E58" s="5"/>
      <c r="F58" s="5"/>
      <c r="G58" s="5"/>
      <c r="H58" s="5"/>
      <c r="I58" s="5"/>
      <c r="M58" s="5"/>
      <c r="N58" s="5"/>
      <c r="O58" s="5"/>
    </row>
    <row r="59" spans="2:15">
      <c r="B59" s="8"/>
      <c r="C59" s="12"/>
      <c r="D59" s="5"/>
      <c r="E59" s="5"/>
      <c r="F59" s="5"/>
      <c r="G59" s="5"/>
      <c r="H59" s="5"/>
      <c r="I59" s="5"/>
      <c r="M59" s="5"/>
      <c r="N59" s="5"/>
      <c r="O59" s="5"/>
    </row>
    <row r="60" spans="2:15">
      <c r="B60" s="8"/>
      <c r="C60" s="12"/>
      <c r="D60" s="5"/>
      <c r="E60" s="5"/>
      <c r="F60" s="5"/>
      <c r="G60" s="5"/>
      <c r="H60" s="5"/>
      <c r="I60" s="5"/>
      <c r="M60" s="5"/>
      <c r="N60" s="5"/>
      <c r="O60" s="5"/>
    </row>
    <row r="61" spans="2:15">
      <c r="B61" s="8"/>
      <c r="C61" s="12"/>
      <c r="D61" s="5"/>
      <c r="E61" s="5"/>
      <c r="F61" s="5"/>
      <c r="G61" s="5"/>
      <c r="H61" s="5"/>
      <c r="I61" s="5"/>
      <c r="M61" s="5"/>
      <c r="N61" s="5"/>
      <c r="O61" s="5"/>
    </row>
    <row r="62" spans="2:15">
      <c r="B62" s="8"/>
      <c r="C62" s="12"/>
      <c r="D62" s="5"/>
      <c r="E62" s="5"/>
      <c r="F62" s="5"/>
      <c r="G62" s="5"/>
      <c r="H62" s="5"/>
      <c r="I62" s="5"/>
      <c r="M62" s="5"/>
      <c r="N62" s="5"/>
      <c r="O62" s="5"/>
    </row>
    <row r="63" spans="2:15">
      <c r="C63" s="12"/>
    </row>
    <row r="64" spans="2:15">
      <c r="C64" s="12"/>
    </row>
    <row r="65" spans="3:3">
      <c r="C65" s="12"/>
    </row>
    <row r="66" spans="3:3">
      <c r="C66" s="12"/>
    </row>
    <row r="67" spans="3:3">
      <c r="C67" s="12"/>
    </row>
    <row r="68" spans="3:3">
      <c r="C68" s="12"/>
    </row>
    <row r="69" spans="3:3">
      <c r="C69" s="12"/>
    </row>
    <row r="70" spans="3:3">
      <c r="C70" s="12"/>
    </row>
    <row r="71" spans="3:3">
      <c r="C71" s="12"/>
    </row>
    <row r="72" spans="3:3">
      <c r="C72" s="12"/>
    </row>
    <row r="73" spans="3:3">
      <c r="C73" s="12"/>
    </row>
    <row r="74" spans="3:3">
      <c r="C74" s="12"/>
    </row>
    <row r="75" spans="3:3">
      <c r="C75" s="12"/>
    </row>
    <row r="76" spans="3:3">
      <c r="C76" s="12"/>
    </row>
    <row r="77" spans="3:3">
      <c r="C77" s="12"/>
    </row>
    <row r="78" spans="3:3">
      <c r="C78" s="12"/>
    </row>
    <row r="79" spans="3:3">
      <c r="C79" s="12"/>
    </row>
    <row r="80" spans="3:3">
      <c r="C80" s="12"/>
    </row>
    <row r="81" spans="3:3">
      <c r="C81" s="12"/>
    </row>
    <row r="82" spans="3:3">
      <c r="C82" s="12"/>
    </row>
  </sheetData>
  <mergeCells count="6">
    <mergeCell ref="N8:O8"/>
    <mergeCell ref="C3:D3"/>
    <mergeCell ref="C4:D4"/>
    <mergeCell ref="H8:I8"/>
    <mergeCell ref="J8:K8"/>
    <mergeCell ref="L8:M8"/>
  </mergeCells>
  <conditionalFormatting sqref="J9:J35">
    <cfRule type="cellIs" dxfId="59" priority="8" operator="greaterThan">
      <formula>0</formula>
    </cfRule>
  </conditionalFormatting>
  <conditionalFormatting sqref="L9:L35">
    <cfRule type="cellIs" dxfId="58" priority="7" operator="greaterThan">
      <formula>0</formula>
    </cfRule>
  </conditionalFormatting>
  <conditionalFormatting sqref="U10:V22">
    <cfRule type="cellIs" dxfId="57" priority="6" operator="greaterThan">
      <formula>0</formula>
    </cfRule>
  </conditionalFormatting>
  <conditionalFormatting sqref="H9:H35">
    <cfRule type="cellIs" dxfId="56" priority="5" operator="greaterThan">
      <formula>1</formula>
    </cfRule>
  </conditionalFormatting>
  <conditionalFormatting sqref="F38:F48">
    <cfRule type="containsText" dxfId="55" priority="4" operator="containsText" text="▼">
      <formula>NOT(ISERROR(SEARCH("▼",F38)))</formula>
    </cfRule>
  </conditionalFormatting>
  <conditionalFormatting sqref="U9:V9">
    <cfRule type="cellIs" dxfId="54" priority="3" operator="greaterThan">
      <formula>0</formula>
    </cfRule>
  </conditionalFormatting>
  <conditionalFormatting sqref="N9:N35">
    <cfRule type="cellIs" dxfId="53" priority="2" operator="greaterThanOrEqual">
      <formula>$E$4</formula>
    </cfRule>
  </conditionalFormatting>
  <conditionalFormatting sqref="G38:G48">
    <cfRule type="cellIs" dxfId="52" priority="1" operator="greaterThanOrEqual">
      <formula>0</formula>
    </cfRule>
  </conditionalFormatting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Z82"/>
  <sheetViews>
    <sheetView topLeftCell="A2" zoomScale="110" zoomScaleNormal="110" zoomScalePageLayoutView="110" workbookViewId="0">
      <selection activeCell="G38" sqref="G38:G48"/>
    </sheetView>
  </sheetViews>
  <sheetFormatPr baseColWidth="10" defaultRowHeight="15.5"/>
  <cols>
    <col min="1" max="1" width="2" style="3" customWidth="1"/>
    <col min="2" max="2" width="39.6640625" style="11" customWidth="1"/>
    <col min="3" max="3" width="6.83203125" style="4" customWidth="1"/>
    <col min="4" max="15" width="6.83203125" style="2" customWidth="1"/>
    <col min="16" max="16" width="7.5" customWidth="1"/>
    <col min="17" max="17" width="2.1640625" customWidth="1"/>
    <col min="18" max="18" width="38.83203125" style="14" customWidth="1"/>
    <col min="19" max="19" width="6.83203125" customWidth="1"/>
    <col min="20" max="21" width="7.1640625" customWidth="1"/>
    <col min="22" max="22" width="6.6640625" style="7" customWidth="1"/>
  </cols>
  <sheetData>
    <row r="1" spans="1:26" ht="16" thickBot="1"/>
    <row r="2" spans="1:26" ht="16" thickBot="1">
      <c r="I2" s="124" t="s">
        <v>52</v>
      </c>
      <c r="J2" s="122"/>
      <c r="K2" s="122"/>
      <c r="L2" s="122"/>
      <c r="M2" s="122"/>
      <c r="N2" s="122"/>
      <c r="O2" s="122"/>
      <c r="P2" s="123"/>
      <c r="R2" s="113" t="s">
        <v>86</v>
      </c>
      <c r="S2" s="114"/>
      <c r="T2" s="114"/>
      <c r="U2" s="114"/>
      <c r="V2" s="115"/>
    </row>
    <row r="3" spans="1:26" ht="16" thickBot="1">
      <c r="B3" s="35" t="s">
        <v>46</v>
      </c>
      <c r="C3" s="230" t="s">
        <v>45</v>
      </c>
      <c r="D3" s="231"/>
      <c r="E3" s="45">
        <v>8.3299999999999999E-2</v>
      </c>
      <c r="F3" s="19"/>
      <c r="G3" s="20"/>
      <c r="I3" s="116" t="s">
        <v>88</v>
      </c>
      <c r="J3" s="24" t="s">
        <v>40</v>
      </c>
      <c r="K3" s="24"/>
      <c r="M3" s="125" t="s">
        <v>87</v>
      </c>
      <c r="N3" s="24" t="s">
        <v>43</v>
      </c>
      <c r="O3" s="24"/>
      <c r="P3" s="117"/>
      <c r="T3" s="24"/>
      <c r="U3" s="24"/>
    </row>
    <row r="4" spans="1:26" ht="19" thickBot="1">
      <c r="B4" s="34" t="s">
        <v>60</v>
      </c>
      <c r="C4" s="232" t="s">
        <v>57</v>
      </c>
      <c r="D4" s="233"/>
      <c r="E4" s="45">
        <v>8.3299999999999999E-2</v>
      </c>
      <c r="F4" s="44" t="s">
        <v>58</v>
      </c>
      <c r="G4" s="21"/>
      <c r="H4" s="5"/>
      <c r="I4" s="116" t="s">
        <v>89</v>
      </c>
      <c r="J4" s="24" t="s">
        <v>41</v>
      </c>
      <c r="K4" s="24"/>
      <c r="M4" s="125" t="s">
        <v>91</v>
      </c>
      <c r="N4" s="24" t="s">
        <v>44</v>
      </c>
      <c r="O4" s="24"/>
      <c r="P4" s="117"/>
      <c r="T4" s="24"/>
      <c r="U4" s="24"/>
    </row>
    <row r="5" spans="1:26" ht="16" thickBot="1">
      <c r="C5" s="12"/>
      <c r="E5" s="21"/>
      <c r="F5" s="21"/>
      <c r="G5" s="21"/>
      <c r="H5" s="5"/>
      <c r="I5" s="118" t="s">
        <v>90</v>
      </c>
      <c r="J5" s="119" t="s">
        <v>42</v>
      </c>
      <c r="K5" s="119"/>
      <c r="L5" s="120"/>
      <c r="M5" s="126" t="s">
        <v>92</v>
      </c>
      <c r="N5" s="119" t="s">
        <v>53</v>
      </c>
      <c r="O5" s="119"/>
      <c r="P5" s="121"/>
      <c r="T5" s="24"/>
      <c r="U5" s="24"/>
    </row>
    <row r="6" spans="1:26" ht="16" thickBot="1">
      <c r="C6" s="12"/>
      <c r="E6" s="20"/>
      <c r="F6" s="28" t="s">
        <v>11</v>
      </c>
      <c r="G6" s="28" t="s">
        <v>11</v>
      </c>
      <c r="I6" s="22"/>
      <c r="R6" s="17"/>
      <c r="S6" s="1"/>
      <c r="T6" s="1"/>
      <c r="U6" s="1"/>
    </row>
    <row r="7" spans="1:26" ht="16" thickBot="1">
      <c r="C7" s="110"/>
      <c r="D7" s="23" t="s">
        <v>12</v>
      </c>
      <c r="E7" s="29"/>
      <c r="F7" s="30" t="s">
        <v>37</v>
      </c>
      <c r="G7" s="30" t="s">
        <v>38</v>
      </c>
      <c r="I7" s="22"/>
      <c r="R7" s="78" t="s">
        <v>56</v>
      </c>
      <c r="S7" s="81">
        <f>E3</f>
        <v>8.3299999999999999E-2</v>
      </c>
      <c r="T7" s="81">
        <f>E4</f>
        <v>8.3299999999999999E-2</v>
      </c>
      <c r="U7" s="83">
        <f>F8</f>
        <v>8.3299999999999999E-2</v>
      </c>
      <c r="V7" s="80">
        <f>G8</f>
        <v>0.1666</v>
      </c>
    </row>
    <row r="8" spans="1:26" ht="40" thickTop="1" thickBot="1">
      <c r="A8" s="2"/>
      <c r="B8" s="36" t="s">
        <v>39</v>
      </c>
      <c r="C8" s="74" t="s">
        <v>49</v>
      </c>
      <c r="D8" s="26" t="s">
        <v>35</v>
      </c>
      <c r="E8" s="75" t="s">
        <v>36</v>
      </c>
      <c r="F8" s="76">
        <v>8.3299999999999999E-2</v>
      </c>
      <c r="G8" s="77">
        <v>0.1666</v>
      </c>
      <c r="H8" s="234" t="s">
        <v>48</v>
      </c>
      <c r="I8" s="235"/>
      <c r="J8" s="234" t="s">
        <v>50</v>
      </c>
      <c r="K8" s="235"/>
      <c r="L8" s="236" t="s">
        <v>51</v>
      </c>
      <c r="M8" s="229"/>
      <c r="N8" s="228" t="s">
        <v>54</v>
      </c>
      <c r="O8" s="229"/>
      <c r="P8" s="26" t="s">
        <v>101</v>
      </c>
      <c r="Q8" s="7"/>
      <c r="R8" s="79" t="str">
        <f>B4</f>
        <v>Mérignac Capeyron</v>
      </c>
      <c r="S8" s="72" t="s">
        <v>55</v>
      </c>
      <c r="T8" s="73" t="s">
        <v>0</v>
      </c>
      <c r="U8" s="84" t="s">
        <v>50</v>
      </c>
      <c r="V8" s="85" t="s">
        <v>51</v>
      </c>
      <c r="W8" s="7"/>
      <c r="X8" s="7"/>
      <c r="Y8" s="7"/>
      <c r="Z8" s="7"/>
    </row>
    <row r="9" spans="1:26" ht="16.5" thickTop="1" thickBot="1">
      <c r="B9" s="144" t="s">
        <v>93</v>
      </c>
      <c r="C9" s="111">
        <v>353</v>
      </c>
      <c r="D9" s="32">
        <v>19</v>
      </c>
      <c r="E9" s="32">
        <v>19</v>
      </c>
      <c r="F9" s="37">
        <f t="shared" ref="F9:F35" si="0">$C9*$F$8</f>
        <v>29.404900000000001</v>
      </c>
      <c r="G9" s="38">
        <f>$C9*$G$8</f>
        <v>58.809800000000003</v>
      </c>
      <c r="H9" s="48">
        <f>$D9/($E$3*$C9)</f>
        <v>0.64615081159942722</v>
      </c>
      <c r="I9" s="49" t="str">
        <f t="shared" ref="I9:I35" si="1">IF($H9&gt;120%,$I$3,IF($H9&gt;110%,$I$4,IF($H9&gt;100%,$I$5,IF($H9&gt;90%,$M$3,IF($H9&gt;80%,$M$4,$M$5)))))</f>
        <v>😶</v>
      </c>
      <c r="J9" s="52">
        <f>$E9-($F$8*$C9)</f>
        <v>-10.404900000000001</v>
      </c>
      <c r="K9" s="49" t="str">
        <f>IF($E9/$F9&gt;120%,$I$3,IF($E9/$F9&gt;110%,$I$4,IF($E9/$F9&gt;100%,$I$5,IF($E9/$F9&gt;90%,$M$3,IF($E9/$F9&gt;80%,$M$4,$M$5)))))</f>
        <v>😶</v>
      </c>
      <c r="L9" s="55">
        <f>$E9-($G$8*$C9)</f>
        <v>-39.809800000000003</v>
      </c>
      <c r="M9" s="56" t="str">
        <f>IF($E9/$G9&gt;120%,$I$3,IF($E9/$G9&gt;110%,$I$4,IF($E9/$G9&gt;100%,$I$5,IF($E9/$G9&gt;90%,$M$3,IF($E9/$G9&gt;80%,$M$4,$M$5)))))</f>
        <v>😶</v>
      </c>
      <c r="N9" s="48">
        <f t="shared" ref="N9:N35" si="2">$E9/$C9</f>
        <v>5.3824362606232294E-2</v>
      </c>
      <c r="O9" s="49" t="str">
        <f>IF($N9/$E$4&gt;120%,$I$3,IF($N9/$E$4&gt;110%,$I$4,IF($N9/$E$4&gt;100%,$I$5,IF($N9/$E$4&gt;90%,$M$3,IF($N9/$E$4&gt;80%,$M$4,$M$5)))))</f>
        <v>😶</v>
      </c>
      <c r="P9" s="61">
        <f>$C9-$E9</f>
        <v>334</v>
      </c>
      <c r="R9" s="66" t="str">
        <f>B9</f>
        <v xml:space="preserve">Total nouveaux clients </v>
      </c>
      <c r="S9" s="70" t="str">
        <f>I9</f>
        <v>😶</v>
      </c>
      <c r="T9" s="67" t="str">
        <f>O9</f>
        <v>😶</v>
      </c>
      <c r="U9" s="86">
        <f>J9</f>
        <v>-10.404900000000001</v>
      </c>
      <c r="V9" s="86">
        <f>L9</f>
        <v>-39.809800000000003</v>
      </c>
    </row>
    <row r="10" spans="1:26" ht="16" thickBot="1">
      <c r="B10" s="145" t="s">
        <v>100</v>
      </c>
      <c r="C10" s="111">
        <v>145</v>
      </c>
      <c r="D10" s="32">
        <v>0</v>
      </c>
      <c r="E10" s="32">
        <v>0</v>
      </c>
      <c r="F10" s="27">
        <f t="shared" si="0"/>
        <v>12.0785</v>
      </c>
      <c r="G10" s="10">
        <f t="shared" ref="G10:G35" si="3">$C10*$G$8</f>
        <v>24.157</v>
      </c>
      <c r="H10" s="46">
        <f t="shared" ref="H10:H34" si="4">$D10/($E$3*$C10)</f>
        <v>0</v>
      </c>
      <c r="I10" s="50" t="str">
        <f t="shared" si="1"/>
        <v>😶</v>
      </c>
      <c r="J10" s="53">
        <f t="shared" ref="J10:J35" si="5">$E10-($F$8*$C10)</f>
        <v>-12.0785</v>
      </c>
      <c r="K10" s="50" t="str">
        <f t="shared" ref="K10:K35" si="6">IF($E10/$F10&gt;120%,$I$3,IF($E10/$F10&gt;110%,$I$4,IF($E10/$F10&gt;100%,$I$5,IF($E10/$F10&gt;90%,$M$3,IF($E10/$F10&gt;80%,$M$4,$M$5)))))</f>
        <v>😶</v>
      </c>
      <c r="L10" s="57">
        <f t="shared" ref="L10:L35" si="7">$E10-($G$8*$C10)</f>
        <v>-24.157</v>
      </c>
      <c r="M10" s="58" t="str">
        <f t="shared" ref="M10:M35" si="8">IF($E10/$G10&gt;120%,$I$3,IF($E10/$G10&gt;110%,$I$4,IF($E10/$G10&gt;100%,$I$5,IF($E10/$G10&gt;90%,$M$3,IF($E10/$G10&gt;80%,$M$4,$M$5)))))</f>
        <v>😶</v>
      </c>
      <c r="N10" s="46">
        <f t="shared" si="2"/>
        <v>0</v>
      </c>
      <c r="O10" s="50" t="str">
        <f t="shared" ref="O10:O35" si="9">IF($N10/$E$4&gt;120%,$I$3,IF($N10/$E$4&gt;110%,$I$4,IF($N10/$E$4&gt;100%,$I$5,IF($N10/$E$4&gt;90%,$M$3,IF($N10/$E$4&gt;80%,$M$4,$M$5)))))</f>
        <v>😶</v>
      </c>
      <c r="P10" s="62">
        <f t="shared" ref="P10:P35" si="10">$C10-$E10</f>
        <v>145</v>
      </c>
      <c r="R10" s="66" t="str">
        <f>B12</f>
        <v>dont total nouveaux clients particuliers</v>
      </c>
      <c r="S10" s="70" t="str">
        <f>I12</f>
        <v>😶</v>
      </c>
      <c r="T10" s="67" t="str">
        <f>O12</f>
        <v>😶</v>
      </c>
      <c r="U10" s="86">
        <f>J12</f>
        <v>-8.072499999999998</v>
      </c>
      <c r="V10" s="87">
        <f>L12</f>
        <v>-35.144999999999996</v>
      </c>
    </row>
    <row r="11" spans="1:26" ht="16" thickBot="1">
      <c r="B11" s="145" t="s">
        <v>99</v>
      </c>
      <c r="C11" s="111">
        <v>28</v>
      </c>
      <c r="D11" s="32">
        <v>0</v>
      </c>
      <c r="E11" s="32">
        <v>0</v>
      </c>
      <c r="F11" s="27">
        <f t="shared" si="0"/>
        <v>2.3323999999999998</v>
      </c>
      <c r="G11" s="10">
        <f t="shared" si="3"/>
        <v>4.6647999999999996</v>
      </c>
      <c r="H11" s="46">
        <f t="shared" si="4"/>
        <v>0</v>
      </c>
      <c r="I11" s="50" t="str">
        <f t="shared" si="1"/>
        <v>😶</v>
      </c>
      <c r="J11" s="53">
        <f t="shared" si="5"/>
        <v>-2.3323999999999998</v>
      </c>
      <c r="K11" s="50" t="str">
        <f t="shared" si="6"/>
        <v>😶</v>
      </c>
      <c r="L11" s="57">
        <f t="shared" si="7"/>
        <v>-4.6647999999999996</v>
      </c>
      <c r="M11" s="58" t="str">
        <f t="shared" si="8"/>
        <v>😶</v>
      </c>
      <c r="N11" s="46">
        <f t="shared" si="2"/>
        <v>0</v>
      </c>
      <c r="O11" s="50" t="str">
        <f t="shared" si="9"/>
        <v>😶</v>
      </c>
      <c r="P11" s="62">
        <f t="shared" si="10"/>
        <v>28</v>
      </c>
      <c r="R11" s="66" t="str">
        <f>B16</f>
        <v>collecte globale hors parts sociales (ke)</v>
      </c>
      <c r="S11" s="70" t="str">
        <f>I16</f>
        <v>😶</v>
      </c>
      <c r="T11" s="67" t="str">
        <f>O16</f>
        <v>😶</v>
      </c>
      <c r="U11" s="86">
        <f>J16</f>
        <v>-148.34289999999999</v>
      </c>
      <c r="V11" s="87">
        <f>L16</f>
        <v>-332.68579999999997</v>
      </c>
    </row>
    <row r="12" spans="1:26" ht="16" thickBot="1">
      <c r="B12" s="146" t="s">
        <v>98</v>
      </c>
      <c r="C12" s="143">
        <f>C9-C11</f>
        <v>325</v>
      </c>
      <c r="D12" s="147">
        <f>D9-D11</f>
        <v>19</v>
      </c>
      <c r="E12" s="147">
        <f>E9-E11</f>
        <v>19</v>
      </c>
      <c r="F12" s="27">
        <f t="shared" si="0"/>
        <v>27.072499999999998</v>
      </c>
      <c r="G12" s="10">
        <f t="shared" si="3"/>
        <v>54.144999999999996</v>
      </c>
      <c r="H12" s="46">
        <f t="shared" si="4"/>
        <v>0.70181918921414721</v>
      </c>
      <c r="I12" s="50" t="str">
        <f t="shared" si="1"/>
        <v>😶</v>
      </c>
      <c r="J12" s="53">
        <f t="shared" si="5"/>
        <v>-8.072499999999998</v>
      </c>
      <c r="K12" s="50" t="str">
        <f t="shared" si="6"/>
        <v>😶</v>
      </c>
      <c r="L12" s="57">
        <f t="shared" si="7"/>
        <v>-35.144999999999996</v>
      </c>
      <c r="M12" s="58" t="str">
        <f t="shared" si="8"/>
        <v>😶</v>
      </c>
      <c r="N12" s="46">
        <f t="shared" si="2"/>
        <v>5.8461538461538461E-2</v>
      </c>
      <c r="O12" s="50" t="str">
        <f t="shared" si="9"/>
        <v>😶</v>
      </c>
      <c r="P12" s="62">
        <f t="shared" si="10"/>
        <v>306</v>
      </c>
      <c r="R12" s="66" t="str">
        <f>B20</f>
        <v>souscription navig'option</v>
      </c>
      <c r="S12" s="70" t="str">
        <f>I20</f>
        <v>😶</v>
      </c>
      <c r="T12" s="67" t="str">
        <f>O20</f>
        <v>😶</v>
      </c>
      <c r="U12" s="86">
        <f>J20</f>
        <v>-4.9976000000000003</v>
      </c>
      <c r="V12" s="87">
        <f>L20</f>
        <v>-10.995200000000001</v>
      </c>
    </row>
    <row r="13" spans="1:26" ht="16" thickBot="1">
      <c r="B13" s="39" t="s">
        <v>21</v>
      </c>
      <c r="C13" s="111">
        <v>1829</v>
      </c>
      <c r="D13" s="32">
        <v>195</v>
      </c>
      <c r="E13" s="32">
        <v>195</v>
      </c>
      <c r="F13" s="27">
        <f t="shared" si="0"/>
        <v>152.35569999999998</v>
      </c>
      <c r="G13" s="10">
        <f t="shared" si="3"/>
        <v>304.71139999999997</v>
      </c>
      <c r="H13" s="46">
        <f t="shared" si="4"/>
        <v>1.2798996033623948</v>
      </c>
      <c r="I13" s="50" t="str">
        <f t="shared" si="1"/>
        <v>😃</v>
      </c>
      <c r="J13" s="53">
        <f t="shared" si="5"/>
        <v>42.644300000000015</v>
      </c>
      <c r="K13" s="50" t="str">
        <f t="shared" si="6"/>
        <v>😃</v>
      </c>
      <c r="L13" s="57">
        <f t="shared" si="7"/>
        <v>-109.71139999999997</v>
      </c>
      <c r="M13" s="58" t="str">
        <f t="shared" si="8"/>
        <v>😶</v>
      </c>
      <c r="N13" s="46">
        <f t="shared" si="2"/>
        <v>0.10661563696008748</v>
      </c>
      <c r="O13" s="50" t="str">
        <f t="shared" si="9"/>
        <v>😃</v>
      </c>
      <c r="P13" s="62">
        <f t="shared" si="10"/>
        <v>1634</v>
      </c>
      <c r="R13" s="66" t="str">
        <f>B22</f>
        <v>collecte brute diversifiée en épargne assurance vie (ke)</v>
      </c>
      <c r="S13" s="70" t="str">
        <f>I22</f>
        <v>😶</v>
      </c>
      <c r="T13" s="67" t="str">
        <f>O22</f>
        <v>😶</v>
      </c>
      <c r="U13" s="86">
        <f>J22</f>
        <v>-80.624399999999994</v>
      </c>
      <c r="V13" s="87">
        <f>L22</f>
        <v>-186.24879999999999</v>
      </c>
    </row>
    <row r="14" spans="1:26" ht="16" thickBot="1">
      <c r="B14" s="40" t="s">
        <v>22</v>
      </c>
      <c r="C14" s="111">
        <v>187</v>
      </c>
      <c r="D14" s="32">
        <v>-147</v>
      </c>
      <c r="E14" s="32">
        <v>-147</v>
      </c>
      <c r="F14" s="27">
        <f t="shared" si="0"/>
        <v>15.5771</v>
      </c>
      <c r="G14" s="10">
        <f t="shared" si="3"/>
        <v>31.154199999999999</v>
      </c>
      <c r="H14" s="46">
        <f t="shared" si="4"/>
        <v>-9.4369298521547655</v>
      </c>
      <c r="I14" s="50" t="str">
        <f t="shared" si="1"/>
        <v>😶</v>
      </c>
      <c r="J14" s="53">
        <f t="shared" si="5"/>
        <v>-162.5771</v>
      </c>
      <c r="K14" s="50" t="str">
        <f t="shared" si="6"/>
        <v>😶</v>
      </c>
      <c r="L14" s="57">
        <f t="shared" si="7"/>
        <v>-178.1542</v>
      </c>
      <c r="M14" s="58" t="str">
        <f t="shared" si="8"/>
        <v>😶</v>
      </c>
      <c r="N14" s="46">
        <f t="shared" si="2"/>
        <v>-0.78609625668449201</v>
      </c>
      <c r="O14" s="50" t="str">
        <f t="shared" si="9"/>
        <v>😶</v>
      </c>
      <c r="P14" s="62">
        <f t="shared" si="10"/>
        <v>334</v>
      </c>
      <c r="R14" s="66" t="str">
        <f>B23</f>
        <v>collecte brute diversifiée hors épargne assurance vie (ke)</v>
      </c>
      <c r="S14" s="70" t="str">
        <f>I23</f>
        <v>😶</v>
      </c>
      <c r="T14" s="67" t="str">
        <f>O23</f>
        <v>😶</v>
      </c>
      <c r="U14" s="86">
        <f>J23</f>
        <v>-15.4938</v>
      </c>
      <c r="V14" s="87">
        <f>L23</f>
        <v>-30.9876</v>
      </c>
    </row>
    <row r="15" spans="1:26" ht="16" thickBot="1">
      <c r="B15" s="40" t="s">
        <v>23</v>
      </c>
      <c r="C15" s="111">
        <v>197</v>
      </c>
      <c r="D15" s="32">
        <v>-11</v>
      </c>
      <c r="E15" s="32">
        <v>-11</v>
      </c>
      <c r="F15" s="27">
        <f t="shared" si="0"/>
        <v>16.4101</v>
      </c>
      <c r="G15" s="10">
        <f t="shared" si="3"/>
        <v>32.8202</v>
      </c>
      <c r="H15" s="46">
        <f t="shared" si="4"/>
        <v>-0.67031888897691061</v>
      </c>
      <c r="I15" s="50" t="str">
        <f t="shared" si="1"/>
        <v>😶</v>
      </c>
      <c r="J15" s="53">
        <f t="shared" si="5"/>
        <v>-27.4101</v>
      </c>
      <c r="K15" s="50" t="str">
        <f t="shared" si="6"/>
        <v>😶</v>
      </c>
      <c r="L15" s="57">
        <f t="shared" si="7"/>
        <v>-43.8202</v>
      </c>
      <c r="M15" s="58" t="str">
        <f t="shared" si="8"/>
        <v>😶</v>
      </c>
      <c r="N15" s="46">
        <f t="shared" si="2"/>
        <v>-5.5837563451776651E-2</v>
      </c>
      <c r="O15" s="50" t="str">
        <f t="shared" si="9"/>
        <v>😶</v>
      </c>
      <c r="P15" s="62">
        <f t="shared" si="10"/>
        <v>208</v>
      </c>
      <c r="R15" s="66" t="str">
        <f>B27</f>
        <v>total crédit conso et renouvelable (ke)</v>
      </c>
      <c r="S15" s="70" t="str">
        <f>I27</f>
        <v>😶</v>
      </c>
      <c r="T15" s="67" t="str">
        <f>O25</f>
        <v>😶</v>
      </c>
      <c r="U15" s="86">
        <f>J27</f>
        <v>-83.605999999999995</v>
      </c>
      <c r="V15" s="87">
        <f>L27</f>
        <v>-235.21199999999999</v>
      </c>
    </row>
    <row r="16" spans="1:26" ht="16" thickBot="1">
      <c r="B16" s="40" t="s">
        <v>24</v>
      </c>
      <c r="C16" s="111">
        <v>2213</v>
      </c>
      <c r="D16" s="32">
        <v>36</v>
      </c>
      <c r="E16" s="32">
        <v>36</v>
      </c>
      <c r="F16" s="27">
        <f t="shared" si="0"/>
        <v>184.34289999999999</v>
      </c>
      <c r="G16" s="10">
        <f t="shared" si="3"/>
        <v>368.68579999999997</v>
      </c>
      <c r="H16" s="46">
        <f t="shared" si="4"/>
        <v>0.19528823730124678</v>
      </c>
      <c r="I16" s="50" t="str">
        <f t="shared" si="1"/>
        <v>😶</v>
      </c>
      <c r="J16" s="53">
        <f t="shared" si="5"/>
        <v>-148.34289999999999</v>
      </c>
      <c r="K16" s="50" t="str">
        <f t="shared" si="6"/>
        <v>😶</v>
      </c>
      <c r="L16" s="57">
        <f t="shared" si="7"/>
        <v>-332.68579999999997</v>
      </c>
      <c r="M16" s="58" t="str">
        <f t="shared" si="8"/>
        <v>😶</v>
      </c>
      <c r="N16" s="46">
        <f t="shared" si="2"/>
        <v>1.6267510167193855E-2</v>
      </c>
      <c r="O16" s="50" t="str">
        <f t="shared" si="9"/>
        <v>😶</v>
      </c>
      <c r="P16" s="62">
        <f t="shared" si="10"/>
        <v>2177</v>
      </c>
      <c r="R16" s="66" t="str">
        <f t="shared" ref="R16:R22" si="11">B29</f>
        <v>crédit pro hors locatif (ke)</v>
      </c>
      <c r="S16" s="70" t="str">
        <f t="shared" ref="S16:S22" si="12">I29</f>
        <v>😶</v>
      </c>
      <c r="T16" s="67" t="str">
        <f>O27</f>
        <v>😶</v>
      </c>
      <c r="U16" s="86">
        <f t="shared" ref="U16:U22" si="13">J29</f>
        <v>-114.45099999999999</v>
      </c>
      <c r="V16" s="87">
        <f>L29</f>
        <v>-236.90199999999999</v>
      </c>
    </row>
    <row r="17" spans="1:26" ht="16" thickBot="1">
      <c r="B17" s="40" t="s">
        <v>25</v>
      </c>
      <c r="C17" s="111">
        <v>57</v>
      </c>
      <c r="D17" s="32">
        <v>-20</v>
      </c>
      <c r="E17" s="32">
        <v>-20</v>
      </c>
      <c r="F17" s="27">
        <f t="shared" si="0"/>
        <v>4.7481</v>
      </c>
      <c r="G17" s="10">
        <f t="shared" si="3"/>
        <v>9.4962</v>
      </c>
      <c r="H17" s="46">
        <f t="shared" si="4"/>
        <v>-4.2122112002695813</v>
      </c>
      <c r="I17" s="50" t="str">
        <f t="shared" si="1"/>
        <v>😶</v>
      </c>
      <c r="J17" s="53">
        <f t="shared" si="5"/>
        <v>-24.748100000000001</v>
      </c>
      <c r="K17" s="50" t="str">
        <f t="shared" si="6"/>
        <v>😶</v>
      </c>
      <c r="L17" s="57">
        <f t="shared" si="7"/>
        <v>-29.496200000000002</v>
      </c>
      <c r="M17" s="58" t="str">
        <f t="shared" si="8"/>
        <v>😶</v>
      </c>
      <c r="N17" s="46">
        <f t="shared" si="2"/>
        <v>-0.35087719298245612</v>
      </c>
      <c r="O17" s="50" t="str">
        <f t="shared" si="9"/>
        <v>😶</v>
      </c>
      <c r="P17" s="62">
        <f t="shared" si="10"/>
        <v>77</v>
      </c>
      <c r="R17" s="66" t="str">
        <f t="shared" si="11"/>
        <v>crédit pro locatif (ke)</v>
      </c>
      <c r="S17" s="70" t="str">
        <f t="shared" si="12"/>
        <v>😃</v>
      </c>
      <c r="T17" s="67" t="str">
        <f t="shared" ref="T17:T22" si="14">O30</f>
        <v>😃</v>
      </c>
      <c r="U17" s="86">
        <f t="shared" si="13"/>
        <v>22.837</v>
      </c>
      <c r="V17" s="87">
        <f>L84</f>
        <v>0</v>
      </c>
    </row>
    <row r="18" spans="1:26" ht="16" thickBot="1">
      <c r="B18" s="40" t="s">
        <v>1</v>
      </c>
      <c r="C18" s="111">
        <v>42</v>
      </c>
      <c r="D18" s="32">
        <v>4</v>
      </c>
      <c r="E18" s="32">
        <v>4</v>
      </c>
      <c r="F18" s="27">
        <f t="shared" si="0"/>
        <v>3.4986000000000002</v>
      </c>
      <c r="G18" s="10">
        <f t="shared" si="3"/>
        <v>6.9972000000000003</v>
      </c>
      <c r="H18" s="46">
        <f t="shared" si="4"/>
        <v>1.1433144686446006</v>
      </c>
      <c r="I18" s="50" t="str">
        <f t="shared" si="1"/>
        <v>😊</v>
      </c>
      <c r="J18" s="53">
        <f t="shared" si="5"/>
        <v>0.50139999999999985</v>
      </c>
      <c r="K18" s="50" t="str">
        <f t="shared" si="6"/>
        <v>😊</v>
      </c>
      <c r="L18" s="57">
        <f t="shared" si="7"/>
        <v>-2.9972000000000003</v>
      </c>
      <c r="M18" s="58" t="str">
        <f t="shared" si="8"/>
        <v>😶</v>
      </c>
      <c r="N18" s="46">
        <f t="shared" si="2"/>
        <v>9.5238095238095233E-2</v>
      </c>
      <c r="O18" s="50" t="str">
        <f t="shared" si="9"/>
        <v>😊</v>
      </c>
      <c r="P18" s="62">
        <f t="shared" si="10"/>
        <v>38</v>
      </c>
      <c r="R18" s="40" t="str">
        <f t="shared" si="11"/>
        <v>nouveaux contrats assurance de biens</v>
      </c>
      <c r="S18" s="70" t="str">
        <f t="shared" si="12"/>
        <v>😒</v>
      </c>
      <c r="T18" s="67" t="str">
        <f t="shared" si="14"/>
        <v>😒</v>
      </c>
      <c r="U18" s="86">
        <f t="shared" si="13"/>
        <v>-2.9931999999999981</v>
      </c>
      <c r="V18" s="87">
        <f>L31</f>
        <v>-19.986399999999996</v>
      </c>
    </row>
    <row r="19" spans="1:26" ht="16" thickBot="1">
      <c r="B19" s="40" t="s">
        <v>2</v>
      </c>
      <c r="C19" s="111">
        <v>153</v>
      </c>
      <c r="D19" s="32">
        <v>8</v>
      </c>
      <c r="E19" s="32">
        <v>8</v>
      </c>
      <c r="F19" s="27">
        <f t="shared" si="0"/>
        <v>12.744899999999999</v>
      </c>
      <c r="G19" s="10">
        <f t="shared" si="3"/>
        <v>25.489799999999999</v>
      </c>
      <c r="H19" s="46">
        <f t="shared" si="4"/>
        <v>0.62770206121664351</v>
      </c>
      <c r="I19" s="50" t="str">
        <f t="shared" si="1"/>
        <v>😶</v>
      </c>
      <c r="J19" s="53">
        <f t="shared" si="5"/>
        <v>-4.7448999999999995</v>
      </c>
      <c r="K19" s="50" t="str">
        <f t="shared" si="6"/>
        <v>😶</v>
      </c>
      <c r="L19" s="57">
        <f t="shared" si="7"/>
        <v>-17.489799999999999</v>
      </c>
      <c r="M19" s="58" t="str">
        <f t="shared" si="8"/>
        <v>😶</v>
      </c>
      <c r="N19" s="46">
        <f t="shared" si="2"/>
        <v>5.2287581699346407E-2</v>
      </c>
      <c r="O19" s="50" t="str">
        <f t="shared" si="9"/>
        <v>😶</v>
      </c>
      <c r="P19" s="62">
        <f t="shared" si="10"/>
        <v>145</v>
      </c>
      <c r="R19" s="40" t="str">
        <f t="shared" si="11"/>
        <v>nouveaux contrats assurance de personnes</v>
      </c>
      <c r="S19" s="70" t="str">
        <f t="shared" si="12"/>
        <v>😐</v>
      </c>
      <c r="T19" s="67" t="str">
        <f t="shared" si="14"/>
        <v>😐</v>
      </c>
      <c r="U19" s="86">
        <f t="shared" si="13"/>
        <v>-0.7453000000000003</v>
      </c>
      <c r="V19" s="87">
        <f>L32</f>
        <v>-12.490600000000001</v>
      </c>
    </row>
    <row r="20" spans="1:26" ht="16" thickBot="1">
      <c r="B20" s="40" t="s">
        <v>3</v>
      </c>
      <c r="C20" s="111">
        <v>72</v>
      </c>
      <c r="D20" s="32">
        <v>1</v>
      </c>
      <c r="E20" s="32">
        <v>1</v>
      </c>
      <c r="F20" s="27">
        <f t="shared" si="0"/>
        <v>5.9976000000000003</v>
      </c>
      <c r="G20" s="10">
        <f t="shared" si="3"/>
        <v>11.995200000000001</v>
      </c>
      <c r="H20" s="46">
        <f t="shared" si="4"/>
        <v>0.16673336001067093</v>
      </c>
      <c r="I20" s="50" t="str">
        <f t="shared" si="1"/>
        <v>😶</v>
      </c>
      <c r="J20" s="53">
        <f t="shared" si="5"/>
        <v>-4.9976000000000003</v>
      </c>
      <c r="K20" s="50" t="str">
        <f t="shared" si="6"/>
        <v>😶</v>
      </c>
      <c r="L20" s="57">
        <f t="shared" si="7"/>
        <v>-10.995200000000001</v>
      </c>
      <c r="M20" s="58" t="str">
        <f t="shared" si="8"/>
        <v>😶</v>
      </c>
      <c r="N20" s="46">
        <f t="shared" si="2"/>
        <v>1.3888888888888888E-2</v>
      </c>
      <c r="O20" s="50" t="str">
        <f t="shared" si="9"/>
        <v>😶</v>
      </c>
      <c r="P20" s="62">
        <f t="shared" si="10"/>
        <v>71</v>
      </c>
      <c r="R20" s="40" t="str">
        <f t="shared" si="11"/>
        <v>dont PAV</v>
      </c>
      <c r="S20" s="70" t="str">
        <f t="shared" si="12"/>
        <v>😃</v>
      </c>
      <c r="T20" s="67" t="str">
        <f t="shared" si="14"/>
        <v>😃</v>
      </c>
      <c r="U20" s="86">
        <f t="shared" si="13"/>
        <v>1.9178999999999999</v>
      </c>
      <c r="V20" s="87">
        <f>L3</f>
        <v>0</v>
      </c>
    </row>
    <row r="21" spans="1:26" ht="16" thickBot="1">
      <c r="B21" s="41" t="s">
        <v>4</v>
      </c>
      <c r="C21" s="111">
        <v>85</v>
      </c>
      <c r="D21" s="32">
        <v>7</v>
      </c>
      <c r="E21" s="32">
        <v>7</v>
      </c>
      <c r="F21" s="27">
        <f t="shared" si="0"/>
        <v>7.0804999999999998</v>
      </c>
      <c r="G21" s="10">
        <f t="shared" si="3"/>
        <v>14.161</v>
      </c>
      <c r="H21" s="46">
        <f t="shared" si="4"/>
        <v>0.98863074641621362</v>
      </c>
      <c r="I21" s="50" t="str">
        <f t="shared" si="1"/>
        <v>😐</v>
      </c>
      <c r="J21" s="53">
        <f t="shared" si="5"/>
        <v>-8.0499999999999794E-2</v>
      </c>
      <c r="K21" s="50" t="str">
        <f t="shared" si="6"/>
        <v>😐</v>
      </c>
      <c r="L21" s="57">
        <f t="shared" si="7"/>
        <v>-7.1609999999999996</v>
      </c>
      <c r="M21" s="58" t="str">
        <f t="shared" si="8"/>
        <v>😶</v>
      </c>
      <c r="N21" s="46">
        <f t="shared" si="2"/>
        <v>8.2352941176470587E-2</v>
      </c>
      <c r="O21" s="50" t="str">
        <f t="shared" si="9"/>
        <v>😐</v>
      </c>
      <c r="P21" s="62">
        <f t="shared" si="10"/>
        <v>78</v>
      </c>
      <c r="R21" s="40" t="str">
        <f t="shared" si="11"/>
        <v>AOL</v>
      </c>
      <c r="S21" s="70" t="str">
        <f t="shared" si="12"/>
        <v>😶</v>
      </c>
      <c r="T21" s="67" t="str">
        <f t="shared" si="14"/>
        <v>😶</v>
      </c>
      <c r="U21" s="86">
        <f t="shared" si="13"/>
        <v>-0.83299999999999996</v>
      </c>
      <c r="V21" s="87">
        <f>L34</f>
        <v>-1.6659999999999999</v>
      </c>
    </row>
    <row r="22" spans="1:26" ht="16" thickBot="1">
      <c r="B22" s="92" t="s">
        <v>26</v>
      </c>
      <c r="C22" s="111">
        <v>1268</v>
      </c>
      <c r="D22" s="32">
        <v>25</v>
      </c>
      <c r="E22" s="32">
        <v>25</v>
      </c>
      <c r="F22" s="27">
        <f t="shared" si="0"/>
        <v>105.62439999999999</v>
      </c>
      <c r="G22" s="10">
        <f t="shared" si="3"/>
        <v>211.24879999999999</v>
      </c>
      <c r="H22" s="46">
        <f t="shared" si="4"/>
        <v>0.23668773503092089</v>
      </c>
      <c r="I22" s="50" t="str">
        <f t="shared" si="1"/>
        <v>😶</v>
      </c>
      <c r="J22" s="53">
        <f t="shared" si="5"/>
        <v>-80.624399999999994</v>
      </c>
      <c r="K22" s="50" t="str">
        <f t="shared" si="6"/>
        <v>😶</v>
      </c>
      <c r="L22" s="57">
        <f t="shared" si="7"/>
        <v>-186.24879999999999</v>
      </c>
      <c r="M22" s="58" t="str">
        <f t="shared" si="8"/>
        <v>😶</v>
      </c>
      <c r="N22" s="46">
        <f t="shared" si="2"/>
        <v>1.9716088328075709E-2</v>
      </c>
      <c r="O22" s="50" t="str">
        <f t="shared" si="9"/>
        <v>😶</v>
      </c>
      <c r="P22" s="62">
        <f t="shared" si="10"/>
        <v>1243</v>
      </c>
      <c r="R22" s="68" t="str">
        <f t="shared" si="11"/>
        <v>souscription carte haut de gamme</v>
      </c>
      <c r="S22" s="71" t="str">
        <f t="shared" si="12"/>
        <v>😃</v>
      </c>
      <c r="T22" s="69" t="str">
        <f t="shared" si="14"/>
        <v>😃</v>
      </c>
      <c r="U22" s="88">
        <f t="shared" si="13"/>
        <v>14.0885</v>
      </c>
      <c r="V22" s="89">
        <f>L35</f>
        <v>1.1769999999999996</v>
      </c>
    </row>
    <row r="23" spans="1:26" ht="16" thickBot="1">
      <c r="B23" s="90" t="s">
        <v>27</v>
      </c>
      <c r="C23" s="111">
        <v>186</v>
      </c>
      <c r="D23" s="32">
        <v>0</v>
      </c>
      <c r="E23" s="32">
        <v>0</v>
      </c>
      <c r="F23" s="27">
        <f t="shared" si="0"/>
        <v>15.4938</v>
      </c>
      <c r="G23" s="10">
        <f t="shared" si="3"/>
        <v>30.9876</v>
      </c>
      <c r="H23" s="46">
        <f t="shared" si="4"/>
        <v>0</v>
      </c>
      <c r="I23" s="50" t="str">
        <f t="shared" si="1"/>
        <v>😶</v>
      </c>
      <c r="J23" s="53">
        <f t="shared" si="5"/>
        <v>-15.4938</v>
      </c>
      <c r="K23" s="50" t="str">
        <f t="shared" si="6"/>
        <v>😶</v>
      </c>
      <c r="L23" s="57">
        <f t="shared" si="7"/>
        <v>-30.9876</v>
      </c>
      <c r="M23" s="58" t="str">
        <f t="shared" si="8"/>
        <v>😶</v>
      </c>
      <c r="N23" s="46">
        <f t="shared" si="2"/>
        <v>0</v>
      </c>
      <c r="O23" s="50" t="str">
        <f t="shared" si="9"/>
        <v>😶</v>
      </c>
      <c r="P23" s="62">
        <f t="shared" si="10"/>
        <v>186</v>
      </c>
    </row>
    <row r="24" spans="1:26" ht="16" thickBot="1">
      <c r="B24" s="91" t="s">
        <v>28</v>
      </c>
      <c r="C24" s="111">
        <v>97</v>
      </c>
      <c r="D24" s="32">
        <v>0</v>
      </c>
      <c r="E24" s="32">
        <v>0</v>
      </c>
      <c r="F24" s="27">
        <f t="shared" si="0"/>
        <v>8.0800999999999998</v>
      </c>
      <c r="G24" s="10">
        <f t="shared" si="3"/>
        <v>16.1602</v>
      </c>
      <c r="H24" s="46">
        <f t="shared" si="4"/>
        <v>0</v>
      </c>
      <c r="I24" s="50" t="str">
        <f t="shared" si="1"/>
        <v>😶</v>
      </c>
      <c r="J24" s="53">
        <f t="shared" si="5"/>
        <v>-8.0800999999999998</v>
      </c>
      <c r="K24" s="50" t="str">
        <f t="shared" si="6"/>
        <v>😶</v>
      </c>
      <c r="L24" s="57">
        <f t="shared" si="7"/>
        <v>-16.1602</v>
      </c>
      <c r="M24" s="58" t="str">
        <f t="shared" si="8"/>
        <v>😶</v>
      </c>
      <c r="N24" s="46">
        <f t="shared" si="2"/>
        <v>0</v>
      </c>
      <c r="O24" s="50" t="str">
        <f t="shared" si="9"/>
        <v>😶</v>
      </c>
      <c r="P24" s="62">
        <f t="shared" si="10"/>
        <v>97</v>
      </c>
    </row>
    <row r="25" spans="1:26" ht="16" thickBot="1">
      <c r="B25" s="39" t="s">
        <v>29</v>
      </c>
      <c r="C25" s="111">
        <v>1532</v>
      </c>
      <c r="D25" s="32">
        <v>52</v>
      </c>
      <c r="E25" s="32">
        <v>52</v>
      </c>
      <c r="F25" s="27">
        <f t="shared" si="0"/>
        <v>127.6156</v>
      </c>
      <c r="G25" s="10">
        <f t="shared" si="3"/>
        <v>255.2312</v>
      </c>
      <c r="H25" s="46">
        <f t="shared" si="4"/>
        <v>0.40747369443861098</v>
      </c>
      <c r="I25" s="50" t="str">
        <f t="shared" si="1"/>
        <v>😶</v>
      </c>
      <c r="J25" s="53">
        <f t="shared" si="5"/>
        <v>-75.615600000000001</v>
      </c>
      <c r="K25" s="50" t="str">
        <f t="shared" si="6"/>
        <v>😶</v>
      </c>
      <c r="L25" s="57">
        <f t="shared" si="7"/>
        <v>-203.2312</v>
      </c>
      <c r="M25" s="58" t="str">
        <f t="shared" si="8"/>
        <v>😶</v>
      </c>
      <c r="N25" s="46">
        <f t="shared" si="2"/>
        <v>3.3942558746736295E-2</v>
      </c>
      <c r="O25" s="50" t="str">
        <f t="shared" si="9"/>
        <v>😶</v>
      </c>
      <c r="P25" s="62">
        <f t="shared" si="10"/>
        <v>1480</v>
      </c>
    </row>
    <row r="26" spans="1:26" ht="16" thickBot="1">
      <c r="A26" s="4"/>
      <c r="B26" s="40" t="s">
        <v>30</v>
      </c>
      <c r="C26" s="111">
        <v>288</v>
      </c>
      <c r="D26" s="32">
        <v>16</v>
      </c>
      <c r="E26" s="32">
        <v>16</v>
      </c>
      <c r="F26" s="27">
        <f t="shared" si="0"/>
        <v>23.990400000000001</v>
      </c>
      <c r="G26" s="10">
        <f t="shared" si="3"/>
        <v>47.980800000000002</v>
      </c>
      <c r="H26" s="46">
        <f t="shared" si="4"/>
        <v>0.66693344004268373</v>
      </c>
      <c r="I26" s="50" t="str">
        <f t="shared" si="1"/>
        <v>😶</v>
      </c>
      <c r="J26" s="53">
        <f t="shared" si="5"/>
        <v>-7.9904000000000011</v>
      </c>
      <c r="K26" s="50" t="str">
        <f t="shared" si="6"/>
        <v>😶</v>
      </c>
      <c r="L26" s="57">
        <f t="shared" si="7"/>
        <v>-31.980800000000002</v>
      </c>
      <c r="M26" s="58" t="str">
        <f t="shared" si="8"/>
        <v>😶</v>
      </c>
      <c r="N26" s="46">
        <f t="shared" si="2"/>
        <v>5.5555555555555552E-2</v>
      </c>
      <c r="O26" s="50" t="str">
        <f t="shared" si="9"/>
        <v>😶</v>
      </c>
      <c r="P26" s="62">
        <f t="shared" si="10"/>
        <v>272</v>
      </c>
      <c r="Q26" s="6"/>
      <c r="R26" s="15"/>
      <c r="S26" s="6"/>
      <c r="T26" s="6"/>
      <c r="U26" s="6"/>
      <c r="V26" s="16"/>
      <c r="W26" s="6"/>
      <c r="X26" s="6"/>
      <c r="Y26" s="6"/>
      <c r="Z26" s="6"/>
    </row>
    <row r="27" spans="1:26" ht="16" thickBot="1">
      <c r="B27" s="40" t="s">
        <v>32</v>
      </c>
      <c r="C27" s="111">
        <v>1820</v>
      </c>
      <c r="D27" s="32">
        <v>68</v>
      </c>
      <c r="E27" s="32">
        <v>68</v>
      </c>
      <c r="F27" s="27">
        <f t="shared" si="0"/>
        <v>151.60599999999999</v>
      </c>
      <c r="G27" s="10">
        <f t="shared" si="3"/>
        <v>303.21199999999999</v>
      </c>
      <c r="H27" s="46">
        <f t="shared" si="4"/>
        <v>0.44853106077595878</v>
      </c>
      <c r="I27" s="50" t="str">
        <f t="shared" si="1"/>
        <v>😶</v>
      </c>
      <c r="J27" s="53">
        <f t="shared" si="5"/>
        <v>-83.605999999999995</v>
      </c>
      <c r="K27" s="50" t="str">
        <f t="shared" si="6"/>
        <v>😶</v>
      </c>
      <c r="L27" s="57">
        <f t="shared" si="7"/>
        <v>-235.21199999999999</v>
      </c>
      <c r="M27" s="58" t="str">
        <f t="shared" si="8"/>
        <v>😶</v>
      </c>
      <c r="N27" s="46">
        <f t="shared" si="2"/>
        <v>3.7362637362637362E-2</v>
      </c>
      <c r="O27" s="50" t="str">
        <f t="shared" si="9"/>
        <v>😶</v>
      </c>
      <c r="P27" s="62">
        <f t="shared" si="10"/>
        <v>1752</v>
      </c>
    </row>
    <row r="28" spans="1:26" ht="16" thickBot="1">
      <c r="B28" s="40" t="s">
        <v>31</v>
      </c>
      <c r="C28" s="111">
        <v>13692</v>
      </c>
      <c r="D28" s="32">
        <v>1514</v>
      </c>
      <c r="E28" s="32">
        <v>1514</v>
      </c>
      <c r="F28" s="27">
        <f t="shared" si="0"/>
        <v>1140.5436</v>
      </c>
      <c r="G28" s="10">
        <f t="shared" si="3"/>
        <v>2281.0871999999999</v>
      </c>
      <c r="H28" s="46">
        <f t="shared" si="4"/>
        <v>1.3274371974907404</v>
      </c>
      <c r="I28" s="50" t="str">
        <f t="shared" si="1"/>
        <v>😃</v>
      </c>
      <c r="J28" s="53">
        <f t="shared" si="5"/>
        <v>373.45640000000003</v>
      </c>
      <c r="K28" s="50" t="str">
        <f t="shared" si="6"/>
        <v>😃</v>
      </c>
      <c r="L28" s="57">
        <f t="shared" si="7"/>
        <v>-767.08719999999994</v>
      </c>
      <c r="M28" s="58" t="str">
        <f t="shared" si="8"/>
        <v>😶</v>
      </c>
      <c r="N28" s="46">
        <f t="shared" si="2"/>
        <v>0.11057551855097868</v>
      </c>
      <c r="O28" s="50" t="str">
        <f t="shared" si="9"/>
        <v>😃</v>
      </c>
      <c r="P28" s="62">
        <f t="shared" si="10"/>
        <v>12178</v>
      </c>
    </row>
    <row r="29" spans="1:26" ht="16" thickBot="1">
      <c r="B29" s="40" t="s">
        <v>33</v>
      </c>
      <c r="C29" s="111">
        <v>1470</v>
      </c>
      <c r="D29" s="32">
        <v>8</v>
      </c>
      <c r="E29" s="32">
        <v>8</v>
      </c>
      <c r="F29" s="27">
        <f t="shared" si="0"/>
        <v>122.45099999999999</v>
      </c>
      <c r="G29" s="10">
        <f t="shared" si="3"/>
        <v>244.90199999999999</v>
      </c>
      <c r="H29" s="46">
        <f t="shared" si="4"/>
        <v>6.5332255351120042E-2</v>
      </c>
      <c r="I29" s="50" t="str">
        <f t="shared" si="1"/>
        <v>😶</v>
      </c>
      <c r="J29" s="53">
        <f t="shared" si="5"/>
        <v>-114.45099999999999</v>
      </c>
      <c r="K29" s="50" t="str">
        <f t="shared" si="6"/>
        <v>😶</v>
      </c>
      <c r="L29" s="57">
        <f t="shared" si="7"/>
        <v>-236.90199999999999</v>
      </c>
      <c r="M29" s="58" t="str">
        <f t="shared" si="8"/>
        <v>😶</v>
      </c>
      <c r="N29" s="46">
        <f t="shared" si="2"/>
        <v>5.4421768707482989E-3</v>
      </c>
      <c r="O29" s="50" t="str">
        <f t="shared" si="9"/>
        <v>😶</v>
      </c>
      <c r="P29" s="62">
        <f t="shared" si="10"/>
        <v>1462</v>
      </c>
    </row>
    <row r="30" spans="1:26" ht="16" thickBot="1">
      <c r="B30" s="41" t="s">
        <v>34</v>
      </c>
      <c r="C30" s="111">
        <v>110</v>
      </c>
      <c r="D30" s="32">
        <v>32</v>
      </c>
      <c r="E30" s="32">
        <v>32</v>
      </c>
      <c r="F30" s="27">
        <f t="shared" si="0"/>
        <v>9.1630000000000003</v>
      </c>
      <c r="G30" s="10">
        <f t="shared" si="3"/>
        <v>18.326000000000001</v>
      </c>
      <c r="H30" s="46">
        <f t="shared" si="4"/>
        <v>3.4923060133144164</v>
      </c>
      <c r="I30" s="50" t="str">
        <f t="shared" si="1"/>
        <v>😃</v>
      </c>
      <c r="J30" s="53">
        <f t="shared" si="5"/>
        <v>22.837</v>
      </c>
      <c r="K30" s="50" t="str">
        <f t="shared" si="6"/>
        <v>😃</v>
      </c>
      <c r="L30" s="57">
        <f t="shared" si="7"/>
        <v>13.673999999999999</v>
      </c>
      <c r="M30" s="58" t="str">
        <f t="shared" si="8"/>
        <v>😃</v>
      </c>
      <c r="N30" s="46">
        <f t="shared" si="2"/>
        <v>0.29090909090909089</v>
      </c>
      <c r="O30" s="50" t="str">
        <f t="shared" si="9"/>
        <v>😃</v>
      </c>
      <c r="P30" s="62">
        <f t="shared" si="10"/>
        <v>78</v>
      </c>
    </row>
    <row r="31" spans="1:26" ht="16" thickBot="1">
      <c r="B31" s="92" t="s">
        <v>5</v>
      </c>
      <c r="C31" s="111">
        <v>204</v>
      </c>
      <c r="D31" s="32">
        <v>14</v>
      </c>
      <c r="E31" s="32">
        <v>14</v>
      </c>
      <c r="F31" s="27">
        <f t="shared" si="0"/>
        <v>16.993199999999998</v>
      </c>
      <c r="G31" s="10">
        <f t="shared" si="3"/>
        <v>33.986399999999996</v>
      </c>
      <c r="H31" s="46">
        <f t="shared" si="4"/>
        <v>0.82385895534684472</v>
      </c>
      <c r="I31" s="50" t="str">
        <f t="shared" si="1"/>
        <v>😒</v>
      </c>
      <c r="J31" s="53">
        <f t="shared" si="5"/>
        <v>-2.9931999999999981</v>
      </c>
      <c r="K31" s="50" t="str">
        <f t="shared" si="6"/>
        <v>😒</v>
      </c>
      <c r="L31" s="57">
        <f t="shared" si="7"/>
        <v>-19.986399999999996</v>
      </c>
      <c r="M31" s="58" t="str">
        <f t="shared" si="8"/>
        <v>😶</v>
      </c>
      <c r="N31" s="46">
        <f t="shared" si="2"/>
        <v>6.8627450980392163E-2</v>
      </c>
      <c r="O31" s="50" t="str">
        <f t="shared" si="9"/>
        <v>😒</v>
      </c>
      <c r="P31" s="62">
        <f t="shared" si="10"/>
        <v>190</v>
      </c>
    </row>
    <row r="32" spans="1:26" ht="16" thickBot="1">
      <c r="B32" s="90" t="s">
        <v>6</v>
      </c>
      <c r="C32" s="111">
        <v>141</v>
      </c>
      <c r="D32" s="32">
        <v>11</v>
      </c>
      <c r="E32" s="32">
        <v>11</v>
      </c>
      <c r="F32" s="27">
        <f t="shared" si="0"/>
        <v>11.7453</v>
      </c>
      <c r="G32" s="10">
        <f t="shared" si="3"/>
        <v>23.490600000000001</v>
      </c>
      <c r="H32" s="46">
        <f t="shared" si="4"/>
        <v>0.93654483069823669</v>
      </c>
      <c r="I32" s="50" t="str">
        <f t="shared" si="1"/>
        <v>😐</v>
      </c>
      <c r="J32" s="53">
        <f t="shared" si="5"/>
        <v>-0.7453000000000003</v>
      </c>
      <c r="K32" s="50" t="str">
        <f t="shared" si="6"/>
        <v>😐</v>
      </c>
      <c r="L32" s="57">
        <f t="shared" si="7"/>
        <v>-12.490600000000001</v>
      </c>
      <c r="M32" s="58" t="str">
        <f t="shared" si="8"/>
        <v>😶</v>
      </c>
      <c r="N32" s="46">
        <f t="shared" si="2"/>
        <v>7.8014184397163122E-2</v>
      </c>
      <c r="O32" s="50" t="str">
        <f t="shared" si="9"/>
        <v>😐</v>
      </c>
      <c r="P32" s="62">
        <f t="shared" si="10"/>
        <v>130</v>
      </c>
    </row>
    <row r="33" spans="2:16" ht="16" thickBot="1">
      <c r="B33" s="90" t="s">
        <v>7</v>
      </c>
      <c r="C33" s="111">
        <v>37</v>
      </c>
      <c r="D33" s="32">
        <v>5</v>
      </c>
      <c r="E33" s="32">
        <v>5</v>
      </c>
      <c r="F33" s="27">
        <f t="shared" si="0"/>
        <v>3.0821000000000001</v>
      </c>
      <c r="G33" s="10">
        <f t="shared" si="3"/>
        <v>6.1642000000000001</v>
      </c>
      <c r="H33" s="46">
        <f t="shared" si="4"/>
        <v>1.6222705298335549</v>
      </c>
      <c r="I33" s="50" t="str">
        <f t="shared" si="1"/>
        <v>😃</v>
      </c>
      <c r="J33" s="53">
        <f t="shared" si="5"/>
        <v>1.9178999999999999</v>
      </c>
      <c r="K33" s="50" t="str">
        <f t="shared" si="6"/>
        <v>😃</v>
      </c>
      <c r="L33" s="57">
        <f t="shared" si="7"/>
        <v>-1.1642000000000001</v>
      </c>
      <c r="M33" s="58" t="str">
        <f t="shared" si="8"/>
        <v>😒</v>
      </c>
      <c r="N33" s="46">
        <f t="shared" si="2"/>
        <v>0.13513513513513514</v>
      </c>
      <c r="O33" s="50" t="str">
        <f t="shared" si="9"/>
        <v>😃</v>
      </c>
      <c r="P33" s="62">
        <f t="shared" si="10"/>
        <v>32</v>
      </c>
    </row>
    <row r="34" spans="2:16" ht="16" thickBot="1">
      <c r="B34" s="90" t="s">
        <v>9</v>
      </c>
      <c r="C34" s="111">
        <v>10</v>
      </c>
      <c r="D34" s="32">
        <v>0</v>
      </c>
      <c r="E34" s="32">
        <v>0</v>
      </c>
      <c r="F34" s="27">
        <f t="shared" si="0"/>
        <v>0.83299999999999996</v>
      </c>
      <c r="G34" s="10">
        <f t="shared" si="3"/>
        <v>1.6659999999999999</v>
      </c>
      <c r="H34" s="46">
        <f t="shared" si="4"/>
        <v>0</v>
      </c>
      <c r="I34" s="50" t="str">
        <f t="shared" si="1"/>
        <v>😶</v>
      </c>
      <c r="J34" s="53">
        <f t="shared" si="5"/>
        <v>-0.83299999999999996</v>
      </c>
      <c r="K34" s="50" t="str">
        <f t="shared" si="6"/>
        <v>😶</v>
      </c>
      <c r="L34" s="57">
        <f t="shared" si="7"/>
        <v>-1.6659999999999999</v>
      </c>
      <c r="M34" s="58" t="str">
        <f t="shared" si="8"/>
        <v>😶</v>
      </c>
      <c r="N34" s="46">
        <f t="shared" si="2"/>
        <v>0</v>
      </c>
      <c r="O34" s="50" t="str">
        <f t="shared" si="9"/>
        <v>😶</v>
      </c>
      <c r="P34" s="62">
        <f t="shared" si="10"/>
        <v>10</v>
      </c>
    </row>
    <row r="35" spans="2:16" ht="16" thickBot="1">
      <c r="B35" s="93" t="s">
        <v>8</v>
      </c>
      <c r="C35" s="111">
        <v>155</v>
      </c>
      <c r="D35" s="32">
        <v>27</v>
      </c>
      <c r="E35" s="32">
        <v>27</v>
      </c>
      <c r="F35" s="42">
        <f t="shared" si="0"/>
        <v>12.9115</v>
      </c>
      <c r="G35" s="43">
        <f t="shared" si="3"/>
        <v>25.823</v>
      </c>
      <c r="H35" s="47">
        <f>$D35/($E$3*$C35)</f>
        <v>2.0911590442628665</v>
      </c>
      <c r="I35" s="51" t="str">
        <f t="shared" si="1"/>
        <v>😃</v>
      </c>
      <c r="J35" s="54">
        <f t="shared" si="5"/>
        <v>14.0885</v>
      </c>
      <c r="K35" s="51" t="str">
        <f t="shared" si="6"/>
        <v>😃</v>
      </c>
      <c r="L35" s="59">
        <f t="shared" si="7"/>
        <v>1.1769999999999996</v>
      </c>
      <c r="M35" s="60" t="str">
        <f t="shared" si="8"/>
        <v>😉</v>
      </c>
      <c r="N35" s="64">
        <f t="shared" si="2"/>
        <v>0.17419354838709677</v>
      </c>
      <c r="O35" s="65" t="str">
        <f t="shared" si="9"/>
        <v>😃</v>
      </c>
      <c r="P35" s="63">
        <f t="shared" si="10"/>
        <v>128</v>
      </c>
    </row>
    <row r="36" spans="2:16" ht="16" thickBot="1">
      <c r="B36" s="25"/>
      <c r="C36" s="5"/>
      <c r="D36" s="5"/>
      <c r="E36" s="5"/>
      <c r="F36" s="9"/>
      <c r="G36" s="9"/>
      <c r="H36" s="18"/>
      <c r="I36" s="18"/>
      <c r="J36" s="9"/>
      <c r="K36" s="18"/>
      <c r="L36" s="9"/>
      <c r="M36" s="18"/>
      <c r="N36" s="18"/>
      <c r="O36" s="18"/>
      <c r="P36" s="5"/>
    </row>
    <row r="37" spans="2:16" ht="61" thickBot="1">
      <c r="B37" s="131" t="s">
        <v>94</v>
      </c>
      <c r="C37" s="132"/>
      <c r="D37" s="133"/>
      <c r="E37" s="134"/>
      <c r="F37" s="135" t="s">
        <v>95</v>
      </c>
      <c r="G37" s="135" t="s">
        <v>96</v>
      </c>
      <c r="H37" s="136" t="s">
        <v>97</v>
      </c>
      <c r="M37" s="5"/>
      <c r="N37" s="5"/>
      <c r="O37" s="5"/>
    </row>
    <row r="38" spans="2:16">
      <c r="B38" s="156" t="s">
        <v>14</v>
      </c>
      <c r="C38" s="155">
        <v>87</v>
      </c>
      <c r="D38" s="33">
        <v>75.099999999999994</v>
      </c>
      <c r="E38" s="137">
        <v>75.099999999999994</v>
      </c>
      <c r="F38" s="138" t="str">
        <f>IF($D38&gt;=$E38,"▲","▼")</f>
        <v>▲</v>
      </c>
      <c r="G38" s="154">
        <f>$E38-$C38</f>
        <v>-11.900000000000006</v>
      </c>
      <c r="H38" s="139" t="str">
        <f>IF($G38&gt;=0,$I$3, $M$4)</f>
        <v>😒</v>
      </c>
      <c r="M38" s="5"/>
      <c r="N38" s="5"/>
      <c r="O38" s="5"/>
    </row>
    <row r="39" spans="2:16">
      <c r="B39" s="157" t="s">
        <v>15</v>
      </c>
      <c r="C39" s="155">
        <v>80</v>
      </c>
      <c r="D39" s="33">
        <v>57.6</v>
      </c>
      <c r="E39" s="137">
        <v>57.6</v>
      </c>
      <c r="F39" s="140" t="str">
        <f t="shared" ref="F39:F48" si="15">IF($D39&gt;=$E39,"▲","▼")</f>
        <v>▲</v>
      </c>
      <c r="G39" s="139">
        <f t="shared" ref="G39:G48" si="16">$E39-$C39</f>
        <v>-22.4</v>
      </c>
      <c r="H39" s="139" t="str">
        <f t="shared" ref="H39:H48" si="17">IF($G39&gt;=0,$I$3, $M$4)</f>
        <v>😒</v>
      </c>
      <c r="M39" s="5"/>
      <c r="N39" s="5"/>
      <c r="O39" s="5"/>
    </row>
    <row r="40" spans="2:16">
      <c r="B40" s="157" t="s">
        <v>19</v>
      </c>
      <c r="C40" s="155">
        <v>10</v>
      </c>
      <c r="D40" s="33">
        <v>0</v>
      </c>
      <c r="E40" s="137">
        <v>0</v>
      </c>
      <c r="F40" s="140" t="str">
        <f t="shared" si="15"/>
        <v>▲</v>
      </c>
      <c r="G40" s="139">
        <f t="shared" si="16"/>
        <v>-10</v>
      </c>
      <c r="H40" s="139" t="str">
        <f t="shared" si="17"/>
        <v>😒</v>
      </c>
      <c r="M40" s="5"/>
      <c r="N40" s="5"/>
      <c r="O40" s="5"/>
    </row>
    <row r="41" spans="2:16">
      <c r="B41" s="157" t="s">
        <v>102</v>
      </c>
      <c r="C41" s="155">
        <v>85</v>
      </c>
      <c r="D41" s="33">
        <v>76.900000000000006</v>
      </c>
      <c r="E41" s="137">
        <v>76.900000000000006</v>
      </c>
      <c r="F41" s="140" t="str">
        <f t="shared" si="15"/>
        <v>▲</v>
      </c>
      <c r="G41" s="139">
        <f t="shared" si="16"/>
        <v>-8.0999999999999943</v>
      </c>
      <c r="H41" s="139" t="str">
        <f t="shared" si="17"/>
        <v>😒</v>
      </c>
      <c r="M41" s="5"/>
      <c r="N41" s="5"/>
      <c r="O41" s="5"/>
    </row>
    <row r="42" spans="2:16">
      <c r="B42" s="157" t="s">
        <v>16</v>
      </c>
      <c r="C42" s="155">
        <v>87</v>
      </c>
      <c r="D42" s="33">
        <v>76.599999999999994</v>
      </c>
      <c r="E42" s="137">
        <v>76.599999999999994</v>
      </c>
      <c r="F42" s="140" t="str">
        <f t="shared" si="15"/>
        <v>▲</v>
      </c>
      <c r="G42" s="139">
        <f t="shared" si="16"/>
        <v>-10.400000000000006</v>
      </c>
      <c r="H42" s="139" t="str">
        <f t="shared" si="17"/>
        <v>😒</v>
      </c>
      <c r="M42" s="5"/>
      <c r="N42" s="5"/>
      <c r="O42" s="5"/>
    </row>
    <row r="43" spans="2:16">
      <c r="B43" s="157" t="s">
        <v>13</v>
      </c>
      <c r="C43" s="155">
        <v>47</v>
      </c>
      <c r="D43" s="33">
        <v>64.900000000000006</v>
      </c>
      <c r="E43" s="137">
        <v>64.900000000000006</v>
      </c>
      <c r="F43" s="140" t="str">
        <f t="shared" si="15"/>
        <v>▲</v>
      </c>
      <c r="G43" s="139">
        <f t="shared" si="16"/>
        <v>17.900000000000006</v>
      </c>
      <c r="H43" s="139" t="str">
        <f t="shared" si="17"/>
        <v>😃</v>
      </c>
      <c r="M43" s="5"/>
      <c r="N43" s="5"/>
      <c r="O43" s="5"/>
    </row>
    <row r="44" spans="2:16">
      <c r="B44" s="157" t="s">
        <v>20</v>
      </c>
      <c r="C44" s="155">
        <v>85</v>
      </c>
      <c r="D44" s="33">
        <v>50</v>
      </c>
      <c r="E44" s="137">
        <v>20</v>
      </c>
      <c r="F44" s="140" t="str">
        <f t="shared" si="15"/>
        <v>▲</v>
      </c>
      <c r="G44" s="139">
        <f t="shared" si="16"/>
        <v>-65</v>
      </c>
      <c r="H44" s="139" t="str">
        <f t="shared" si="17"/>
        <v>😒</v>
      </c>
      <c r="M44" s="5"/>
      <c r="N44" s="5"/>
      <c r="O44" s="5"/>
    </row>
    <row r="45" spans="2:16">
      <c r="B45" s="159" t="s">
        <v>17</v>
      </c>
      <c r="C45" s="155">
        <v>65</v>
      </c>
      <c r="D45" s="33">
        <v>1</v>
      </c>
      <c r="E45" s="137">
        <v>1</v>
      </c>
      <c r="F45" s="140" t="str">
        <f t="shared" si="15"/>
        <v>▲</v>
      </c>
      <c r="G45" s="139">
        <f t="shared" si="16"/>
        <v>-64</v>
      </c>
      <c r="H45" s="139" t="str">
        <f t="shared" si="17"/>
        <v>😒</v>
      </c>
      <c r="M45" s="5"/>
      <c r="N45" s="5"/>
      <c r="O45" s="5"/>
    </row>
    <row r="46" spans="2:16">
      <c r="B46" s="159" t="s">
        <v>103</v>
      </c>
      <c r="C46" s="155">
        <v>40</v>
      </c>
      <c r="D46" s="33">
        <v>85</v>
      </c>
      <c r="E46" s="137">
        <v>85</v>
      </c>
      <c r="F46" s="140" t="str">
        <f t="shared" si="15"/>
        <v>▲</v>
      </c>
      <c r="G46" s="139">
        <f t="shared" si="16"/>
        <v>45</v>
      </c>
      <c r="H46" s="139" t="str">
        <f t="shared" si="17"/>
        <v>😃</v>
      </c>
      <c r="M46" s="5"/>
      <c r="N46" s="5"/>
      <c r="O46" s="5"/>
    </row>
    <row r="47" spans="2:16">
      <c r="B47" s="159" t="s">
        <v>18</v>
      </c>
      <c r="C47" s="155">
        <v>55</v>
      </c>
      <c r="D47" s="33">
        <v>30</v>
      </c>
      <c r="E47" s="137">
        <v>15</v>
      </c>
      <c r="F47" s="140" t="str">
        <f t="shared" si="15"/>
        <v>▲</v>
      </c>
      <c r="G47" s="139">
        <f t="shared" si="16"/>
        <v>-40</v>
      </c>
      <c r="H47" s="139" t="str">
        <f t="shared" si="17"/>
        <v>😒</v>
      </c>
      <c r="M47" s="5"/>
      <c r="N47" s="5"/>
      <c r="O47" s="5"/>
    </row>
    <row r="48" spans="2:16" ht="16" thickBot="1">
      <c r="B48" s="160" t="s">
        <v>10</v>
      </c>
      <c r="C48" s="155">
        <v>30</v>
      </c>
      <c r="D48" s="33">
        <v>85</v>
      </c>
      <c r="E48" s="137">
        <v>86</v>
      </c>
      <c r="F48" s="141" t="str">
        <f t="shared" si="15"/>
        <v>▼</v>
      </c>
      <c r="G48" s="142">
        <f t="shared" si="16"/>
        <v>56</v>
      </c>
      <c r="H48" s="142" t="str">
        <f t="shared" si="17"/>
        <v>😃</v>
      </c>
      <c r="M48" s="5"/>
      <c r="N48" s="5"/>
      <c r="O48" s="5"/>
    </row>
    <row r="49" spans="2:15">
      <c r="M49" s="5"/>
      <c r="N49" s="5"/>
      <c r="O49" s="5"/>
    </row>
    <row r="50" spans="2:15">
      <c r="B50" s="8"/>
      <c r="C50" s="12"/>
      <c r="D50" s="5"/>
      <c r="E50" s="5"/>
      <c r="F50" s="5"/>
      <c r="G50" s="5"/>
      <c r="H50" s="5"/>
      <c r="I50" s="5"/>
      <c r="M50" s="5"/>
      <c r="N50" s="5"/>
      <c r="O50" s="5"/>
    </row>
    <row r="51" spans="2:15">
      <c r="B51" s="8"/>
      <c r="C51" s="12"/>
      <c r="D51" s="5"/>
      <c r="E51" s="5"/>
      <c r="F51" s="5"/>
      <c r="G51" s="5"/>
      <c r="H51" s="5"/>
      <c r="I51" s="5"/>
      <c r="M51" s="5"/>
      <c r="N51" s="5"/>
      <c r="O51" s="5"/>
    </row>
    <row r="52" spans="2:15">
      <c r="B52" s="8"/>
      <c r="C52" s="12"/>
      <c r="D52" s="5"/>
      <c r="E52" s="5"/>
      <c r="F52" s="5"/>
      <c r="G52" s="5"/>
      <c r="H52" s="5"/>
      <c r="I52" s="5"/>
      <c r="M52" s="5"/>
      <c r="N52" s="5"/>
      <c r="O52" s="5"/>
    </row>
    <row r="53" spans="2:15">
      <c r="B53" s="8"/>
      <c r="C53" s="12"/>
      <c r="D53" s="5"/>
      <c r="E53" s="5"/>
      <c r="F53" s="5"/>
      <c r="G53" s="5"/>
      <c r="H53" s="5"/>
      <c r="I53" s="5"/>
      <c r="M53" s="5"/>
      <c r="N53" s="5"/>
      <c r="O53" s="5"/>
    </row>
    <row r="54" spans="2:15">
      <c r="B54" s="8"/>
      <c r="C54" s="12"/>
      <c r="D54" s="5"/>
      <c r="E54" s="5"/>
      <c r="F54" s="5"/>
      <c r="G54" s="5"/>
      <c r="H54" s="5"/>
      <c r="I54" s="5"/>
      <c r="M54" s="5"/>
      <c r="N54" s="5"/>
      <c r="O54" s="5"/>
    </row>
    <row r="55" spans="2:15">
      <c r="B55" s="8"/>
      <c r="C55" s="12"/>
      <c r="D55" s="5"/>
      <c r="E55" s="5"/>
      <c r="F55" s="5"/>
      <c r="G55" s="5"/>
      <c r="H55" s="5"/>
      <c r="I55" s="5"/>
      <c r="M55" s="5"/>
      <c r="N55" s="5"/>
      <c r="O55" s="5"/>
    </row>
    <row r="56" spans="2:15">
      <c r="B56" s="8"/>
      <c r="C56" s="12"/>
      <c r="D56" s="5"/>
      <c r="E56" s="5"/>
      <c r="F56" s="5"/>
      <c r="G56" s="5"/>
      <c r="H56" s="5"/>
      <c r="I56" s="5"/>
      <c r="M56" s="5"/>
      <c r="N56" s="5"/>
      <c r="O56" s="5"/>
    </row>
    <row r="57" spans="2:15">
      <c r="B57" s="8"/>
      <c r="C57" s="12"/>
      <c r="D57" s="5"/>
      <c r="E57" s="5"/>
      <c r="F57" s="5"/>
      <c r="G57" s="5"/>
      <c r="H57" s="5"/>
      <c r="I57" s="5"/>
      <c r="M57" s="5"/>
      <c r="N57" s="5"/>
      <c r="O57" s="5"/>
    </row>
    <row r="58" spans="2:15">
      <c r="B58" s="8"/>
      <c r="C58" s="12"/>
      <c r="D58" s="5"/>
      <c r="E58" s="5"/>
      <c r="F58" s="5"/>
      <c r="G58" s="5"/>
      <c r="H58" s="5"/>
      <c r="I58" s="5"/>
      <c r="M58" s="5"/>
      <c r="N58" s="5"/>
      <c r="O58" s="5"/>
    </row>
    <row r="59" spans="2:15">
      <c r="B59" s="8"/>
      <c r="C59" s="12"/>
      <c r="D59" s="5"/>
      <c r="E59" s="5"/>
      <c r="F59" s="5"/>
      <c r="G59" s="5"/>
      <c r="H59" s="5"/>
      <c r="I59" s="5"/>
      <c r="M59" s="5"/>
      <c r="N59" s="5"/>
      <c r="O59" s="5"/>
    </row>
    <row r="60" spans="2:15">
      <c r="B60" s="8"/>
      <c r="C60" s="12"/>
      <c r="D60" s="5"/>
      <c r="E60" s="5"/>
      <c r="F60" s="5"/>
      <c r="G60" s="5"/>
      <c r="H60" s="5"/>
      <c r="I60" s="5"/>
      <c r="M60" s="5"/>
      <c r="N60" s="5"/>
      <c r="O60" s="5"/>
    </row>
    <row r="61" spans="2:15">
      <c r="B61" s="8"/>
      <c r="C61" s="12"/>
      <c r="D61" s="5"/>
      <c r="E61" s="5"/>
      <c r="F61" s="5"/>
      <c r="G61" s="5"/>
      <c r="H61" s="5"/>
      <c r="I61" s="5"/>
      <c r="M61" s="5"/>
      <c r="N61" s="5"/>
      <c r="O61" s="5"/>
    </row>
    <row r="62" spans="2:15">
      <c r="B62" s="8"/>
      <c r="C62" s="12"/>
      <c r="D62" s="5"/>
      <c r="E62" s="5"/>
      <c r="F62" s="5"/>
      <c r="G62" s="5"/>
      <c r="H62" s="5"/>
      <c r="I62" s="5"/>
      <c r="M62" s="5"/>
      <c r="N62" s="5"/>
      <c r="O62" s="5"/>
    </row>
    <row r="63" spans="2:15">
      <c r="C63" s="12"/>
    </row>
    <row r="64" spans="2:15">
      <c r="C64" s="12"/>
    </row>
    <row r="65" spans="3:3">
      <c r="C65" s="12"/>
    </row>
    <row r="66" spans="3:3">
      <c r="C66" s="12"/>
    </row>
    <row r="67" spans="3:3">
      <c r="C67" s="12"/>
    </row>
    <row r="68" spans="3:3">
      <c r="C68" s="12"/>
    </row>
    <row r="69" spans="3:3">
      <c r="C69" s="12"/>
    </row>
    <row r="70" spans="3:3">
      <c r="C70" s="12"/>
    </row>
    <row r="71" spans="3:3">
      <c r="C71" s="12"/>
    </row>
    <row r="72" spans="3:3">
      <c r="C72" s="12"/>
    </row>
    <row r="73" spans="3:3">
      <c r="C73" s="12"/>
    </row>
    <row r="74" spans="3:3">
      <c r="C74" s="12"/>
    </row>
    <row r="75" spans="3:3">
      <c r="C75" s="12"/>
    </row>
    <row r="76" spans="3:3">
      <c r="C76" s="12"/>
    </row>
    <row r="77" spans="3:3">
      <c r="C77" s="12"/>
    </row>
    <row r="78" spans="3:3">
      <c r="C78" s="12"/>
    </row>
    <row r="79" spans="3:3">
      <c r="C79" s="12"/>
    </row>
    <row r="80" spans="3:3">
      <c r="C80" s="12"/>
    </row>
    <row r="81" spans="3:3">
      <c r="C81" s="12"/>
    </row>
    <row r="82" spans="3:3">
      <c r="C82" s="12"/>
    </row>
  </sheetData>
  <mergeCells count="6">
    <mergeCell ref="N8:O8"/>
    <mergeCell ref="C3:D3"/>
    <mergeCell ref="C4:D4"/>
    <mergeCell ref="H8:I8"/>
    <mergeCell ref="J8:K8"/>
    <mergeCell ref="L8:M8"/>
  </mergeCells>
  <conditionalFormatting sqref="J9:J35">
    <cfRule type="cellIs" dxfId="51" priority="8" operator="greaterThan">
      <formula>0</formula>
    </cfRule>
  </conditionalFormatting>
  <conditionalFormatting sqref="L9:L35">
    <cfRule type="cellIs" dxfId="50" priority="7" operator="greaterThan">
      <formula>0</formula>
    </cfRule>
  </conditionalFormatting>
  <conditionalFormatting sqref="U10:V22">
    <cfRule type="cellIs" dxfId="49" priority="6" operator="greaterThan">
      <formula>0</formula>
    </cfRule>
  </conditionalFormatting>
  <conditionalFormatting sqref="H9:H35">
    <cfRule type="cellIs" dxfId="48" priority="5" operator="greaterThan">
      <formula>1</formula>
    </cfRule>
  </conditionalFormatting>
  <conditionalFormatting sqref="F38:F48">
    <cfRule type="containsText" dxfId="47" priority="4" operator="containsText" text="▼">
      <formula>NOT(ISERROR(SEARCH("▼",F38)))</formula>
    </cfRule>
  </conditionalFormatting>
  <conditionalFormatting sqref="U9:V9">
    <cfRule type="cellIs" dxfId="46" priority="3" operator="greaterThan">
      <formula>0</formula>
    </cfRule>
  </conditionalFormatting>
  <conditionalFormatting sqref="N9:N35">
    <cfRule type="cellIs" dxfId="45" priority="2" operator="greaterThanOrEqual">
      <formula>$E$4</formula>
    </cfRule>
  </conditionalFormatting>
  <conditionalFormatting sqref="G38:G48">
    <cfRule type="cellIs" dxfId="44" priority="1" operator="greaterThanOrEqual">
      <formula>0</formula>
    </cfRule>
  </conditionalFormatting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Z82"/>
  <sheetViews>
    <sheetView topLeftCell="A13" zoomScale="110" zoomScaleNormal="110" zoomScalePageLayoutView="110" workbookViewId="0">
      <selection activeCell="G38" sqref="G38:G48"/>
    </sheetView>
  </sheetViews>
  <sheetFormatPr baseColWidth="10" defaultRowHeight="15.5"/>
  <cols>
    <col min="1" max="1" width="2" style="3" customWidth="1"/>
    <col min="2" max="2" width="39.6640625" style="11" customWidth="1"/>
    <col min="3" max="3" width="6.83203125" style="4" customWidth="1"/>
    <col min="4" max="15" width="6.83203125" style="2" customWidth="1"/>
    <col min="16" max="16" width="7.5" customWidth="1"/>
    <col min="17" max="17" width="2.1640625" customWidth="1"/>
    <col min="18" max="18" width="38.83203125" style="14" customWidth="1"/>
    <col min="19" max="19" width="6.83203125" customWidth="1"/>
    <col min="20" max="21" width="7.1640625" customWidth="1"/>
    <col min="22" max="22" width="6.6640625" style="7" customWidth="1"/>
  </cols>
  <sheetData>
    <row r="1" spans="1:26" ht="16" thickBot="1"/>
    <row r="2" spans="1:26" ht="16" thickBot="1">
      <c r="I2" s="124" t="s">
        <v>52</v>
      </c>
      <c r="J2" s="122"/>
      <c r="K2" s="122"/>
      <c r="L2" s="122"/>
      <c r="M2" s="122"/>
      <c r="N2" s="122"/>
      <c r="O2" s="122"/>
      <c r="P2" s="123"/>
      <c r="R2" s="78" t="s">
        <v>86</v>
      </c>
    </row>
    <row r="3" spans="1:26" ht="16" thickBot="1">
      <c r="B3" s="35" t="s">
        <v>46</v>
      </c>
      <c r="C3" s="230" t="s">
        <v>45</v>
      </c>
      <c r="D3" s="231"/>
      <c r="E3" s="45">
        <v>8.3299999999999999E-2</v>
      </c>
      <c r="F3" s="19"/>
      <c r="G3" s="20"/>
      <c r="I3" s="116" t="s">
        <v>88</v>
      </c>
      <c r="J3" s="24" t="s">
        <v>40</v>
      </c>
      <c r="K3" s="24"/>
      <c r="M3" s="125" t="s">
        <v>87</v>
      </c>
      <c r="N3" s="24" t="s">
        <v>43</v>
      </c>
      <c r="O3" s="24"/>
      <c r="P3" s="117"/>
      <c r="T3" s="24"/>
      <c r="U3" s="24"/>
    </row>
    <row r="4" spans="1:26" ht="19" thickBot="1">
      <c r="B4" s="34" t="s">
        <v>68</v>
      </c>
      <c r="C4" s="232" t="s">
        <v>57</v>
      </c>
      <c r="D4" s="233"/>
      <c r="E4" s="45">
        <v>8.3299999999999999E-2</v>
      </c>
      <c r="F4" s="44" t="s">
        <v>58</v>
      </c>
      <c r="G4" s="21"/>
      <c r="H4" s="5"/>
      <c r="I4" s="116" t="s">
        <v>89</v>
      </c>
      <c r="J4" s="24" t="s">
        <v>41</v>
      </c>
      <c r="K4" s="24"/>
      <c r="M4" s="125" t="s">
        <v>91</v>
      </c>
      <c r="N4" s="24" t="s">
        <v>44</v>
      </c>
      <c r="O4" s="24"/>
      <c r="P4" s="117"/>
      <c r="T4" s="24"/>
      <c r="U4" s="24"/>
    </row>
    <row r="5" spans="1:26" ht="16" thickBot="1">
      <c r="C5" s="12"/>
      <c r="E5" s="21"/>
      <c r="F5" s="21"/>
      <c r="G5" s="21"/>
      <c r="H5" s="5"/>
      <c r="I5" s="118" t="s">
        <v>90</v>
      </c>
      <c r="J5" s="119" t="s">
        <v>42</v>
      </c>
      <c r="K5" s="119"/>
      <c r="L5" s="120"/>
      <c r="M5" s="126" t="s">
        <v>92</v>
      </c>
      <c r="N5" s="119" t="s">
        <v>53</v>
      </c>
      <c r="O5" s="119"/>
      <c r="P5" s="121"/>
      <c r="T5" s="24"/>
      <c r="U5" s="24"/>
    </row>
    <row r="6" spans="1:26" ht="16" thickBot="1">
      <c r="C6" s="12"/>
      <c r="E6" s="20"/>
      <c r="F6" s="28" t="s">
        <v>11</v>
      </c>
      <c r="G6" s="28" t="s">
        <v>11</v>
      </c>
      <c r="I6" s="22"/>
      <c r="R6" s="17"/>
      <c r="S6" s="1"/>
      <c r="T6" s="1"/>
      <c r="U6" s="1"/>
    </row>
    <row r="7" spans="1:26" ht="16" thickBot="1">
      <c r="C7" s="110"/>
      <c r="D7" s="23" t="s">
        <v>12</v>
      </c>
      <c r="E7" s="29"/>
      <c r="F7" s="30" t="s">
        <v>37</v>
      </c>
      <c r="G7" s="30" t="s">
        <v>38</v>
      </c>
      <c r="I7" s="22"/>
      <c r="R7" s="78" t="s">
        <v>56</v>
      </c>
      <c r="S7" s="81">
        <f>E3</f>
        <v>8.3299999999999999E-2</v>
      </c>
      <c r="T7" s="81">
        <f>E4</f>
        <v>8.3299999999999999E-2</v>
      </c>
      <c r="U7" s="83">
        <f>F8</f>
        <v>8.3299999999999999E-2</v>
      </c>
      <c r="V7" s="80">
        <f>G8</f>
        <v>0.1666</v>
      </c>
    </row>
    <row r="8" spans="1:26" ht="40" thickTop="1" thickBot="1">
      <c r="A8" s="2"/>
      <c r="B8" s="36" t="s">
        <v>39</v>
      </c>
      <c r="C8" s="74" t="s">
        <v>49</v>
      </c>
      <c r="D8" s="26" t="s">
        <v>35</v>
      </c>
      <c r="E8" s="75" t="s">
        <v>36</v>
      </c>
      <c r="F8" s="76">
        <v>8.3299999999999999E-2</v>
      </c>
      <c r="G8" s="77">
        <v>0.1666</v>
      </c>
      <c r="H8" s="234" t="s">
        <v>48</v>
      </c>
      <c r="I8" s="235"/>
      <c r="J8" s="234" t="s">
        <v>50</v>
      </c>
      <c r="K8" s="235"/>
      <c r="L8" s="236" t="s">
        <v>51</v>
      </c>
      <c r="M8" s="229"/>
      <c r="N8" s="228" t="s">
        <v>54</v>
      </c>
      <c r="O8" s="229"/>
      <c r="P8" s="26" t="s">
        <v>101</v>
      </c>
      <c r="Q8" s="7"/>
      <c r="R8" s="79" t="str">
        <f>B4</f>
        <v>Bruges</v>
      </c>
      <c r="S8" s="72" t="s">
        <v>55</v>
      </c>
      <c r="T8" s="73" t="s">
        <v>0</v>
      </c>
      <c r="U8" s="84" t="s">
        <v>50</v>
      </c>
      <c r="V8" s="85" t="s">
        <v>51</v>
      </c>
      <c r="W8" s="7"/>
      <c r="X8" s="7"/>
      <c r="Y8" s="7"/>
      <c r="Z8" s="7"/>
    </row>
    <row r="9" spans="1:26" ht="16.5" thickTop="1" thickBot="1">
      <c r="B9" s="144" t="s">
        <v>93</v>
      </c>
      <c r="C9" s="111">
        <v>311</v>
      </c>
      <c r="D9" s="32">
        <v>17</v>
      </c>
      <c r="E9" s="32">
        <v>17</v>
      </c>
      <c r="F9" s="37">
        <f t="shared" ref="F9:F35" si="0">$C9*$F$8</f>
        <v>25.906299999999998</v>
      </c>
      <c r="G9" s="38">
        <f>$C9*$G$8</f>
        <v>51.812599999999996</v>
      </c>
      <c r="H9" s="48">
        <f>$D9/($E$3*$C9)</f>
        <v>0.65621103746965026</v>
      </c>
      <c r="I9" s="49" t="str">
        <f t="shared" ref="I9:I35" si="1">IF($H9&gt;120%,$I$3,IF($H9&gt;110%,$I$4,IF($H9&gt;100%,$I$5,IF($H9&gt;90%,$M$3,IF($H9&gt;80%,$M$4,$M$5)))))</f>
        <v>😶</v>
      </c>
      <c r="J9" s="52">
        <f>$E9-($F$8*$C9)</f>
        <v>-8.9062999999999981</v>
      </c>
      <c r="K9" s="49" t="str">
        <f>IF($E9/$F9&gt;120%,$I$3,IF($E9/$F9&gt;110%,$I$4,IF($E9/$F9&gt;100%,$I$5,IF($E9/$F9&gt;90%,$M$3,IF($E9/$F9&gt;80%,$M$4,$M$5)))))</f>
        <v>😶</v>
      </c>
      <c r="L9" s="55">
        <f>$E9-($G$8*$C9)</f>
        <v>-34.812599999999996</v>
      </c>
      <c r="M9" s="56" t="str">
        <f>IF($E9/$G9&gt;120%,$I$3,IF($E9/$G9&gt;110%,$I$4,IF($E9/$G9&gt;100%,$I$5,IF($E9/$G9&gt;90%,$M$3,IF($E9/$G9&gt;80%,$M$4,$M$5)))))</f>
        <v>😶</v>
      </c>
      <c r="N9" s="48">
        <f t="shared" ref="N9:N35" si="2">$E9/$C9</f>
        <v>5.4662379421221867E-2</v>
      </c>
      <c r="O9" s="49" t="str">
        <f>IF($N9/$E$4&gt;120%,$I$3,IF($N9/$E$4&gt;110%,$I$4,IF($N9/$E$4&gt;100%,$I$5,IF($N9/$E$4&gt;90%,$M$3,IF($N9/$E$4&gt;80%,$M$4,$M$5)))))</f>
        <v>😶</v>
      </c>
      <c r="P9" s="61">
        <f>$C9-$E9</f>
        <v>294</v>
      </c>
      <c r="R9" s="66" t="str">
        <f>B9</f>
        <v xml:space="preserve">Total nouveaux clients </v>
      </c>
      <c r="S9" s="70" t="str">
        <f>I9</f>
        <v>😶</v>
      </c>
      <c r="T9" s="67" t="str">
        <f>O9</f>
        <v>😶</v>
      </c>
      <c r="U9" s="86">
        <f>J9</f>
        <v>-8.9062999999999981</v>
      </c>
      <c r="V9" s="86">
        <f>L9</f>
        <v>-34.812599999999996</v>
      </c>
    </row>
    <row r="10" spans="1:26" ht="16" thickBot="1">
      <c r="B10" s="145" t="s">
        <v>100</v>
      </c>
      <c r="C10" s="111">
        <v>128</v>
      </c>
      <c r="D10" s="32">
        <v>11</v>
      </c>
      <c r="E10" s="32">
        <v>11</v>
      </c>
      <c r="F10" s="27">
        <f t="shared" si="0"/>
        <v>10.6624</v>
      </c>
      <c r="G10" s="10">
        <f t="shared" ref="G10:G35" si="3">$C10*$G$8</f>
        <v>21.3248</v>
      </c>
      <c r="H10" s="46">
        <f t="shared" ref="H10:H34" si="4">$D10/($E$3*$C10)</f>
        <v>1.0316626650660263</v>
      </c>
      <c r="I10" s="50" t="str">
        <f t="shared" si="1"/>
        <v>😉</v>
      </c>
      <c r="J10" s="53">
        <f t="shared" ref="J10:J35" si="5">$E10-($F$8*$C10)</f>
        <v>0.33760000000000012</v>
      </c>
      <c r="K10" s="50" t="str">
        <f t="shared" ref="K10:K35" si="6">IF($E10/$F10&gt;120%,$I$3,IF($E10/$F10&gt;110%,$I$4,IF($E10/$F10&gt;100%,$I$5,IF($E10/$F10&gt;90%,$M$3,IF($E10/$F10&gt;80%,$M$4,$M$5)))))</f>
        <v>😉</v>
      </c>
      <c r="L10" s="57">
        <f t="shared" ref="L10:L35" si="7">$E10-($G$8*$C10)</f>
        <v>-10.3248</v>
      </c>
      <c r="M10" s="58" t="str">
        <f t="shared" ref="M10:M35" si="8">IF($E10/$G10&gt;120%,$I$3,IF($E10/$G10&gt;110%,$I$4,IF($E10/$G10&gt;100%,$I$5,IF($E10/$G10&gt;90%,$M$3,IF($E10/$G10&gt;80%,$M$4,$M$5)))))</f>
        <v>😶</v>
      </c>
      <c r="N10" s="46">
        <f t="shared" si="2"/>
        <v>8.59375E-2</v>
      </c>
      <c r="O10" s="50" t="str">
        <f t="shared" ref="O10:O35" si="9">IF($N10/$E$4&gt;120%,$I$3,IF($N10/$E$4&gt;110%,$I$4,IF($N10/$E$4&gt;100%,$I$5,IF($N10/$E$4&gt;90%,$M$3,IF($N10/$E$4&gt;80%,$M$4,$M$5)))))</f>
        <v>😉</v>
      </c>
      <c r="P10" s="62">
        <f t="shared" ref="P10:P35" si="10">$C10-$E10</f>
        <v>117</v>
      </c>
      <c r="R10" s="66" t="str">
        <f>B12</f>
        <v>dont total nouveaux clients particuliers</v>
      </c>
      <c r="S10" s="70" t="str">
        <f>I12</f>
        <v>😶</v>
      </c>
      <c r="T10" s="67" t="str">
        <f>O12</f>
        <v>😶</v>
      </c>
      <c r="U10" s="86">
        <f>J12</f>
        <v>-8.9908000000000001</v>
      </c>
      <c r="V10" s="87">
        <f>L12</f>
        <v>-31.9816</v>
      </c>
    </row>
    <row r="11" spans="1:26" ht="16" thickBot="1">
      <c r="B11" s="145" t="s">
        <v>99</v>
      </c>
      <c r="C11" s="111">
        <v>35</v>
      </c>
      <c r="D11" s="32">
        <v>3</v>
      </c>
      <c r="E11" s="32">
        <v>3</v>
      </c>
      <c r="F11" s="27">
        <f t="shared" si="0"/>
        <v>2.9154999999999998</v>
      </c>
      <c r="G11" s="10">
        <f t="shared" si="3"/>
        <v>5.8309999999999995</v>
      </c>
      <c r="H11" s="46">
        <f t="shared" si="4"/>
        <v>1.0289830217801408</v>
      </c>
      <c r="I11" s="50" t="str">
        <f t="shared" si="1"/>
        <v>😉</v>
      </c>
      <c r="J11" s="53">
        <f t="shared" si="5"/>
        <v>8.4500000000000242E-2</v>
      </c>
      <c r="K11" s="50" t="str">
        <f t="shared" si="6"/>
        <v>😉</v>
      </c>
      <c r="L11" s="57">
        <f t="shared" si="7"/>
        <v>-2.8309999999999995</v>
      </c>
      <c r="M11" s="58" t="str">
        <f t="shared" si="8"/>
        <v>😶</v>
      </c>
      <c r="N11" s="46">
        <f t="shared" si="2"/>
        <v>8.5714285714285715E-2</v>
      </c>
      <c r="O11" s="50" t="str">
        <f t="shared" si="9"/>
        <v>😉</v>
      </c>
      <c r="P11" s="62">
        <f t="shared" si="10"/>
        <v>32</v>
      </c>
      <c r="R11" s="66" t="str">
        <f>B16</f>
        <v>collecte globale hors parts sociales (ke)</v>
      </c>
      <c r="S11" s="70" t="str">
        <f>I16</f>
        <v>😉</v>
      </c>
      <c r="T11" s="67" t="str">
        <f>O16</f>
        <v>😉</v>
      </c>
      <c r="U11" s="86">
        <f>J16</f>
        <v>14.231400000000008</v>
      </c>
      <c r="V11" s="87">
        <f>L16</f>
        <v>-147.53719999999998</v>
      </c>
    </row>
    <row r="12" spans="1:26" ht="16" thickBot="1">
      <c r="B12" s="146" t="s">
        <v>98</v>
      </c>
      <c r="C12" s="143">
        <f>C9-C11</f>
        <v>276</v>
      </c>
      <c r="D12" s="147">
        <f>D9-D11</f>
        <v>14</v>
      </c>
      <c r="E12" s="147">
        <f>E9-E11</f>
        <v>14</v>
      </c>
      <c r="F12" s="27">
        <f t="shared" si="0"/>
        <v>22.9908</v>
      </c>
      <c r="G12" s="10">
        <f t="shared" si="3"/>
        <v>45.9816</v>
      </c>
      <c r="H12" s="46">
        <f t="shared" si="4"/>
        <v>0.60893922786505905</v>
      </c>
      <c r="I12" s="50" t="str">
        <f t="shared" si="1"/>
        <v>😶</v>
      </c>
      <c r="J12" s="53">
        <f t="shared" si="5"/>
        <v>-8.9908000000000001</v>
      </c>
      <c r="K12" s="50" t="str">
        <f t="shared" si="6"/>
        <v>😶</v>
      </c>
      <c r="L12" s="57">
        <f t="shared" si="7"/>
        <v>-31.9816</v>
      </c>
      <c r="M12" s="58" t="str">
        <f t="shared" si="8"/>
        <v>😶</v>
      </c>
      <c r="N12" s="46">
        <f t="shared" si="2"/>
        <v>5.0724637681159424E-2</v>
      </c>
      <c r="O12" s="50" t="str">
        <f t="shared" si="9"/>
        <v>😶</v>
      </c>
      <c r="P12" s="62">
        <f t="shared" si="10"/>
        <v>262</v>
      </c>
      <c r="R12" s="66" t="str">
        <f>B20</f>
        <v>souscription navig'option</v>
      </c>
      <c r="S12" s="70" t="str">
        <f>I20</f>
        <v>😶</v>
      </c>
      <c r="T12" s="67" t="str">
        <f>O20</f>
        <v>😶</v>
      </c>
      <c r="U12" s="86">
        <f>J20</f>
        <v>-4.3311999999999999</v>
      </c>
      <c r="V12" s="87">
        <f>L20</f>
        <v>-9.6623999999999999</v>
      </c>
    </row>
    <row r="13" spans="1:26" ht="16" thickBot="1">
      <c r="B13" s="39" t="s">
        <v>21</v>
      </c>
      <c r="C13" s="111">
        <v>1606</v>
      </c>
      <c r="D13" s="32">
        <v>336</v>
      </c>
      <c r="E13" s="32">
        <v>336</v>
      </c>
      <c r="F13" s="27">
        <f t="shared" si="0"/>
        <v>133.77979999999999</v>
      </c>
      <c r="G13" s="10">
        <f t="shared" si="3"/>
        <v>267.55959999999999</v>
      </c>
      <c r="H13" s="46">
        <f t="shared" si="4"/>
        <v>2.5115899410822862</v>
      </c>
      <c r="I13" s="50" t="str">
        <f t="shared" si="1"/>
        <v>😃</v>
      </c>
      <c r="J13" s="53">
        <f t="shared" si="5"/>
        <v>202.22020000000001</v>
      </c>
      <c r="K13" s="50" t="str">
        <f t="shared" si="6"/>
        <v>😃</v>
      </c>
      <c r="L13" s="57">
        <f t="shared" si="7"/>
        <v>68.440400000000011</v>
      </c>
      <c r="M13" s="58" t="str">
        <f t="shared" si="8"/>
        <v>😃</v>
      </c>
      <c r="N13" s="46">
        <f t="shared" si="2"/>
        <v>0.20921544209215442</v>
      </c>
      <c r="O13" s="50" t="str">
        <f t="shared" si="9"/>
        <v>😃</v>
      </c>
      <c r="P13" s="62">
        <f t="shared" si="10"/>
        <v>1270</v>
      </c>
      <c r="R13" s="66" t="str">
        <f>B22</f>
        <v>collecte brute diversifiée en épargne assurance vie (ke)</v>
      </c>
      <c r="S13" s="70" t="str">
        <f>I22</f>
        <v>😶</v>
      </c>
      <c r="T13" s="67" t="str">
        <f>O22</f>
        <v>😶</v>
      </c>
      <c r="U13" s="86">
        <f>J22</f>
        <v>-54.290800000000004</v>
      </c>
      <c r="V13" s="87">
        <f>L22</f>
        <v>-160.58160000000001</v>
      </c>
    </row>
    <row r="14" spans="1:26" ht="16" thickBot="1">
      <c r="B14" s="40" t="s">
        <v>22</v>
      </c>
      <c r="C14" s="111">
        <v>164</v>
      </c>
      <c r="D14" s="32">
        <v>-162</v>
      </c>
      <c r="E14" s="32">
        <v>-162</v>
      </c>
      <c r="F14" s="27">
        <f t="shared" si="0"/>
        <v>13.661199999999999</v>
      </c>
      <c r="G14" s="10">
        <f t="shared" si="3"/>
        <v>27.322399999999998</v>
      </c>
      <c r="H14" s="46">
        <f t="shared" si="4"/>
        <v>-11.858401897344304</v>
      </c>
      <c r="I14" s="50" t="str">
        <f t="shared" si="1"/>
        <v>😶</v>
      </c>
      <c r="J14" s="53">
        <f t="shared" si="5"/>
        <v>-175.66120000000001</v>
      </c>
      <c r="K14" s="50" t="str">
        <f t="shared" si="6"/>
        <v>😶</v>
      </c>
      <c r="L14" s="57">
        <f t="shared" si="7"/>
        <v>-189.32239999999999</v>
      </c>
      <c r="M14" s="58" t="str">
        <f t="shared" si="8"/>
        <v>😶</v>
      </c>
      <c r="N14" s="46">
        <f t="shared" si="2"/>
        <v>-0.98780487804878048</v>
      </c>
      <c r="O14" s="50" t="str">
        <f t="shared" si="9"/>
        <v>😶</v>
      </c>
      <c r="P14" s="62">
        <f t="shared" si="10"/>
        <v>326</v>
      </c>
      <c r="R14" s="66" t="str">
        <f>B23</f>
        <v>collecte brute diversifiée hors épargne assurance vie (ke)</v>
      </c>
      <c r="S14" s="70" t="str">
        <f>I23</f>
        <v>😶</v>
      </c>
      <c r="T14" s="67" t="str">
        <f>O23</f>
        <v>😶</v>
      </c>
      <c r="U14" s="86">
        <f>J23</f>
        <v>-13.5779</v>
      </c>
      <c r="V14" s="87">
        <f>L23</f>
        <v>-27.155799999999999</v>
      </c>
    </row>
    <row r="15" spans="1:26" ht="16" thickBot="1">
      <c r="B15" s="40" t="s">
        <v>23</v>
      </c>
      <c r="C15" s="111">
        <v>172</v>
      </c>
      <c r="D15" s="32">
        <v>2</v>
      </c>
      <c r="E15" s="32">
        <v>2</v>
      </c>
      <c r="F15" s="27">
        <f t="shared" si="0"/>
        <v>14.3276</v>
      </c>
      <c r="G15" s="10">
        <f t="shared" si="3"/>
        <v>28.655200000000001</v>
      </c>
      <c r="H15" s="46">
        <f t="shared" si="4"/>
        <v>0.1395907200089338</v>
      </c>
      <c r="I15" s="50" t="str">
        <f t="shared" si="1"/>
        <v>😶</v>
      </c>
      <c r="J15" s="53">
        <f t="shared" si="5"/>
        <v>-12.3276</v>
      </c>
      <c r="K15" s="50" t="str">
        <f t="shared" si="6"/>
        <v>😶</v>
      </c>
      <c r="L15" s="57">
        <f t="shared" si="7"/>
        <v>-26.655200000000001</v>
      </c>
      <c r="M15" s="58" t="str">
        <f t="shared" si="8"/>
        <v>😶</v>
      </c>
      <c r="N15" s="46">
        <f t="shared" si="2"/>
        <v>1.1627906976744186E-2</v>
      </c>
      <c r="O15" s="50" t="str">
        <f t="shared" si="9"/>
        <v>😶</v>
      </c>
      <c r="P15" s="62">
        <f t="shared" si="10"/>
        <v>170</v>
      </c>
      <c r="R15" s="66" t="str">
        <f>B27</f>
        <v>total crédit conso et renouvelable (ke)</v>
      </c>
      <c r="S15" s="70" t="str">
        <f>I27</f>
        <v>😶</v>
      </c>
      <c r="T15" s="67" t="str">
        <f>O25</f>
        <v>😒</v>
      </c>
      <c r="U15" s="86">
        <f>J27</f>
        <v>-28.443399999999997</v>
      </c>
      <c r="V15" s="87">
        <f>L27</f>
        <v>-169.88679999999999</v>
      </c>
    </row>
    <row r="16" spans="1:26" ht="16" thickBot="1">
      <c r="B16" s="40" t="s">
        <v>24</v>
      </c>
      <c r="C16" s="111">
        <v>1942</v>
      </c>
      <c r="D16" s="32">
        <v>176</v>
      </c>
      <c r="E16" s="32">
        <v>176</v>
      </c>
      <c r="F16" s="27">
        <f t="shared" si="0"/>
        <v>161.76859999999999</v>
      </c>
      <c r="G16" s="10">
        <f t="shared" si="3"/>
        <v>323.53719999999998</v>
      </c>
      <c r="H16" s="46">
        <f t="shared" si="4"/>
        <v>1.0879738095032041</v>
      </c>
      <c r="I16" s="50" t="str">
        <f t="shared" si="1"/>
        <v>😉</v>
      </c>
      <c r="J16" s="53">
        <f t="shared" si="5"/>
        <v>14.231400000000008</v>
      </c>
      <c r="K16" s="50" t="str">
        <f t="shared" si="6"/>
        <v>😉</v>
      </c>
      <c r="L16" s="57">
        <f t="shared" si="7"/>
        <v>-147.53719999999998</v>
      </c>
      <c r="M16" s="58" t="str">
        <f t="shared" si="8"/>
        <v>😶</v>
      </c>
      <c r="N16" s="46">
        <f t="shared" si="2"/>
        <v>9.0628218331616883E-2</v>
      </c>
      <c r="O16" s="50" t="str">
        <f t="shared" si="9"/>
        <v>😉</v>
      </c>
      <c r="P16" s="62">
        <f t="shared" si="10"/>
        <v>1766</v>
      </c>
      <c r="R16" s="66" t="str">
        <f t="shared" ref="R16:R22" si="11">B29</f>
        <v>crédit pro hors locatif (ke)</v>
      </c>
      <c r="S16" s="70" t="str">
        <f t="shared" ref="S16:S22" si="12">I29</f>
        <v>😃</v>
      </c>
      <c r="T16" s="67" t="str">
        <f>O27</f>
        <v>😶</v>
      </c>
      <c r="U16" s="86">
        <f t="shared" ref="U16:U22" si="13">J29</f>
        <v>157.05799999999999</v>
      </c>
      <c r="V16" s="87">
        <f>L29</f>
        <v>12.115999999999985</v>
      </c>
    </row>
    <row r="17" spans="1:26" ht="16" thickBot="1">
      <c r="B17" s="40" t="s">
        <v>25</v>
      </c>
      <c r="C17" s="111">
        <v>50</v>
      </c>
      <c r="D17" s="32">
        <v>-14</v>
      </c>
      <c r="E17" s="32">
        <v>-14</v>
      </c>
      <c r="F17" s="27">
        <f t="shared" si="0"/>
        <v>4.165</v>
      </c>
      <c r="G17" s="10">
        <f t="shared" si="3"/>
        <v>8.33</v>
      </c>
      <c r="H17" s="46">
        <f t="shared" si="4"/>
        <v>-3.3613445378151261</v>
      </c>
      <c r="I17" s="50" t="str">
        <f t="shared" si="1"/>
        <v>😶</v>
      </c>
      <c r="J17" s="53">
        <f t="shared" si="5"/>
        <v>-18.164999999999999</v>
      </c>
      <c r="K17" s="50" t="str">
        <f t="shared" si="6"/>
        <v>😶</v>
      </c>
      <c r="L17" s="57">
        <f t="shared" si="7"/>
        <v>-22.33</v>
      </c>
      <c r="M17" s="58" t="str">
        <f t="shared" si="8"/>
        <v>😶</v>
      </c>
      <c r="N17" s="46">
        <f t="shared" si="2"/>
        <v>-0.28000000000000003</v>
      </c>
      <c r="O17" s="50" t="str">
        <f t="shared" si="9"/>
        <v>😶</v>
      </c>
      <c r="P17" s="62">
        <f t="shared" si="10"/>
        <v>64</v>
      </c>
      <c r="R17" s="66" t="str">
        <f t="shared" si="11"/>
        <v>crédit pro locatif (ke)</v>
      </c>
      <c r="S17" s="70" t="str">
        <f t="shared" si="12"/>
        <v>😶</v>
      </c>
      <c r="T17" s="67" t="str">
        <f t="shared" ref="T17:T22" si="14">O30</f>
        <v>😶</v>
      </c>
      <c r="U17" s="86">
        <f t="shared" si="13"/>
        <v>-13.1614</v>
      </c>
      <c r="V17" s="87">
        <f>L84</f>
        <v>0</v>
      </c>
    </row>
    <row r="18" spans="1:26" ht="16" thickBot="1">
      <c r="B18" s="40" t="s">
        <v>1</v>
      </c>
      <c r="C18" s="111">
        <v>37</v>
      </c>
      <c r="D18" s="32">
        <v>2</v>
      </c>
      <c r="E18" s="32">
        <v>2</v>
      </c>
      <c r="F18" s="27">
        <f t="shared" si="0"/>
        <v>3.0821000000000001</v>
      </c>
      <c r="G18" s="10">
        <f t="shared" si="3"/>
        <v>6.1642000000000001</v>
      </c>
      <c r="H18" s="46">
        <f t="shared" si="4"/>
        <v>0.64890821193342196</v>
      </c>
      <c r="I18" s="50" t="str">
        <f t="shared" si="1"/>
        <v>😶</v>
      </c>
      <c r="J18" s="53">
        <f t="shared" si="5"/>
        <v>-1.0821000000000001</v>
      </c>
      <c r="K18" s="50" t="str">
        <f t="shared" si="6"/>
        <v>😶</v>
      </c>
      <c r="L18" s="57">
        <f t="shared" si="7"/>
        <v>-4.1642000000000001</v>
      </c>
      <c r="M18" s="58" t="str">
        <f t="shared" si="8"/>
        <v>😶</v>
      </c>
      <c r="N18" s="46">
        <f t="shared" si="2"/>
        <v>5.4054054054054057E-2</v>
      </c>
      <c r="O18" s="50" t="str">
        <f t="shared" si="9"/>
        <v>😶</v>
      </c>
      <c r="P18" s="62">
        <f t="shared" si="10"/>
        <v>35</v>
      </c>
      <c r="R18" s="40" t="str">
        <f t="shared" si="11"/>
        <v>nouveaux contrats assurance de biens</v>
      </c>
      <c r="S18" s="70" t="str">
        <f t="shared" si="12"/>
        <v>😃</v>
      </c>
      <c r="T18" s="67" t="str">
        <f t="shared" si="14"/>
        <v>😃</v>
      </c>
      <c r="U18" s="86">
        <f t="shared" si="13"/>
        <v>4.0892999999999997</v>
      </c>
      <c r="V18" s="87">
        <f>L31</f>
        <v>-10.821400000000001</v>
      </c>
    </row>
    <row r="19" spans="1:26" ht="16" thickBot="1">
      <c r="B19" s="40" t="s">
        <v>2</v>
      </c>
      <c r="C19" s="111">
        <v>134</v>
      </c>
      <c r="D19" s="32">
        <v>3</v>
      </c>
      <c r="E19" s="32">
        <v>3</v>
      </c>
      <c r="F19" s="27">
        <f t="shared" si="0"/>
        <v>11.1622</v>
      </c>
      <c r="G19" s="10">
        <f t="shared" si="3"/>
        <v>22.324400000000001</v>
      </c>
      <c r="H19" s="46">
        <f t="shared" si="4"/>
        <v>0.26876422210675316</v>
      </c>
      <c r="I19" s="50" t="str">
        <f t="shared" si="1"/>
        <v>😶</v>
      </c>
      <c r="J19" s="53">
        <f t="shared" si="5"/>
        <v>-8.1622000000000003</v>
      </c>
      <c r="K19" s="50" t="str">
        <f t="shared" si="6"/>
        <v>😶</v>
      </c>
      <c r="L19" s="57">
        <f t="shared" si="7"/>
        <v>-19.324400000000001</v>
      </c>
      <c r="M19" s="58" t="str">
        <f t="shared" si="8"/>
        <v>😶</v>
      </c>
      <c r="N19" s="46">
        <f t="shared" si="2"/>
        <v>2.2388059701492536E-2</v>
      </c>
      <c r="O19" s="50" t="str">
        <f t="shared" si="9"/>
        <v>😶</v>
      </c>
      <c r="P19" s="62">
        <f t="shared" si="10"/>
        <v>131</v>
      </c>
      <c r="R19" s="40" t="str">
        <f t="shared" si="11"/>
        <v>nouveaux contrats assurance de personnes</v>
      </c>
      <c r="S19" s="70" t="str">
        <f t="shared" si="12"/>
        <v>😉</v>
      </c>
      <c r="T19" s="67" t="str">
        <f t="shared" si="14"/>
        <v>😉</v>
      </c>
      <c r="U19" s="86">
        <f t="shared" si="13"/>
        <v>0.67079999999999984</v>
      </c>
      <c r="V19" s="87">
        <f>L32</f>
        <v>-9.6584000000000003</v>
      </c>
    </row>
    <row r="20" spans="1:26" ht="16" thickBot="1">
      <c r="B20" s="40" t="s">
        <v>3</v>
      </c>
      <c r="C20" s="111">
        <v>64</v>
      </c>
      <c r="D20" s="32">
        <v>1</v>
      </c>
      <c r="E20" s="32">
        <v>1</v>
      </c>
      <c r="F20" s="27">
        <f t="shared" si="0"/>
        <v>5.3311999999999999</v>
      </c>
      <c r="G20" s="10">
        <f t="shared" si="3"/>
        <v>10.6624</v>
      </c>
      <c r="H20" s="46">
        <f t="shared" si="4"/>
        <v>0.18757503001200482</v>
      </c>
      <c r="I20" s="50" t="str">
        <f t="shared" si="1"/>
        <v>😶</v>
      </c>
      <c r="J20" s="53">
        <f t="shared" si="5"/>
        <v>-4.3311999999999999</v>
      </c>
      <c r="K20" s="50" t="str">
        <f t="shared" si="6"/>
        <v>😶</v>
      </c>
      <c r="L20" s="57">
        <f t="shared" si="7"/>
        <v>-9.6623999999999999</v>
      </c>
      <c r="M20" s="58" t="str">
        <f t="shared" si="8"/>
        <v>😶</v>
      </c>
      <c r="N20" s="46">
        <f t="shared" si="2"/>
        <v>1.5625E-2</v>
      </c>
      <c r="O20" s="50" t="str">
        <f t="shared" si="9"/>
        <v>😶</v>
      </c>
      <c r="P20" s="62">
        <f t="shared" si="10"/>
        <v>63</v>
      </c>
      <c r="R20" s="40" t="str">
        <f t="shared" si="11"/>
        <v>dont PAV</v>
      </c>
      <c r="S20" s="70" t="str">
        <f t="shared" si="12"/>
        <v>😃</v>
      </c>
      <c r="T20" s="67" t="str">
        <f t="shared" si="14"/>
        <v>😃</v>
      </c>
      <c r="U20" s="86">
        <f t="shared" si="13"/>
        <v>2.3344</v>
      </c>
      <c r="V20" s="87">
        <f>L3</f>
        <v>0</v>
      </c>
    </row>
    <row r="21" spans="1:26" ht="16" thickBot="1">
      <c r="B21" s="41" t="s">
        <v>4</v>
      </c>
      <c r="C21" s="111">
        <v>74</v>
      </c>
      <c r="D21" s="32">
        <v>5</v>
      </c>
      <c r="E21" s="32">
        <v>5</v>
      </c>
      <c r="F21" s="27">
        <f t="shared" si="0"/>
        <v>6.1642000000000001</v>
      </c>
      <c r="G21" s="10">
        <f t="shared" si="3"/>
        <v>12.3284</v>
      </c>
      <c r="H21" s="46">
        <f t="shared" si="4"/>
        <v>0.81113526491677745</v>
      </c>
      <c r="I21" s="50" t="str">
        <f t="shared" si="1"/>
        <v>😒</v>
      </c>
      <c r="J21" s="53">
        <f t="shared" si="5"/>
        <v>-1.1642000000000001</v>
      </c>
      <c r="K21" s="50" t="str">
        <f t="shared" si="6"/>
        <v>😒</v>
      </c>
      <c r="L21" s="57">
        <f t="shared" si="7"/>
        <v>-7.3284000000000002</v>
      </c>
      <c r="M21" s="58" t="str">
        <f t="shared" si="8"/>
        <v>😶</v>
      </c>
      <c r="N21" s="46">
        <f t="shared" si="2"/>
        <v>6.7567567567567571E-2</v>
      </c>
      <c r="O21" s="50" t="str">
        <f t="shared" si="9"/>
        <v>😒</v>
      </c>
      <c r="P21" s="62">
        <f t="shared" si="10"/>
        <v>69</v>
      </c>
      <c r="R21" s="40" t="str">
        <f t="shared" si="11"/>
        <v>AOL</v>
      </c>
      <c r="S21" s="70" t="str">
        <f t="shared" si="12"/>
        <v>😃</v>
      </c>
      <c r="T21" s="67" t="str">
        <f t="shared" si="14"/>
        <v>😃</v>
      </c>
      <c r="U21" s="86">
        <f t="shared" si="13"/>
        <v>0.25029999999999997</v>
      </c>
      <c r="V21" s="87">
        <f>L34</f>
        <v>-0.49940000000000007</v>
      </c>
    </row>
    <row r="22" spans="1:26" ht="16" thickBot="1">
      <c r="B22" s="92" t="s">
        <v>26</v>
      </c>
      <c r="C22" s="111">
        <v>1276</v>
      </c>
      <c r="D22" s="32">
        <v>52</v>
      </c>
      <c r="E22" s="32">
        <v>52</v>
      </c>
      <c r="F22" s="27">
        <f t="shared" si="0"/>
        <v>106.2908</v>
      </c>
      <c r="G22" s="10">
        <f t="shared" si="3"/>
        <v>212.58160000000001</v>
      </c>
      <c r="H22" s="46">
        <f t="shared" si="4"/>
        <v>0.48922390272723509</v>
      </c>
      <c r="I22" s="50" t="str">
        <f t="shared" si="1"/>
        <v>😶</v>
      </c>
      <c r="J22" s="53">
        <f t="shared" si="5"/>
        <v>-54.290800000000004</v>
      </c>
      <c r="K22" s="50" t="str">
        <f t="shared" si="6"/>
        <v>😶</v>
      </c>
      <c r="L22" s="57">
        <f t="shared" si="7"/>
        <v>-160.58160000000001</v>
      </c>
      <c r="M22" s="58" t="str">
        <f t="shared" si="8"/>
        <v>😶</v>
      </c>
      <c r="N22" s="46">
        <f t="shared" si="2"/>
        <v>4.0752351097178681E-2</v>
      </c>
      <c r="O22" s="50" t="str">
        <f t="shared" si="9"/>
        <v>😶</v>
      </c>
      <c r="P22" s="62">
        <f t="shared" si="10"/>
        <v>1224</v>
      </c>
      <c r="R22" s="68" t="str">
        <f t="shared" si="11"/>
        <v>souscription carte haut de gamme</v>
      </c>
      <c r="S22" s="71" t="str">
        <f t="shared" si="12"/>
        <v>😃</v>
      </c>
      <c r="T22" s="69" t="str">
        <f t="shared" si="14"/>
        <v>😃</v>
      </c>
      <c r="U22" s="88">
        <f t="shared" si="13"/>
        <v>13.587899999999999</v>
      </c>
      <c r="V22" s="89">
        <f>L35</f>
        <v>2.1757999999999988</v>
      </c>
    </row>
    <row r="23" spans="1:26" ht="16" thickBot="1">
      <c r="B23" s="90" t="s">
        <v>27</v>
      </c>
      <c r="C23" s="111">
        <v>163</v>
      </c>
      <c r="D23" s="32">
        <v>0</v>
      </c>
      <c r="E23" s="32">
        <v>0</v>
      </c>
      <c r="F23" s="27">
        <f t="shared" si="0"/>
        <v>13.5779</v>
      </c>
      <c r="G23" s="10">
        <f t="shared" si="3"/>
        <v>27.155799999999999</v>
      </c>
      <c r="H23" s="46">
        <f t="shared" si="4"/>
        <v>0</v>
      </c>
      <c r="I23" s="50" t="str">
        <f t="shared" si="1"/>
        <v>😶</v>
      </c>
      <c r="J23" s="53">
        <f t="shared" si="5"/>
        <v>-13.5779</v>
      </c>
      <c r="K23" s="50" t="str">
        <f t="shared" si="6"/>
        <v>😶</v>
      </c>
      <c r="L23" s="57">
        <f t="shared" si="7"/>
        <v>-27.155799999999999</v>
      </c>
      <c r="M23" s="58" t="str">
        <f t="shared" si="8"/>
        <v>😶</v>
      </c>
      <c r="N23" s="46">
        <f t="shared" si="2"/>
        <v>0</v>
      </c>
      <c r="O23" s="50" t="str">
        <f t="shared" si="9"/>
        <v>😶</v>
      </c>
      <c r="P23" s="62">
        <f t="shared" si="10"/>
        <v>163</v>
      </c>
    </row>
    <row r="24" spans="1:26" ht="16" thickBot="1">
      <c r="B24" s="91" t="s">
        <v>28</v>
      </c>
      <c r="C24" s="111">
        <v>85</v>
      </c>
      <c r="D24" s="32">
        <v>0</v>
      </c>
      <c r="E24" s="32">
        <v>0</v>
      </c>
      <c r="F24" s="27">
        <f t="shared" si="0"/>
        <v>7.0804999999999998</v>
      </c>
      <c r="G24" s="10">
        <f t="shared" si="3"/>
        <v>14.161</v>
      </c>
      <c r="H24" s="46">
        <f t="shared" si="4"/>
        <v>0</v>
      </c>
      <c r="I24" s="50" t="str">
        <f t="shared" si="1"/>
        <v>😶</v>
      </c>
      <c r="J24" s="53">
        <f t="shared" si="5"/>
        <v>-7.0804999999999998</v>
      </c>
      <c r="K24" s="50" t="str">
        <f t="shared" si="6"/>
        <v>😶</v>
      </c>
      <c r="L24" s="57">
        <f t="shared" si="7"/>
        <v>-14.161</v>
      </c>
      <c r="M24" s="58" t="str">
        <f t="shared" si="8"/>
        <v>😶</v>
      </c>
      <c r="N24" s="46">
        <f t="shared" si="2"/>
        <v>0</v>
      </c>
      <c r="O24" s="50" t="str">
        <f t="shared" si="9"/>
        <v>😶</v>
      </c>
      <c r="P24" s="62">
        <f t="shared" si="10"/>
        <v>85</v>
      </c>
    </row>
    <row r="25" spans="1:26" ht="16" thickBot="1">
      <c r="B25" s="39" t="s">
        <v>29</v>
      </c>
      <c r="C25" s="111">
        <v>1430</v>
      </c>
      <c r="D25" s="32">
        <v>103</v>
      </c>
      <c r="E25" s="32">
        <v>103</v>
      </c>
      <c r="F25" s="27">
        <f t="shared" si="0"/>
        <v>119.119</v>
      </c>
      <c r="G25" s="10">
        <f t="shared" si="3"/>
        <v>238.238</v>
      </c>
      <c r="H25" s="46">
        <f t="shared" si="4"/>
        <v>0.86468153695044447</v>
      </c>
      <c r="I25" s="50" t="str">
        <f t="shared" si="1"/>
        <v>😒</v>
      </c>
      <c r="J25" s="53">
        <f t="shared" si="5"/>
        <v>-16.119</v>
      </c>
      <c r="K25" s="50" t="str">
        <f t="shared" si="6"/>
        <v>😒</v>
      </c>
      <c r="L25" s="57">
        <f t="shared" si="7"/>
        <v>-135.238</v>
      </c>
      <c r="M25" s="58" t="str">
        <f t="shared" si="8"/>
        <v>😶</v>
      </c>
      <c r="N25" s="46">
        <f t="shared" si="2"/>
        <v>7.2027972027972023E-2</v>
      </c>
      <c r="O25" s="50" t="str">
        <f t="shared" si="9"/>
        <v>😒</v>
      </c>
      <c r="P25" s="62">
        <f t="shared" si="10"/>
        <v>1327</v>
      </c>
    </row>
    <row r="26" spans="1:26" ht="16" thickBot="1">
      <c r="A26" s="4"/>
      <c r="B26" s="40" t="s">
        <v>30</v>
      </c>
      <c r="C26" s="111">
        <v>268</v>
      </c>
      <c r="D26" s="32">
        <v>10</v>
      </c>
      <c r="E26" s="32">
        <v>10</v>
      </c>
      <c r="F26" s="27">
        <f t="shared" si="0"/>
        <v>22.324400000000001</v>
      </c>
      <c r="G26" s="10">
        <f t="shared" si="3"/>
        <v>44.648800000000001</v>
      </c>
      <c r="H26" s="46">
        <f t="shared" si="4"/>
        <v>0.44794037017792188</v>
      </c>
      <c r="I26" s="50" t="str">
        <f t="shared" si="1"/>
        <v>😶</v>
      </c>
      <c r="J26" s="53">
        <f t="shared" si="5"/>
        <v>-12.324400000000001</v>
      </c>
      <c r="K26" s="50" t="str">
        <f t="shared" si="6"/>
        <v>😶</v>
      </c>
      <c r="L26" s="57">
        <f t="shared" si="7"/>
        <v>-34.648800000000001</v>
      </c>
      <c r="M26" s="58" t="str">
        <f t="shared" si="8"/>
        <v>😶</v>
      </c>
      <c r="N26" s="46">
        <f t="shared" si="2"/>
        <v>3.7313432835820892E-2</v>
      </c>
      <c r="O26" s="50" t="str">
        <f t="shared" si="9"/>
        <v>😶</v>
      </c>
      <c r="P26" s="62">
        <f t="shared" si="10"/>
        <v>258</v>
      </c>
      <c r="Q26" s="6"/>
      <c r="R26" s="15"/>
      <c r="S26" s="6"/>
      <c r="T26" s="6"/>
      <c r="U26" s="6"/>
      <c r="V26" s="16"/>
      <c r="W26" s="6"/>
      <c r="X26" s="6"/>
      <c r="Y26" s="6"/>
      <c r="Z26" s="6"/>
    </row>
    <row r="27" spans="1:26" ht="16" thickBot="1">
      <c r="B27" s="40" t="s">
        <v>32</v>
      </c>
      <c r="C27" s="111">
        <f>SUM(C25:C26)</f>
        <v>1698</v>
      </c>
      <c r="D27" s="111">
        <f>SUM(D25:D26)</f>
        <v>113</v>
      </c>
      <c r="E27" s="111">
        <f>SUM(E25:E26)</f>
        <v>113</v>
      </c>
      <c r="F27" s="27">
        <f t="shared" si="0"/>
        <v>141.4434</v>
      </c>
      <c r="G27" s="10">
        <f t="shared" si="3"/>
        <v>282.88679999999999</v>
      </c>
      <c r="H27" s="46">
        <f t="shared" si="4"/>
        <v>0.79890613489211937</v>
      </c>
      <c r="I27" s="50" t="str">
        <f t="shared" si="1"/>
        <v>😶</v>
      </c>
      <c r="J27" s="53">
        <f t="shared" si="5"/>
        <v>-28.443399999999997</v>
      </c>
      <c r="K27" s="50" t="str">
        <f t="shared" si="6"/>
        <v>😶</v>
      </c>
      <c r="L27" s="57">
        <f t="shared" si="7"/>
        <v>-169.88679999999999</v>
      </c>
      <c r="M27" s="58" t="str">
        <f t="shared" si="8"/>
        <v>😶</v>
      </c>
      <c r="N27" s="46">
        <f t="shared" si="2"/>
        <v>6.6548881036513546E-2</v>
      </c>
      <c r="O27" s="50" t="str">
        <f t="shared" si="9"/>
        <v>😶</v>
      </c>
      <c r="P27" s="62">
        <f t="shared" si="10"/>
        <v>1585</v>
      </c>
    </row>
    <row r="28" spans="1:26" ht="16" thickBot="1">
      <c r="B28" s="40" t="s">
        <v>31</v>
      </c>
      <c r="C28" s="111">
        <v>12020</v>
      </c>
      <c r="D28" s="32">
        <v>1392</v>
      </c>
      <c r="E28" s="32">
        <v>1392</v>
      </c>
      <c r="F28" s="27">
        <f t="shared" si="0"/>
        <v>1001.266</v>
      </c>
      <c r="G28" s="10">
        <f t="shared" si="3"/>
        <v>2002.5319999999999</v>
      </c>
      <c r="H28" s="46">
        <f t="shared" si="4"/>
        <v>1.3902399562154313</v>
      </c>
      <c r="I28" s="50" t="str">
        <f t="shared" si="1"/>
        <v>😃</v>
      </c>
      <c r="J28" s="53">
        <f t="shared" si="5"/>
        <v>390.73400000000004</v>
      </c>
      <c r="K28" s="50" t="str">
        <f t="shared" si="6"/>
        <v>😃</v>
      </c>
      <c r="L28" s="57">
        <f t="shared" si="7"/>
        <v>-610.53199999999993</v>
      </c>
      <c r="M28" s="58" t="str">
        <f t="shared" si="8"/>
        <v>😶</v>
      </c>
      <c r="N28" s="46">
        <f t="shared" si="2"/>
        <v>0.11580698835274543</v>
      </c>
      <c r="O28" s="50" t="str">
        <f t="shared" si="9"/>
        <v>😃</v>
      </c>
      <c r="P28" s="62">
        <f t="shared" si="10"/>
        <v>10628</v>
      </c>
    </row>
    <row r="29" spans="1:26" ht="16" thickBot="1">
      <c r="B29" s="40" t="s">
        <v>33</v>
      </c>
      <c r="C29" s="111">
        <v>1740</v>
      </c>
      <c r="D29" s="32">
        <v>302</v>
      </c>
      <c r="E29" s="32">
        <v>302</v>
      </c>
      <c r="F29" s="27">
        <f t="shared" si="0"/>
        <v>144.94200000000001</v>
      </c>
      <c r="G29" s="10">
        <f t="shared" si="3"/>
        <v>289.88400000000001</v>
      </c>
      <c r="H29" s="46">
        <f t="shared" si="4"/>
        <v>2.0835920575126603</v>
      </c>
      <c r="I29" s="50" t="str">
        <f t="shared" si="1"/>
        <v>😃</v>
      </c>
      <c r="J29" s="53">
        <f t="shared" si="5"/>
        <v>157.05799999999999</v>
      </c>
      <c r="K29" s="50" t="str">
        <f t="shared" si="6"/>
        <v>😃</v>
      </c>
      <c r="L29" s="57">
        <f t="shared" si="7"/>
        <v>12.115999999999985</v>
      </c>
      <c r="M29" s="58" t="str">
        <f t="shared" si="8"/>
        <v>😉</v>
      </c>
      <c r="N29" s="46">
        <f t="shared" si="2"/>
        <v>0.1735632183908046</v>
      </c>
      <c r="O29" s="50" t="str">
        <f t="shared" si="9"/>
        <v>😃</v>
      </c>
      <c r="P29" s="62">
        <f t="shared" si="10"/>
        <v>1438</v>
      </c>
    </row>
    <row r="30" spans="1:26" ht="16" thickBot="1">
      <c r="B30" s="41" t="s">
        <v>34</v>
      </c>
      <c r="C30" s="111">
        <v>158</v>
      </c>
      <c r="D30" s="32">
        <v>0</v>
      </c>
      <c r="E30" s="32">
        <v>0</v>
      </c>
      <c r="F30" s="27">
        <f t="shared" si="0"/>
        <v>13.1614</v>
      </c>
      <c r="G30" s="10">
        <f t="shared" si="3"/>
        <v>26.322800000000001</v>
      </c>
      <c r="H30" s="46">
        <f t="shared" si="4"/>
        <v>0</v>
      </c>
      <c r="I30" s="50" t="str">
        <f t="shared" si="1"/>
        <v>😶</v>
      </c>
      <c r="J30" s="53">
        <f t="shared" si="5"/>
        <v>-13.1614</v>
      </c>
      <c r="K30" s="50" t="str">
        <f t="shared" si="6"/>
        <v>😶</v>
      </c>
      <c r="L30" s="57">
        <f t="shared" si="7"/>
        <v>-26.322800000000001</v>
      </c>
      <c r="M30" s="58" t="str">
        <f t="shared" si="8"/>
        <v>😶</v>
      </c>
      <c r="N30" s="46">
        <f t="shared" si="2"/>
        <v>0</v>
      </c>
      <c r="O30" s="50" t="str">
        <f t="shared" si="9"/>
        <v>😶</v>
      </c>
      <c r="P30" s="62">
        <f t="shared" si="10"/>
        <v>158</v>
      </c>
    </row>
    <row r="31" spans="1:26" ht="16" thickBot="1">
      <c r="B31" s="92" t="s">
        <v>5</v>
      </c>
      <c r="C31" s="111">
        <v>179</v>
      </c>
      <c r="D31" s="32">
        <v>19</v>
      </c>
      <c r="E31" s="32">
        <v>19</v>
      </c>
      <c r="F31" s="27">
        <f t="shared" si="0"/>
        <v>14.9107</v>
      </c>
      <c r="G31" s="10">
        <f t="shared" si="3"/>
        <v>29.821400000000001</v>
      </c>
      <c r="H31" s="46">
        <f t="shared" si="4"/>
        <v>1.2742527178469152</v>
      </c>
      <c r="I31" s="50" t="str">
        <f t="shared" si="1"/>
        <v>😃</v>
      </c>
      <c r="J31" s="53">
        <f t="shared" si="5"/>
        <v>4.0892999999999997</v>
      </c>
      <c r="K31" s="50" t="str">
        <f t="shared" si="6"/>
        <v>😃</v>
      </c>
      <c r="L31" s="57">
        <f t="shared" si="7"/>
        <v>-10.821400000000001</v>
      </c>
      <c r="M31" s="58" t="str">
        <f t="shared" si="8"/>
        <v>😶</v>
      </c>
      <c r="N31" s="46">
        <f t="shared" si="2"/>
        <v>0.10614525139664804</v>
      </c>
      <c r="O31" s="50" t="str">
        <f t="shared" si="9"/>
        <v>😃</v>
      </c>
      <c r="P31" s="62">
        <f t="shared" si="10"/>
        <v>160</v>
      </c>
    </row>
    <row r="32" spans="1:26" ht="16" thickBot="1">
      <c r="B32" s="90" t="s">
        <v>6</v>
      </c>
      <c r="C32" s="111">
        <v>124</v>
      </c>
      <c r="D32" s="32">
        <v>11</v>
      </c>
      <c r="E32" s="32">
        <v>11</v>
      </c>
      <c r="F32" s="27">
        <f t="shared" si="0"/>
        <v>10.3292</v>
      </c>
      <c r="G32" s="10">
        <f t="shared" si="3"/>
        <v>20.6584</v>
      </c>
      <c r="H32" s="46">
        <f t="shared" si="4"/>
        <v>1.0649421058746078</v>
      </c>
      <c r="I32" s="50" t="str">
        <f t="shared" si="1"/>
        <v>😉</v>
      </c>
      <c r="J32" s="53">
        <f t="shared" si="5"/>
        <v>0.67079999999999984</v>
      </c>
      <c r="K32" s="50" t="str">
        <f t="shared" si="6"/>
        <v>😉</v>
      </c>
      <c r="L32" s="57">
        <f t="shared" si="7"/>
        <v>-9.6584000000000003</v>
      </c>
      <c r="M32" s="58" t="str">
        <f t="shared" si="8"/>
        <v>😶</v>
      </c>
      <c r="N32" s="46">
        <f t="shared" si="2"/>
        <v>8.8709677419354843E-2</v>
      </c>
      <c r="O32" s="50" t="str">
        <f t="shared" si="9"/>
        <v>😉</v>
      </c>
      <c r="P32" s="62">
        <f t="shared" si="10"/>
        <v>113</v>
      </c>
    </row>
    <row r="33" spans="2:16" ht="16" thickBot="1">
      <c r="B33" s="90" t="s">
        <v>7</v>
      </c>
      <c r="C33" s="111">
        <v>32</v>
      </c>
      <c r="D33" s="32">
        <v>5</v>
      </c>
      <c r="E33" s="32">
        <v>5</v>
      </c>
      <c r="F33" s="27">
        <f t="shared" si="0"/>
        <v>2.6656</v>
      </c>
      <c r="G33" s="10">
        <f t="shared" si="3"/>
        <v>5.3311999999999999</v>
      </c>
      <c r="H33" s="46">
        <f t="shared" si="4"/>
        <v>1.875750300120048</v>
      </c>
      <c r="I33" s="50" t="str">
        <f t="shared" si="1"/>
        <v>😃</v>
      </c>
      <c r="J33" s="53">
        <f t="shared" si="5"/>
        <v>2.3344</v>
      </c>
      <c r="K33" s="50" t="str">
        <f t="shared" si="6"/>
        <v>😃</v>
      </c>
      <c r="L33" s="57">
        <f t="shared" si="7"/>
        <v>-0.33119999999999994</v>
      </c>
      <c r="M33" s="58" t="str">
        <f t="shared" si="8"/>
        <v>😐</v>
      </c>
      <c r="N33" s="46">
        <f t="shared" si="2"/>
        <v>0.15625</v>
      </c>
      <c r="O33" s="50" t="str">
        <f t="shared" si="9"/>
        <v>😃</v>
      </c>
      <c r="P33" s="62">
        <f t="shared" si="10"/>
        <v>27</v>
      </c>
    </row>
    <row r="34" spans="2:16" ht="16" thickBot="1">
      <c r="B34" s="90" t="s">
        <v>9</v>
      </c>
      <c r="C34" s="111">
        <v>9</v>
      </c>
      <c r="D34" s="32">
        <v>1</v>
      </c>
      <c r="E34" s="32">
        <v>1</v>
      </c>
      <c r="F34" s="27">
        <f t="shared" si="0"/>
        <v>0.74970000000000003</v>
      </c>
      <c r="G34" s="10">
        <f t="shared" si="3"/>
        <v>1.4994000000000001</v>
      </c>
      <c r="H34" s="46">
        <f t="shared" si="4"/>
        <v>1.3338668800853675</v>
      </c>
      <c r="I34" s="50" t="str">
        <f t="shared" si="1"/>
        <v>😃</v>
      </c>
      <c r="J34" s="53">
        <f t="shared" si="5"/>
        <v>0.25029999999999997</v>
      </c>
      <c r="K34" s="50" t="str">
        <f t="shared" si="6"/>
        <v>😃</v>
      </c>
      <c r="L34" s="57">
        <f t="shared" si="7"/>
        <v>-0.49940000000000007</v>
      </c>
      <c r="M34" s="58" t="str">
        <f t="shared" si="8"/>
        <v>😶</v>
      </c>
      <c r="N34" s="46">
        <f t="shared" si="2"/>
        <v>0.1111111111111111</v>
      </c>
      <c r="O34" s="50" t="str">
        <f t="shared" si="9"/>
        <v>😃</v>
      </c>
      <c r="P34" s="62">
        <f t="shared" si="10"/>
        <v>8</v>
      </c>
    </row>
    <row r="35" spans="2:16" ht="16" thickBot="1">
      <c r="B35" s="93" t="s">
        <v>8</v>
      </c>
      <c r="C35" s="111">
        <v>137</v>
      </c>
      <c r="D35" s="32">
        <v>25</v>
      </c>
      <c r="E35" s="32">
        <v>25</v>
      </c>
      <c r="F35" s="42">
        <f t="shared" si="0"/>
        <v>11.412100000000001</v>
      </c>
      <c r="G35" s="43">
        <f t="shared" si="3"/>
        <v>22.824200000000001</v>
      </c>
      <c r="H35" s="47">
        <f>$D35/($E$3*$C35)</f>
        <v>2.1906572848117349</v>
      </c>
      <c r="I35" s="51" t="str">
        <f t="shared" si="1"/>
        <v>😃</v>
      </c>
      <c r="J35" s="54">
        <f t="shared" si="5"/>
        <v>13.587899999999999</v>
      </c>
      <c r="K35" s="51" t="str">
        <f t="shared" si="6"/>
        <v>😃</v>
      </c>
      <c r="L35" s="59">
        <f t="shared" si="7"/>
        <v>2.1757999999999988</v>
      </c>
      <c r="M35" s="60" t="str">
        <f t="shared" si="8"/>
        <v>😉</v>
      </c>
      <c r="N35" s="64">
        <f t="shared" si="2"/>
        <v>0.18248175182481752</v>
      </c>
      <c r="O35" s="65" t="str">
        <f t="shared" si="9"/>
        <v>😃</v>
      </c>
      <c r="P35" s="63">
        <f t="shared" si="10"/>
        <v>112</v>
      </c>
    </row>
    <row r="36" spans="2:16" ht="16" thickBot="1">
      <c r="B36" s="25"/>
      <c r="C36" s="5"/>
      <c r="D36" s="5"/>
      <c r="E36" s="5"/>
      <c r="F36" s="9"/>
      <c r="G36" s="9"/>
      <c r="H36" s="18"/>
      <c r="I36" s="18"/>
      <c r="J36" s="9"/>
      <c r="K36" s="18"/>
      <c r="L36" s="9"/>
      <c r="M36" s="18"/>
      <c r="N36" s="18"/>
      <c r="O36" s="18"/>
      <c r="P36" s="5"/>
    </row>
    <row r="37" spans="2:16" ht="61" thickBot="1">
      <c r="B37" s="131" t="s">
        <v>94</v>
      </c>
      <c r="C37" s="132"/>
      <c r="D37" s="133"/>
      <c r="E37" s="134"/>
      <c r="F37" s="135" t="s">
        <v>95</v>
      </c>
      <c r="G37" s="135" t="s">
        <v>96</v>
      </c>
      <c r="H37" s="136" t="s">
        <v>97</v>
      </c>
      <c r="M37" s="5"/>
      <c r="N37" s="5"/>
      <c r="O37" s="5"/>
    </row>
    <row r="38" spans="2:16">
      <c r="B38" s="156" t="s">
        <v>14</v>
      </c>
      <c r="C38" s="155">
        <v>87</v>
      </c>
      <c r="D38" s="33">
        <v>75.099999999999994</v>
      </c>
      <c r="E38" s="137">
        <v>75.099999999999994</v>
      </c>
      <c r="F38" s="138" t="str">
        <f>IF($D38&gt;=$E38,"▲","▼")</f>
        <v>▲</v>
      </c>
      <c r="G38" s="154">
        <f>$E38-$C38</f>
        <v>-11.900000000000006</v>
      </c>
      <c r="H38" s="139" t="str">
        <f>IF($G38&gt;=0,$I$3, $M$4)</f>
        <v>😒</v>
      </c>
      <c r="M38" s="5"/>
      <c r="N38" s="5"/>
      <c r="O38" s="5"/>
    </row>
    <row r="39" spans="2:16">
      <c r="B39" s="157" t="s">
        <v>15</v>
      </c>
      <c r="C39" s="155">
        <v>80</v>
      </c>
      <c r="D39" s="33">
        <v>57.6</v>
      </c>
      <c r="E39" s="137">
        <v>57.6</v>
      </c>
      <c r="F39" s="140" t="str">
        <f t="shared" ref="F39:F48" si="15">IF($D39&gt;=$E39,"▲","▼")</f>
        <v>▲</v>
      </c>
      <c r="G39" s="139">
        <f t="shared" ref="G39:G48" si="16">$E39-$C39</f>
        <v>-22.4</v>
      </c>
      <c r="H39" s="139" t="str">
        <f t="shared" ref="H39:H48" si="17">IF($G39&gt;=0,$I$3, $M$4)</f>
        <v>😒</v>
      </c>
      <c r="M39" s="5"/>
      <c r="N39" s="5"/>
      <c r="O39" s="5"/>
    </row>
    <row r="40" spans="2:16">
      <c r="B40" s="157" t="s">
        <v>19</v>
      </c>
      <c r="C40" s="155">
        <v>10</v>
      </c>
      <c r="D40" s="33">
        <v>0</v>
      </c>
      <c r="E40" s="137">
        <v>0</v>
      </c>
      <c r="F40" s="140" t="str">
        <f t="shared" si="15"/>
        <v>▲</v>
      </c>
      <c r="G40" s="139">
        <f t="shared" si="16"/>
        <v>-10</v>
      </c>
      <c r="H40" s="139" t="str">
        <f t="shared" si="17"/>
        <v>😒</v>
      </c>
      <c r="M40" s="5"/>
      <c r="N40" s="5"/>
      <c r="O40" s="5"/>
    </row>
    <row r="41" spans="2:16">
      <c r="B41" s="157" t="s">
        <v>102</v>
      </c>
      <c r="C41" s="155">
        <v>85</v>
      </c>
      <c r="D41" s="33">
        <v>76.900000000000006</v>
      </c>
      <c r="E41" s="137">
        <v>76.900000000000006</v>
      </c>
      <c r="F41" s="140" t="str">
        <f t="shared" si="15"/>
        <v>▲</v>
      </c>
      <c r="G41" s="139">
        <f t="shared" si="16"/>
        <v>-8.0999999999999943</v>
      </c>
      <c r="H41" s="139" t="str">
        <f t="shared" si="17"/>
        <v>😒</v>
      </c>
      <c r="M41" s="5"/>
      <c r="N41" s="5"/>
      <c r="O41" s="5"/>
    </row>
    <row r="42" spans="2:16">
      <c r="B42" s="157" t="s">
        <v>16</v>
      </c>
      <c r="C42" s="155">
        <v>87</v>
      </c>
      <c r="D42" s="33">
        <v>76.599999999999994</v>
      </c>
      <c r="E42" s="137">
        <v>76.599999999999994</v>
      </c>
      <c r="F42" s="140" t="str">
        <f t="shared" si="15"/>
        <v>▲</v>
      </c>
      <c r="G42" s="139">
        <f t="shared" si="16"/>
        <v>-10.400000000000006</v>
      </c>
      <c r="H42" s="139" t="str">
        <f t="shared" si="17"/>
        <v>😒</v>
      </c>
      <c r="M42" s="5"/>
      <c r="N42" s="5"/>
      <c r="O42" s="5"/>
    </row>
    <row r="43" spans="2:16">
      <c r="B43" s="157" t="s">
        <v>13</v>
      </c>
      <c r="C43" s="155">
        <v>47</v>
      </c>
      <c r="D43" s="33">
        <v>64.900000000000006</v>
      </c>
      <c r="E43" s="137">
        <v>64.900000000000006</v>
      </c>
      <c r="F43" s="140" t="str">
        <f t="shared" si="15"/>
        <v>▲</v>
      </c>
      <c r="G43" s="139">
        <f t="shared" si="16"/>
        <v>17.900000000000006</v>
      </c>
      <c r="H43" s="139" t="str">
        <f t="shared" si="17"/>
        <v>😃</v>
      </c>
      <c r="M43" s="5"/>
      <c r="N43" s="5"/>
      <c r="O43" s="5"/>
    </row>
    <row r="44" spans="2:16">
      <c r="B44" s="157" t="s">
        <v>20</v>
      </c>
      <c r="C44" s="155">
        <v>85</v>
      </c>
      <c r="D44" s="33">
        <v>50</v>
      </c>
      <c r="E44" s="137">
        <v>20</v>
      </c>
      <c r="F44" s="140" t="str">
        <f t="shared" si="15"/>
        <v>▲</v>
      </c>
      <c r="G44" s="139">
        <f t="shared" si="16"/>
        <v>-65</v>
      </c>
      <c r="H44" s="139" t="str">
        <f t="shared" si="17"/>
        <v>😒</v>
      </c>
      <c r="M44" s="5"/>
      <c r="N44" s="5"/>
      <c r="O44" s="5"/>
    </row>
    <row r="45" spans="2:16">
      <c r="B45" s="159" t="s">
        <v>17</v>
      </c>
      <c r="C45" s="155">
        <v>65</v>
      </c>
      <c r="D45" s="33">
        <v>1</v>
      </c>
      <c r="E45" s="137">
        <v>1</v>
      </c>
      <c r="F45" s="140" t="str">
        <f t="shared" si="15"/>
        <v>▲</v>
      </c>
      <c r="G45" s="139">
        <f t="shared" si="16"/>
        <v>-64</v>
      </c>
      <c r="H45" s="139" t="str">
        <f t="shared" si="17"/>
        <v>😒</v>
      </c>
      <c r="M45" s="5"/>
      <c r="N45" s="5"/>
      <c r="O45" s="5"/>
    </row>
    <row r="46" spans="2:16">
      <c r="B46" s="159" t="s">
        <v>103</v>
      </c>
      <c r="C46" s="155">
        <v>40</v>
      </c>
      <c r="D46" s="33">
        <v>85</v>
      </c>
      <c r="E46" s="137">
        <v>85</v>
      </c>
      <c r="F46" s="140" t="str">
        <f t="shared" si="15"/>
        <v>▲</v>
      </c>
      <c r="G46" s="139">
        <f t="shared" si="16"/>
        <v>45</v>
      </c>
      <c r="H46" s="139" t="str">
        <f t="shared" si="17"/>
        <v>😃</v>
      </c>
      <c r="M46" s="5"/>
      <c r="N46" s="5"/>
      <c r="O46" s="5"/>
    </row>
    <row r="47" spans="2:16">
      <c r="B47" s="159" t="s">
        <v>18</v>
      </c>
      <c r="C47" s="155">
        <v>55</v>
      </c>
      <c r="D47" s="33">
        <v>30</v>
      </c>
      <c r="E47" s="137">
        <v>15</v>
      </c>
      <c r="F47" s="140" t="str">
        <f t="shared" si="15"/>
        <v>▲</v>
      </c>
      <c r="G47" s="139">
        <f t="shared" si="16"/>
        <v>-40</v>
      </c>
      <c r="H47" s="139" t="str">
        <f t="shared" si="17"/>
        <v>😒</v>
      </c>
      <c r="M47" s="5"/>
      <c r="N47" s="5"/>
      <c r="O47" s="5"/>
    </row>
    <row r="48" spans="2:16" ht="16" thickBot="1">
      <c r="B48" s="160" t="s">
        <v>10</v>
      </c>
      <c r="C48" s="155">
        <v>30</v>
      </c>
      <c r="D48" s="33">
        <v>85</v>
      </c>
      <c r="E48" s="137">
        <v>86</v>
      </c>
      <c r="F48" s="141" t="str">
        <f t="shared" si="15"/>
        <v>▼</v>
      </c>
      <c r="G48" s="142">
        <f t="shared" si="16"/>
        <v>56</v>
      </c>
      <c r="H48" s="142" t="str">
        <f t="shared" si="17"/>
        <v>😃</v>
      </c>
      <c r="M48" s="5"/>
      <c r="N48" s="5"/>
      <c r="O48" s="5"/>
    </row>
    <row r="49" spans="2:15">
      <c r="M49" s="5"/>
      <c r="N49" s="5"/>
      <c r="O49" s="5"/>
    </row>
    <row r="50" spans="2:15">
      <c r="B50" s="8"/>
      <c r="C50" s="12"/>
      <c r="D50" s="5"/>
      <c r="E50" s="5"/>
      <c r="F50" s="5"/>
      <c r="G50" s="5"/>
      <c r="H50" s="5"/>
      <c r="I50" s="5"/>
      <c r="M50" s="5"/>
      <c r="N50" s="5"/>
      <c r="O50" s="5"/>
    </row>
    <row r="51" spans="2:15">
      <c r="B51" s="8"/>
      <c r="C51" s="12"/>
      <c r="D51" s="5"/>
      <c r="E51" s="5"/>
      <c r="F51" s="5"/>
      <c r="G51" s="5"/>
      <c r="H51" s="5"/>
      <c r="I51" s="5"/>
      <c r="M51" s="5"/>
      <c r="N51" s="5"/>
      <c r="O51" s="5"/>
    </row>
    <row r="52" spans="2:15">
      <c r="B52" s="8"/>
      <c r="C52" s="12"/>
      <c r="D52" s="5"/>
      <c r="E52" s="5"/>
      <c r="F52" s="5"/>
      <c r="G52" s="5"/>
      <c r="H52" s="5"/>
      <c r="I52" s="5"/>
      <c r="M52" s="5"/>
      <c r="N52" s="5"/>
      <c r="O52" s="5"/>
    </row>
    <row r="53" spans="2:15">
      <c r="B53" s="8"/>
      <c r="C53" s="12"/>
      <c r="D53" s="5"/>
      <c r="E53" s="5"/>
      <c r="F53" s="5"/>
      <c r="G53" s="5"/>
      <c r="H53" s="5"/>
      <c r="I53" s="5"/>
      <c r="M53" s="5"/>
      <c r="N53" s="5"/>
      <c r="O53" s="5"/>
    </row>
    <row r="54" spans="2:15">
      <c r="B54" s="8"/>
      <c r="C54" s="12"/>
      <c r="D54" s="5"/>
      <c r="E54" s="5"/>
      <c r="F54" s="5"/>
      <c r="G54" s="5"/>
      <c r="H54" s="5"/>
      <c r="I54" s="5"/>
      <c r="M54" s="5"/>
      <c r="N54" s="5"/>
      <c r="O54" s="5"/>
    </row>
    <row r="55" spans="2:15">
      <c r="B55" s="8"/>
      <c r="C55" s="12"/>
      <c r="D55" s="5"/>
      <c r="E55" s="5"/>
      <c r="F55" s="5"/>
      <c r="G55" s="5"/>
      <c r="H55" s="5"/>
      <c r="I55" s="5"/>
      <c r="M55" s="5"/>
      <c r="N55" s="5"/>
      <c r="O55" s="5"/>
    </row>
    <row r="56" spans="2:15">
      <c r="B56" s="8"/>
      <c r="C56" s="12"/>
      <c r="D56" s="5"/>
      <c r="E56" s="5"/>
      <c r="F56" s="5"/>
      <c r="G56" s="5"/>
      <c r="H56" s="5"/>
      <c r="I56" s="5"/>
      <c r="M56" s="5"/>
      <c r="N56" s="5"/>
      <c r="O56" s="5"/>
    </row>
    <row r="57" spans="2:15">
      <c r="B57" s="8"/>
      <c r="C57" s="12"/>
      <c r="D57" s="5"/>
      <c r="E57" s="5"/>
      <c r="F57" s="5"/>
      <c r="G57" s="5"/>
      <c r="H57" s="5"/>
      <c r="I57" s="5"/>
      <c r="M57" s="5"/>
      <c r="N57" s="5"/>
      <c r="O57" s="5"/>
    </row>
    <row r="58" spans="2:15">
      <c r="B58" s="8"/>
      <c r="C58" s="12"/>
      <c r="D58" s="5"/>
      <c r="E58" s="5"/>
      <c r="F58" s="5"/>
      <c r="G58" s="5"/>
      <c r="H58" s="5"/>
      <c r="I58" s="5"/>
      <c r="M58" s="5"/>
      <c r="N58" s="5"/>
      <c r="O58" s="5"/>
    </row>
    <row r="59" spans="2:15">
      <c r="B59" s="8"/>
      <c r="C59" s="12"/>
      <c r="D59" s="5"/>
      <c r="E59" s="5"/>
      <c r="F59" s="5"/>
      <c r="G59" s="5"/>
      <c r="H59" s="5"/>
      <c r="I59" s="5"/>
      <c r="M59" s="5"/>
      <c r="N59" s="5"/>
      <c r="O59" s="5"/>
    </row>
    <row r="60" spans="2:15">
      <c r="B60" s="8"/>
      <c r="C60" s="12"/>
      <c r="D60" s="5"/>
      <c r="E60" s="5"/>
      <c r="F60" s="5"/>
      <c r="G60" s="5"/>
      <c r="H60" s="5"/>
      <c r="I60" s="5"/>
      <c r="M60" s="5"/>
      <c r="N60" s="5"/>
      <c r="O60" s="5"/>
    </row>
    <row r="61" spans="2:15">
      <c r="B61" s="8"/>
      <c r="C61" s="12"/>
      <c r="D61" s="5"/>
      <c r="E61" s="5"/>
      <c r="F61" s="5"/>
      <c r="G61" s="5"/>
      <c r="H61" s="5"/>
      <c r="I61" s="5"/>
      <c r="M61" s="5"/>
      <c r="N61" s="5"/>
      <c r="O61" s="5"/>
    </row>
    <row r="62" spans="2:15">
      <c r="B62" s="8"/>
      <c r="C62" s="12"/>
      <c r="D62" s="5"/>
      <c r="E62" s="5"/>
      <c r="F62" s="5"/>
      <c r="G62" s="5"/>
      <c r="H62" s="5"/>
      <c r="I62" s="5"/>
      <c r="M62" s="5"/>
      <c r="N62" s="5"/>
      <c r="O62" s="5"/>
    </row>
    <row r="63" spans="2:15">
      <c r="C63" s="12"/>
    </row>
    <row r="64" spans="2:15">
      <c r="C64" s="12"/>
    </row>
    <row r="65" spans="3:3">
      <c r="C65" s="12"/>
    </row>
    <row r="66" spans="3:3">
      <c r="C66" s="12"/>
    </row>
    <row r="67" spans="3:3">
      <c r="C67" s="12"/>
    </row>
    <row r="68" spans="3:3">
      <c r="C68" s="12"/>
    </row>
    <row r="69" spans="3:3">
      <c r="C69" s="12"/>
    </row>
    <row r="70" spans="3:3">
      <c r="C70" s="12"/>
    </row>
    <row r="71" spans="3:3">
      <c r="C71" s="12"/>
    </row>
    <row r="72" spans="3:3">
      <c r="C72" s="12"/>
    </row>
    <row r="73" spans="3:3">
      <c r="C73" s="12"/>
    </row>
    <row r="74" spans="3:3">
      <c r="C74" s="12"/>
    </row>
    <row r="75" spans="3:3">
      <c r="C75" s="12"/>
    </row>
    <row r="76" spans="3:3">
      <c r="C76" s="12"/>
    </row>
    <row r="77" spans="3:3">
      <c r="C77" s="12"/>
    </row>
    <row r="78" spans="3:3">
      <c r="C78" s="12"/>
    </row>
    <row r="79" spans="3:3">
      <c r="C79" s="12"/>
    </row>
    <row r="80" spans="3:3">
      <c r="C80" s="12"/>
    </row>
    <row r="81" spans="3:3">
      <c r="C81" s="12"/>
    </row>
    <row r="82" spans="3:3">
      <c r="C82" s="12"/>
    </row>
  </sheetData>
  <mergeCells count="6">
    <mergeCell ref="N8:O8"/>
    <mergeCell ref="C3:D3"/>
    <mergeCell ref="C4:D4"/>
    <mergeCell ref="H8:I8"/>
    <mergeCell ref="J8:K8"/>
    <mergeCell ref="L8:M8"/>
  </mergeCells>
  <conditionalFormatting sqref="J9:J35">
    <cfRule type="cellIs" dxfId="43" priority="8" operator="greaterThan">
      <formula>0</formula>
    </cfRule>
  </conditionalFormatting>
  <conditionalFormatting sqref="L9:L35">
    <cfRule type="cellIs" dxfId="42" priority="7" operator="greaterThan">
      <formula>0</formula>
    </cfRule>
  </conditionalFormatting>
  <conditionalFormatting sqref="U10:V22">
    <cfRule type="cellIs" dxfId="41" priority="6" operator="greaterThan">
      <formula>0</formula>
    </cfRule>
  </conditionalFormatting>
  <conditionalFormatting sqref="H9:H35">
    <cfRule type="cellIs" dxfId="40" priority="5" operator="greaterThan">
      <formula>1</formula>
    </cfRule>
  </conditionalFormatting>
  <conditionalFormatting sqref="F38:F48">
    <cfRule type="containsText" dxfId="39" priority="4" operator="containsText" text="▼">
      <formula>NOT(ISERROR(SEARCH("▼",F38)))</formula>
    </cfRule>
  </conditionalFormatting>
  <conditionalFormatting sqref="U9:V9">
    <cfRule type="cellIs" dxfId="38" priority="3" operator="greaterThan">
      <formula>0</formula>
    </cfRule>
  </conditionalFormatting>
  <conditionalFormatting sqref="N9:N35">
    <cfRule type="cellIs" dxfId="37" priority="2" operator="greaterThanOrEqual">
      <formula>$E$4</formula>
    </cfRule>
  </conditionalFormatting>
  <conditionalFormatting sqref="G38:G48">
    <cfRule type="cellIs" dxfId="36" priority="1" operator="greaterThanOrEqual">
      <formula>0</formula>
    </cfRule>
  </conditionalFormatting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Z82"/>
  <sheetViews>
    <sheetView topLeftCell="A14" zoomScale="110" zoomScaleNormal="110" zoomScalePageLayoutView="110" workbookViewId="0">
      <selection activeCell="G38" sqref="G38:G48"/>
    </sheetView>
  </sheetViews>
  <sheetFormatPr baseColWidth="10" defaultRowHeight="15.5"/>
  <cols>
    <col min="1" max="1" width="2" style="3" customWidth="1"/>
    <col min="2" max="2" width="39.6640625" style="11" customWidth="1"/>
    <col min="3" max="3" width="6.83203125" style="4" customWidth="1"/>
    <col min="4" max="15" width="6.83203125" style="2" customWidth="1"/>
    <col min="16" max="16" width="7.5" customWidth="1"/>
    <col min="17" max="17" width="2.1640625" customWidth="1"/>
    <col min="18" max="18" width="38.83203125" style="14" customWidth="1"/>
    <col min="19" max="19" width="6.83203125" customWidth="1"/>
    <col min="20" max="21" width="7.1640625" customWidth="1"/>
    <col min="22" max="22" width="6.6640625" style="7" customWidth="1"/>
  </cols>
  <sheetData>
    <row r="1" spans="1:26" ht="16" thickBot="1"/>
    <row r="2" spans="1:26" ht="16" thickBot="1">
      <c r="I2" s="124" t="s">
        <v>52</v>
      </c>
      <c r="J2" s="122"/>
      <c r="K2" s="122"/>
      <c r="L2" s="122"/>
      <c r="M2" s="122"/>
      <c r="N2" s="122"/>
      <c r="O2" s="122"/>
      <c r="P2" s="123"/>
      <c r="R2" s="113" t="s">
        <v>86</v>
      </c>
      <c r="S2" s="114"/>
      <c r="T2" s="114"/>
      <c r="U2" s="114"/>
      <c r="V2" s="115"/>
    </row>
    <row r="3" spans="1:26" ht="16" thickBot="1">
      <c r="B3" s="35" t="s">
        <v>46</v>
      </c>
      <c r="C3" s="230" t="s">
        <v>45</v>
      </c>
      <c r="D3" s="231"/>
      <c r="E3" s="45">
        <v>8.3299999999999999E-2</v>
      </c>
      <c r="F3" s="19"/>
      <c r="G3" s="20"/>
      <c r="I3" s="116" t="s">
        <v>88</v>
      </c>
      <c r="J3" s="24" t="s">
        <v>40</v>
      </c>
      <c r="K3" s="24"/>
      <c r="M3" s="125" t="s">
        <v>87</v>
      </c>
      <c r="N3" s="24" t="s">
        <v>43</v>
      </c>
      <c r="O3" s="24"/>
      <c r="P3" s="117"/>
      <c r="T3" s="24"/>
      <c r="U3" s="24"/>
    </row>
    <row r="4" spans="1:26" ht="19" thickBot="1">
      <c r="B4" s="34" t="s">
        <v>59</v>
      </c>
      <c r="C4" s="232" t="s">
        <v>57</v>
      </c>
      <c r="D4" s="233"/>
      <c r="E4" s="45">
        <v>8.3299999999999999E-2</v>
      </c>
      <c r="F4" s="44" t="s">
        <v>58</v>
      </c>
      <c r="G4" s="21"/>
      <c r="H4" s="5"/>
      <c r="I4" s="116" t="s">
        <v>89</v>
      </c>
      <c r="J4" s="24" t="s">
        <v>41</v>
      </c>
      <c r="K4" s="24"/>
      <c r="M4" s="125" t="s">
        <v>91</v>
      </c>
      <c r="N4" s="24" t="s">
        <v>44</v>
      </c>
      <c r="O4" s="24"/>
      <c r="P4" s="117"/>
      <c r="T4" s="24"/>
      <c r="U4" s="24"/>
    </row>
    <row r="5" spans="1:26" ht="16" thickBot="1">
      <c r="C5" s="12"/>
      <c r="E5" s="21"/>
      <c r="F5" s="21"/>
      <c r="G5" s="21"/>
      <c r="H5" s="5"/>
      <c r="I5" s="118" t="s">
        <v>90</v>
      </c>
      <c r="J5" s="119" t="s">
        <v>42</v>
      </c>
      <c r="K5" s="119"/>
      <c r="L5" s="120"/>
      <c r="M5" s="126" t="s">
        <v>92</v>
      </c>
      <c r="N5" s="119" t="s">
        <v>53</v>
      </c>
      <c r="O5" s="119"/>
      <c r="P5" s="121"/>
      <c r="T5" s="24"/>
      <c r="U5" s="24"/>
    </row>
    <row r="6" spans="1:26" ht="16" thickBot="1">
      <c r="C6" s="12"/>
      <c r="E6" s="20"/>
      <c r="F6" s="28" t="s">
        <v>11</v>
      </c>
      <c r="G6" s="28" t="s">
        <v>11</v>
      </c>
      <c r="I6" s="22"/>
      <c r="R6" s="17"/>
      <c r="S6" s="1"/>
      <c r="T6" s="1"/>
      <c r="U6" s="1"/>
    </row>
    <row r="7" spans="1:26" ht="16" thickBot="1">
      <c r="C7" s="110"/>
      <c r="D7" s="23" t="s">
        <v>12</v>
      </c>
      <c r="E7" s="29"/>
      <c r="F7" s="30" t="s">
        <v>37</v>
      </c>
      <c r="G7" s="30" t="s">
        <v>38</v>
      </c>
      <c r="I7" s="22"/>
      <c r="R7" s="78" t="s">
        <v>56</v>
      </c>
      <c r="S7" s="81">
        <f>E3</f>
        <v>8.3299999999999999E-2</v>
      </c>
      <c r="T7" s="81">
        <f>E4</f>
        <v>8.3299999999999999E-2</v>
      </c>
      <c r="U7" s="83">
        <f>F8</f>
        <v>8.3299999999999999E-2</v>
      </c>
      <c r="V7" s="80">
        <f>G8</f>
        <v>0.1666</v>
      </c>
    </row>
    <row r="8" spans="1:26" ht="40" thickTop="1" thickBot="1">
      <c r="A8" s="2"/>
      <c r="B8" s="36" t="s">
        <v>39</v>
      </c>
      <c r="C8" s="74" t="s">
        <v>49</v>
      </c>
      <c r="D8" s="26" t="s">
        <v>35</v>
      </c>
      <c r="E8" s="75" t="s">
        <v>36</v>
      </c>
      <c r="F8" s="76">
        <v>8.3299999999999999E-2</v>
      </c>
      <c r="G8" s="77">
        <v>0.1666</v>
      </c>
      <c r="H8" s="234" t="s">
        <v>48</v>
      </c>
      <c r="I8" s="235"/>
      <c r="J8" s="234" t="s">
        <v>50</v>
      </c>
      <c r="K8" s="235"/>
      <c r="L8" s="236" t="s">
        <v>51</v>
      </c>
      <c r="M8" s="229"/>
      <c r="N8" s="228" t="s">
        <v>54</v>
      </c>
      <c r="O8" s="229"/>
      <c r="P8" s="26" t="s">
        <v>101</v>
      </c>
      <c r="Q8" s="7"/>
      <c r="R8" s="79" t="str">
        <f>B4</f>
        <v>Mérignac Chemin long</v>
      </c>
      <c r="S8" s="72" t="s">
        <v>55</v>
      </c>
      <c r="T8" s="73" t="s">
        <v>0</v>
      </c>
      <c r="U8" s="84" t="s">
        <v>50</v>
      </c>
      <c r="V8" s="85" t="s">
        <v>51</v>
      </c>
      <c r="W8" s="7"/>
      <c r="X8" s="7"/>
      <c r="Y8" s="7"/>
      <c r="Z8" s="7"/>
    </row>
    <row r="9" spans="1:26" ht="16.5" thickTop="1" thickBot="1">
      <c r="B9" s="144" t="s">
        <v>93</v>
      </c>
      <c r="C9" s="111">
        <v>280</v>
      </c>
      <c r="D9" s="32">
        <v>25</v>
      </c>
      <c r="E9" s="32">
        <v>25</v>
      </c>
      <c r="F9" s="37">
        <f t="shared" ref="F9:F35" si="0">$C9*$F$8</f>
        <v>23.323999999999998</v>
      </c>
      <c r="G9" s="38">
        <f>$C9*$G$8</f>
        <v>46.647999999999996</v>
      </c>
      <c r="H9" s="48">
        <f>$D9/($E$3*$C9)</f>
        <v>1.0718573143543133</v>
      </c>
      <c r="I9" s="49" t="str">
        <f t="shared" ref="I9:I35" si="1">IF($H9&gt;120%,$I$3,IF($H9&gt;110%,$I$4,IF($H9&gt;100%,$I$5,IF($H9&gt;90%,$M$3,IF($H9&gt;80%,$M$4,$M$5)))))</f>
        <v>😉</v>
      </c>
      <c r="J9" s="52">
        <f>$E9-($F$8*$C9)</f>
        <v>1.6760000000000019</v>
      </c>
      <c r="K9" s="49" t="str">
        <f>IF($E9/$F9&gt;120%,$I$3,IF($E9/$F9&gt;110%,$I$4,IF($E9/$F9&gt;100%,$I$5,IF($E9/$F9&gt;90%,$M$3,IF($E9/$F9&gt;80%,$M$4,$M$5)))))</f>
        <v>😉</v>
      </c>
      <c r="L9" s="55">
        <f>$E9-($G$8*$C9)</f>
        <v>-21.647999999999996</v>
      </c>
      <c r="M9" s="56" t="str">
        <f>IF($E9/$G9&gt;120%,$I$3,IF($E9/$G9&gt;110%,$I$4,IF($E9/$G9&gt;100%,$I$5,IF($E9/$G9&gt;90%,$M$3,IF($E9/$G9&gt;80%,$M$4,$M$5)))))</f>
        <v>😶</v>
      </c>
      <c r="N9" s="48">
        <f t="shared" ref="N9:N35" si="2">$E9/$C9</f>
        <v>8.9285714285714288E-2</v>
      </c>
      <c r="O9" s="49" t="str">
        <f>IF($N9/$E$4&gt;120%,$I$3,IF($N9/$E$4&gt;110%,$I$4,IF($N9/$E$4&gt;100%,$I$5,IF($N9/$E$4&gt;90%,$M$3,IF($N9/$E$4&gt;80%,$M$4,$M$5)))))</f>
        <v>😉</v>
      </c>
      <c r="P9" s="61">
        <f>$C9-$E9</f>
        <v>255</v>
      </c>
      <c r="R9" s="66" t="str">
        <f>B9</f>
        <v xml:space="preserve">Total nouveaux clients </v>
      </c>
      <c r="S9" s="70" t="str">
        <f>I9</f>
        <v>😉</v>
      </c>
      <c r="T9" s="67" t="str">
        <f>O9</f>
        <v>😉</v>
      </c>
      <c r="U9" s="86">
        <f>J9</f>
        <v>1.6760000000000019</v>
      </c>
      <c r="V9" s="86">
        <f>L9</f>
        <v>-21.647999999999996</v>
      </c>
    </row>
    <row r="10" spans="1:26" ht="16" thickBot="1">
      <c r="B10" s="145" t="s">
        <v>100</v>
      </c>
      <c r="C10" s="111">
        <v>115</v>
      </c>
      <c r="D10" s="32">
        <v>10</v>
      </c>
      <c r="E10" s="32">
        <v>10</v>
      </c>
      <c r="F10" s="27">
        <f t="shared" si="0"/>
        <v>9.5794999999999995</v>
      </c>
      <c r="G10" s="10">
        <f t="shared" ref="G10:G35" si="3">$C10*$G$8</f>
        <v>19.158999999999999</v>
      </c>
      <c r="H10" s="46">
        <f t="shared" ref="H10:H34" si="4">$D10/($E$3*$C10)</f>
        <v>1.0438958191972443</v>
      </c>
      <c r="I10" s="50" t="str">
        <f t="shared" si="1"/>
        <v>😉</v>
      </c>
      <c r="J10" s="53">
        <f t="shared" ref="J10:J35" si="5">$E10-($F$8*$C10)</f>
        <v>0.42050000000000054</v>
      </c>
      <c r="K10" s="50" t="str">
        <f t="shared" ref="K10:K35" si="6">IF($E10/$F10&gt;120%,$I$3,IF($E10/$F10&gt;110%,$I$4,IF($E10/$F10&gt;100%,$I$5,IF($E10/$F10&gt;90%,$M$3,IF($E10/$F10&gt;80%,$M$4,$M$5)))))</f>
        <v>😉</v>
      </c>
      <c r="L10" s="57">
        <f t="shared" ref="L10:L35" si="7">$E10-($G$8*$C10)</f>
        <v>-9.1589999999999989</v>
      </c>
      <c r="M10" s="58" t="str">
        <f t="shared" ref="M10:M35" si="8">IF($E10/$G10&gt;120%,$I$3,IF($E10/$G10&gt;110%,$I$4,IF($E10/$G10&gt;100%,$I$5,IF($E10/$G10&gt;90%,$M$3,IF($E10/$G10&gt;80%,$M$4,$M$5)))))</f>
        <v>😶</v>
      </c>
      <c r="N10" s="46">
        <f t="shared" si="2"/>
        <v>8.6956521739130432E-2</v>
      </c>
      <c r="O10" s="50" t="str">
        <f t="shared" ref="O10:O35" si="9">IF($N10/$E$4&gt;120%,$I$3,IF($N10/$E$4&gt;110%,$I$4,IF($N10/$E$4&gt;100%,$I$5,IF($N10/$E$4&gt;90%,$M$3,IF($N10/$E$4&gt;80%,$M$4,$M$5)))))</f>
        <v>😉</v>
      </c>
      <c r="P10" s="62">
        <f t="shared" ref="P10:P35" si="10">$C10-$E10</f>
        <v>105</v>
      </c>
      <c r="R10" s="66" t="str">
        <f>B12</f>
        <v>dont total nouveaux clients particuliers</v>
      </c>
      <c r="S10" s="70" t="str">
        <f>I12</f>
        <v>😉</v>
      </c>
      <c r="T10" s="67" t="str">
        <f>O12</f>
        <v>😉</v>
      </c>
      <c r="U10" s="86">
        <f>J12</f>
        <v>1.258700000000001</v>
      </c>
      <c r="V10" s="87">
        <f>L12</f>
        <v>-20.482599999999998</v>
      </c>
    </row>
    <row r="11" spans="1:26" ht="16" thickBot="1">
      <c r="B11" s="145" t="s">
        <v>99</v>
      </c>
      <c r="C11" s="111">
        <v>19</v>
      </c>
      <c r="D11" s="32">
        <v>2</v>
      </c>
      <c r="E11" s="32">
        <v>2</v>
      </c>
      <c r="F11" s="27">
        <f t="shared" si="0"/>
        <v>1.5827</v>
      </c>
      <c r="G11" s="10">
        <f t="shared" si="3"/>
        <v>3.1654</v>
      </c>
      <c r="H11" s="46">
        <f t="shared" si="4"/>
        <v>1.2636633600808744</v>
      </c>
      <c r="I11" s="50" t="str">
        <f t="shared" si="1"/>
        <v>😃</v>
      </c>
      <c r="J11" s="53">
        <f t="shared" si="5"/>
        <v>0.4173</v>
      </c>
      <c r="K11" s="50" t="str">
        <f t="shared" si="6"/>
        <v>😃</v>
      </c>
      <c r="L11" s="57">
        <f t="shared" si="7"/>
        <v>-1.1654</v>
      </c>
      <c r="M11" s="58" t="str">
        <f t="shared" si="8"/>
        <v>😶</v>
      </c>
      <c r="N11" s="46">
        <f t="shared" si="2"/>
        <v>0.10526315789473684</v>
      </c>
      <c r="O11" s="50" t="str">
        <f t="shared" si="9"/>
        <v>😃</v>
      </c>
      <c r="P11" s="62">
        <f t="shared" si="10"/>
        <v>17</v>
      </c>
      <c r="R11" s="66" t="str">
        <f>B16</f>
        <v>collecte globale hors parts sociales (ke)</v>
      </c>
      <c r="S11" s="70" t="str">
        <f>I16</f>
        <v>😃</v>
      </c>
      <c r="T11" s="67" t="str">
        <f>O16</f>
        <v>😃</v>
      </c>
      <c r="U11" s="86">
        <f>J16</f>
        <v>232.39160000000001</v>
      </c>
      <c r="V11" s="87">
        <f>L16</f>
        <v>86.783200000000022</v>
      </c>
    </row>
    <row r="12" spans="1:26" ht="16" thickBot="1">
      <c r="B12" s="146" t="s">
        <v>98</v>
      </c>
      <c r="C12" s="143">
        <f>C9-C11</f>
        <v>261</v>
      </c>
      <c r="D12" s="147">
        <f>D9-D11</f>
        <v>23</v>
      </c>
      <c r="E12" s="147">
        <f>E9-E11</f>
        <v>23</v>
      </c>
      <c r="F12" s="27">
        <f t="shared" si="0"/>
        <v>21.741299999999999</v>
      </c>
      <c r="G12" s="10">
        <f t="shared" si="3"/>
        <v>43.482599999999998</v>
      </c>
      <c r="H12" s="46">
        <f t="shared" si="4"/>
        <v>1.0578944221366708</v>
      </c>
      <c r="I12" s="50" t="str">
        <f t="shared" si="1"/>
        <v>😉</v>
      </c>
      <c r="J12" s="53">
        <f t="shared" si="5"/>
        <v>1.258700000000001</v>
      </c>
      <c r="K12" s="50" t="str">
        <f t="shared" si="6"/>
        <v>😉</v>
      </c>
      <c r="L12" s="57">
        <f t="shared" si="7"/>
        <v>-20.482599999999998</v>
      </c>
      <c r="M12" s="58" t="str">
        <f t="shared" si="8"/>
        <v>😶</v>
      </c>
      <c r="N12" s="46">
        <f t="shared" si="2"/>
        <v>8.8122605363984668E-2</v>
      </c>
      <c r="O12" s="50" t="str">
        <f t="shared" si="9"/>
        <v>😉</v>
      </c>
      <c r="P12" s="62">
        <f t="shared" si="10"/>
        <v>238</v>
      </c>
      <c r="R12" s="66" t="str">
        <f>B20</f>
        <v>souscription navig'option</v>
      </c>
      <c r="S12" s="70" t="str">
        <f>I20</f>
        <v>😉</v>
      </c>
      <c r="T12" s="67" t="str">
        <f>O20</f>
        <v>😉</v>
      </c>
      <c r="U12" s="86">
        <f>J20</f>
        <v>0.25190000000000001</v>
      </c>
      <c r="V12" s="87">
        <f>L20</f>
        <v>-4.4962</v>
      </c>
    </row>
    <row r="13" spans="1:26" ht="16" thickBot="1">
      <c r="B13" s="39" t="s">
        <v>21</v>
      </c>
      <c r="C13" s="111">
        <v>1445</v>
      </c>
      <c r="D13" s="32">
        <v>447</v>
      </c>
      <c r="E13" s="32">
        <v>447</v>
      </c>
      <c r="F13" s="27">
        <f t="shared" si="0"/>
        <v>120.3685</v>
      </c>
      <c r="G13" s="10">
        <f t="shared" si="3"/>
        <v>240.73699999999999</v>
      </c>
      <c r="H13" s="46">
        <f t="shared" si="4"/>
        <v>3.7135961651096427</v>
      </c>
      <c r="I13" s="50" t="str">
        <f t="shared" si="1"/>
        <v>😃</v>
      </c>
      <c r="J13" s="53">
        <f t="shared" si="5"/>
        <v>326.63150000000002</v>
      </c>
      <c r="K13" s="50" t="str">
        <f t="shared" si="6"/>
        <v>😃</v>
      </c>
      <c r="L13" s="57">
        <f t="shared" si="7"/>
        <v>206.26300000000001</v>
      </c>
      <c r="M13" s="58" t="str">
        <f t="shared" si="8"/>
        <v>😃</v>
      </c>
      <c r="N13" s="46">
        <f t="shared" si="2"/>
        <v>0.30934256055363324</v>
      </c>
      <c r="O13" s="50" t="str">
        <f t="shared" si="9"/>
        <v>😃</v>
      </c>
      <c r="P13" s="62">
        <f t="shared" si="10"/>
        <v>998</v>
      </c>
      <c r="R13" s="66" t="str">
        <f>B22</f>
        <v>collecte brute diversifiée en épargne assurance vie (ke)</v>
      </c>
      <c r="S13" s="70" t="str">
        <f>I22</f>
        <v>😶</v>
      </c>
      <c r="T13" s="67" t="str">
        <f>O22</f>
        <v>😶</v>
      </c>
      <c r="U13" s="86">
        <f>J22</f>
        <v>-77.628399999999999</v>
      </c>
      <c r="V13" s="87">
        <f>L22</f>
        <v>-173.2568</v>
      </c>
    </row>
    <row r="14" spans="1:26" ht="16" thickBot="1">
      <c r="B14" s="40" t="s">
        <v>22</v>
      </c>
      <c r="C14" s="111">
        <v>148</v>
      </c>
      <c r="D14" s="32">
        <v>-68</v>
      </c>
      <c r="E14" s="32">
        <v>-68</v>
      </c>
      <c r="F14" s="27">
        <f t="shared" si="0"/>
        <v>12.3284</v>
      </c>
      <c r="G14" s="10">
        <f t="shared" si="3"/>
        <v>24.6568</v>
      </c>
      <c r="H14" s="46">
        <f t="shared" si="4"/>
        <v>-5.5157198014340869</v>
      </c>
      <c r="I14" s="50" t="str">
        <f t="shared" si="1"/>
        <v>😶</v>
      </c>
      <c r="J14" s="53">
        <f t="shared" si="5"/>
        <v>-80.328400000000002</v>
      </c>
      <c r="K14" s="50" t="str">
        <f t="shared" si="6"/>
        <v>😶</v>
      </c>
      <c r="L14" s="57">
        <f t="shared" si="7"/>
        <v>-92.656800000000004</v>
      </c>
      <c r="M14" s="58" t="str">
        <f t="shared" si="8"/>
        <v>😶</v>
      </c>
      <c r="N14" s="46">
        <f t="shared" si="2"/>
        <v>-0.45945945945945948</v>
      </c>
      <c r="O14" s="50" t="str">
        <f t="shared" si="9"/>
        <v>😶</v>
      </c>
      <c r="P14" s="62">
        <f t="shared" si="10"/>
        <v>216</v>
      </c>
      <c r="R14" s="66" t="str">
        <f>B23</f>
        <v>collecte brute diversifiée hors épargne assurance vie (ke)</v>
      </c>
      <c r="S14" s="70" t="str">
        <f>I23</f>
        <v>😶</v>
      </c>
      <c r="T14" s="67" t="str">
        <f>O23</f>
        <v>😶</v>
      </c>
      <c r="U14" s="86">
        <f>J23</f>
        <v>-12.245099999999999</v>
      </c>
      <c r="V14" s="87">
        <f>L23</f>
        <v>-24.490199999999998</v>
      </c>
    </row>
    <row r="15" spans="1:26" ht="16" thickBot="1">
      <c r="B15" s="40" t="s">
        <v>23</v>
      </c>
      <c r="C15" s="111">
        <v>155</v>
      </c>
      <c r="D15" s="32">
        <v>-1</v>
      </c>
      <c r="E15" s="32">
        <v>-1</v>
      </c>
      <c r="F15" s="27">
        <f t="shared" si="0"/>
        <v>12.9115</v>
      </c>
      <c r="G15" s="10">
        <f t="shared" si="3"/>
        <v>25.823</v>
      </c>
      <c r="H15" s="46">
        <f t="shared" si="4"/>
        <v>-7.7450334972698751E-2</v>
      </c>
      <c r="I15" s="50" t="str">
        <f t="shared" si="1"/>
        <v>😶</v>
      </c>
      <c r="J15" s="53">
        <f t="shared" si="5"/>
        <v>-13.9115</v>
      </c>
      <c r="K15" s="50" t="str">
        <f t="shared" si="6"/>
        <v>😶</v>
      </c>
      <c r="L15" s="57">
        <f t="shared" si="7"/>
        <v>-26.823</v>
      </c>
      <c r="M15" s="58" t="str">
        <f t="shared" si="8"/>
        <v>😶</v>
      </c>
      <c r="N15" s="46">
        <f t="shared" si="2"/>
        <v>-6.4516129032258064E-3</v>
      </c>
      <c r="O15" s="50" t="str">
        <f t="shared" si="9"/>
        <v>😶</v>
      </c>
      <c r="P15" s="62">
        <f t="shared" si="10"/>
        <v>156</v>
      </c>
      <c r="R15" s="66" t="str">
        <f>B27</f>
        <v>total crédit conso et renouvelable (ke)</v>
      </c>
      <c r="S15" s="70" t="str">
        <f>I27</f>
        <v>😒</v>
      </c>
      <c r="T15" s="67" t="str">
        <f>O25</f>
        <v>😐</v>
      </c>
      <c r="U15" s="86">
        <f>J27</f>
        <v>-15.032099999999986</v>
      </c>
      <c r="V15" s="87">
        <f>L27</f>
        <v>-143.06419999999997</v>
      </c>
    </row>
    <row r="16" spans="1:26" ht="16" thickBot="1">
      <c r="B16" s="40" t="s">
        <v>24</v>
      </c>
      <c r="C16" s="111">
        <v>1748</v>
      </c>
      <c r="D16" s="32">
        <v>378</v>
      </c>
      <c r="E16" s="32">
        <v>378</v>
      </c>
      <c r="F16" s="27">
        <f t="shared" si="0"/>
        <v>145.60839999999999</v>
      </c>
      <c r="G16" s="10">
        <f t="shared" si="3"/>
        <v>291.21679999999998</v>
      </c>
      <c r="H16" s="46">
        <f t="shared" si="4"/>
        <v>2.5960040766878838</v>
      </c>
      <c r="I16" s="50" t="str">
        <f t="shared" si="1"/>
        <v>😃</v>
      </c>
      <c r="J16" s="53">
        <f t="shared" si="5"/>
        <v>232.39160000000001</v>
      </c>
      <c r="K16" s="50" t="str">
        <f t="shared" si="6"/>
        <v>😃</v>
      </c>
      <c r="L16" s="57">
        <f t="shared" si="7"/>
        <v>86.783200000000022</v>
      </c>
      <c r="M16" s="58" t="str">
        <f t="shared" si="8"/>
        <v>😃</v>
      </c>
      <c r="N16" s="46">
        <f t="shared" si="2"/>
        <v>0.21624713958810068</v>
      </c>
      <c r="O16" s="50" t="str">
        <f t="shared" si="9"/>
        <v>😃</v>
      </c>
      <c r="P16" s="62">
        <f t="shared" si="10"/>
        <v>1370</v>
      </c>
      <c r="R16" s="66" t="str">
        <f t="shared" ref="R16:R22" si="11">B29</f>
        <v>crédit pro hors locatif (ke)</v>
      </c>
      <c r="S16" s="70" t="str">
        <f t="shared" ref="S16:S22" si="12">I29</f>
        <v>😶</v>
      </c>
      <c r="T16" s="67" t="str">
        <f>O27</f>
        <v>😒</v>
      </c>
      <c r="U16" s="86">
        <f t="shared" ref="U16:U22" si="13">J29</f>
        <v>-75.802999999999997</v>
      </c>
      <c r="V16" s="87">
        <f>L29</f>
        <v>-151.60599999999999</v>
      </c>
    </row>
    <row r="17" spans="1:26" ht="16" thickBot="1">
      <c r="B17" s="40" t="s">
        <v>25</v>
      </c>
      <c r="C17" s="111">
        <v>45</v>
      </c>
      <c r="D17" s="32">
        <v>3</v>
      </c>
      <c r="E17" s="32">
        <v>3</v>
      </c>
      <c r="F17" s="27">
        <f t="shared" si="0"/>
        <v>3.7484999999999999</v>
      </c>
      <c r="G17" s="10">
        <f t="shared" si="3"/>
        <v>7.4969999999999999</v>
      </c>
      <c r="H17" s="46">
        <f t="shared" si="4"/>
        <v>0.80032012805122055</v>
      </c>
      <c r="I17" s="50" t="str">
        <f t="shared" si="1"/>
        <v>😒</v>
      </c>
      <c r="J17" s="53">
        <f t="shared" si="5"/>
        <v>-0.74849999999999994</v>
      </c>
      <c r="K17" s="50" t="str">
        <f t="shared" si="6"/>
        <v>😒</v>
      </c>
      <c r="L17" s="57">
        <f t="shared" si="7"/>
        <v>-4.4969999999999999</v>
      </c>
      <c r="M17" s="58" t="str">
        <f t="shared" si="8"/>
        <v>😶</v>
      </c>
      <c r="N17" s="46">
        <f t="shared" si="2"/>
        <v>6.6666666666666666E-2</v>
      </c>
      <c r="O17" s="50" t="str">
        <f t="shared" si="9"/>
        <v>😒</v>
      </c>
      <c r="P17" s="62">
        <f t="shared" si="10"/>
        <v>42</v>
      </c>
      <c r="R17" s="66" t="str">
        <f t="shared" si="11"/>
        <v>crédit pro locatif (ke)</v>
      </c>
      <c r="S17" s="70" t="str">
        <f t="shared" si="12"/>
        <v>😶</v>
      </c>
      <c r="T17" s="67" t="str">
        <f t="shared" ref="T17:T22" si="14">O30</f>
        <v>😶</v>
      </c>
      <c r="U17" s="86">
        <f t="shared" si="13"/>
        <v>-6.9972000000000003</v>
      </c>
      <c r="V17" s="87">
        <f>L84</f>
        <v>0</v>
      </c>
    </row>
    <row r="18" spans="1:26" ht="16" thickBot="1">
      <c r="B18" s="40" t="s">
        <v>1</v>
      </c>
      <c r="C18" s="111">
        <v>33</v>
      </c>
      <c r="D18" s="32">
        <v>3</v>
      </c>
      <c r="E18" s="32">
        <v>3</v>
      </c>
      <c r="F18" s="27">
        <f t="shared" si="0"/>
        <v>2.7488999999999999</v>
      </c>
      <c r="G18" s="10">
        <f t="shared" si="3"/>
        <v>5.4977999999999998</v>
      </c>
      <c r="H18" s="46">
        <f t="shared" si="4"/>
        <v>1.0913456291607553</v>
      </c>
      <c r="I18" s="50" t="str">
        <f t="shared" si="1"/>
        <v>😉</v>
      </c>
      <c r="J18" s="53">
        <f t="shared" si="5"/>
        <v>0.2511000000000001</v>
      </c>
      <c r="K18" s="50" t="str">
        <f t="shared" si="6"/>
        <v>😉</v>
      </c>
      <c r="L18" s="57">
        <f t="shared" si="7"/>
        <v>-2.4977999999999998</v>
      </c>
      <c r="M18" s="58" t="str">
        <f t="shared" si="8"/>
        <v>😶</v>
      </c>
      <c r="N18" s="46">
        <f t="shared" si="2"/>
        <v>9.0909090909090912E-2</v>
      </c>
      <c r="O18" s="50" t="str">
        <f t="shared" si="9"/>
        <v>😉</v>
      </c>
      <c r="P18" s="62">
        <f t="shared" si="10"/>
        <v>30</v>
      </c>
      <c r="R18" s="40" t="str">
        <f t="shared" si="11"/>
        <v>nouveaux contrats assurance de biens</v>
      </c>
      <c r="S18" s="70" t="str">
        <f t="shared" si="12"/>
        <v>😶</v>
      </c>
      <c r="T18" s="67" t="str">
        <f t="shared" si="14"/>
        <v>😶</v>
      </c>
      <c r="U18" s="86">
        <f t="shared" si="13"/>
        <v>-3.4113000000000007</v>
      </c>
      <c r="V18" s="87">
        <f>L31</f>
        <v>-16.822600000000001</v>
      </c>
    </row>
    <row r="19" spans="1:26" ht="16" thickBot="1">
      <c r="B19" s="40" t="s">
        <v>2</v>
      </c>
      <c r="C19" s="111">
        <v>121</v>
      </c>
      <c r="D19" s="32">
        <v>10</v>
      </c>
      <c r="E19" s="32">
        <v>10</v>
      </c>
      <c r="F19" s="27">
        <f t="shared" si="0"/>
        <v>10.0793</v>
      </c>
      <c r="G19" s="10">
        <f t="shared" si="3"/>
        <v>20.1586</v>
      </c>
      <c r="H19" s="46">
        <f t="shared" si="4"/>
        <v>0.99213239014614107</v>
      </c>
      <c r="I19" s="50" t="str">
        <f t="shared" si="1"/>
        <v>😐</v>
      </c>
      <c r="J19" s="53">
        <f t="shared" si="5"/>
        <v>-7.9299999999999926E-2</v>
      </c>
      <c r="K19" s="50" t="str">
        <f t="shared" si="6"/>
        <v>😐</v>
      </c>
      <c r="L19" s="57">
        <f t="shared" si="7"/>
        <v>-10.1586</v>
      </c>
      <c r="M19" s="58" t="str">
        <f t="shared" si="8"/>
        <v>😶</v>
      </c>
      <c r="N19" s="46">
        <f t="shared" si="2"/>
        <v>8.2644628099173556E-2</v>
      </c>
      <c r="O19" s="50" t="str">
        <f t="shared" si="9"/>
        <v>😐</v>
      </c>
      <c r="P19" s="62">
        <f t="shared" si="10"/>
        <v>111</v>
      </c>
      <c r="R19" s="40" t="str">
        <f t="shared" si="11"/>
        <v>nouveaux contrats assurance de personnes</v>
      </c>
      <c r="S19" s="70" t="str">
        <f t="shared" si="12"/>
        <v>😊</v>
      </c>
      <c r="T19" s="67" t="str">
        <f t="shared" si="14"/>
        <v>😊</v>
      </c>
      <c r="U19" s="86">
        <f t="shared" si="13"/>
        <v>1.6704000000000008</v>
      </c>
      <c r="V19" s="87">
        <f>L32</f>
        <v>-7.6591999999999985</v>
      </c>
    </row>
    <row r="20" spans="1:26" ht="16" thickBot="1">
      <c r="B20" s="40" t="s">
        <v>3</v>
      </c>
      <c r="C20" s="111">
        <v>57</v>
      </c>
      <c r="D20" s="32">
        <v>5</v>
      </c>
      <c r="E20" s="32">
        <v>5</v>
      </c>
      <c r="F20" s="27">
        <f t="shared" si="0"/>
        <v>4.7481</v>
      </c>
      <c r="G20" s="10">
        <f t="shared" si="3"/>
        <v>9.4962</v>
      </c>
      <c r="H20" s="46">
        <f t="shared" si="4"/>
        <v>1.0530528000673953</v>
      </c>
      <c r="I20" s="50" t="str">
        <f t="shared" si="1"/>
        <v>😉</v>
      </c>
      <c r="J20" s="53">
        <f t="shared" si="5"/>
        <v>0.25190000000000001</v>
      </c>
      <c r="K20" s="50" t="str">
        <f t="shared" si="6"/>
        <v>😉</v>
      </c>
      <c r="L20" s="57">
        <f t="shared" si="7"/>
        <v>-4.4962</v>
      </c>
      <c r="M20" s="58" t="str">
        <f t="shared" si="8"/>
        <v>😶</v>
      </c>
      <c r="N20" s="46">
        <f t="shared" si="2"/>
        <v>8.771929824561403E-2</v>
      </c>
      <c r="O20" s="50" t="str">
        <f t="shared" si="9"/>
        <v>😉</v>
      </c>
      <c r="P20" s="62">
        <f t="shared" si="10"/>
        <v>52</v>
      </c>
      <c r="R20" s="40" t="str">
        <f t="shared" si="11"/>
        <v>dont PAV</v>
      </c>
      <c r="S20" s="70" t="str">
        <f t="shared" si="12"/>
        <v>😃</v>
      </c>
      <c r="T20" s="67" t="str">
        <f t="shared" si="14"/>
        <v>😃</v>
      </c>
      <c r="U20" s="86">
        <f t="shared" si="13"/>
        <v>2.5842999999999998</v>
      </c>
      <c r="V20" s="87">
        <f>L3</f>
        <v>0</v>
      </c>
    </row>
    <row r="21" spans="1:26" ht="16" thickBot="1">
      <c r="B21" s="41" t="s">
        <v>4</v>
      </c>
      <c r="C21" s="111">
        <v>67</v>
      </c>
      <c r="D21" s="32">
        <v>7</v>
      </c>
      <c r="E21" s="32">
        <v>7</v>
      </c>
      <c r="F21" s="27">
        <f t="shared" si="0"/>
        <v>5.5811000000000002</v>
      </c>
      <c r="G21" s="10">
        <f t="shared" si="3"/>
        <v>11.1622</v>
      </c>
      <c r="H21" s="46">
        <f t="shared" si="4"/>
        <v>1.2542330364981813</v>
      </c>
      <c r="I21" s="50" t="str">
        <f t="shared" si="1"/>
        <v>😃</v>
      </c>
      <c r="J21" s="53">
        <f t="shared" si="5"/>
        <v>1.4188999999999998</v>
      </c>
      <c r="K21" s="50" t="str">
        <f t="shared" si="6"/>
        <v>😃</v>
      </c>
      <c r="L21" s="57">
        <f t="shared" si="7"/>
        <v>-4.1622000000000003</v>
      </c>
      <c r="M21" s="58" t="str">
        <f t="shared" si="8"/>
        <v>😶</v>
      </c>
      <c r="N21" s="46">
        <f t="shared" si="2"/>
        <v>0.1044776119402985</v>
      </c>
      <c r="O21" s="50" t="str">
        <f t="shared" si="9"/>
        <v>😃</v>
      </c>
      <c r="P21" s="62">
        <f t="shared" si="10"/>
        <v>60</v>
      </c>
      <c r="R21" s="40" t="str">
        <f t="shared" si="11"/>
        <v>AOL</v>
      </c>
      <c r="S21" s="70" t="str">
        <f t="shared" si="12"/>
        <v>😃</v>
      </c>
      <c r="T21" s="67" t="str">
        <f t="shared" si="14"/>
        <v>😃</v>
      </c>
      <c r="U21" s="86">
        <f t="shared" si="13"/>
        <v>2.3336000000000001</v>
      </c>
      <c r="V21" s="87">
        <f>L34</f>
        <v>1.6672</v>
      </c>
    </row>
    <row r="22" spans="1:26" ht="16" thickBot="1">
      <c r="B22" s="92" t="s">
        <v>26</v>
      </c>
      <c r="C22" s="111">
        <v>1148</v>
      </c>
      <c r="D22" s="32">
        <v>18</v>
      </c>
      <c r="E22" s="32">
        <v>18</v>
      </c>
      <c r="F22" s="27">
        <f t="shared" si="0"/>
        <v>95.628399999999999</v>
      </c>
      <c r="G22" s="10">
        <f t="shared" si="3"/>
        <v>191.2568</v>
      </c>
      <c r="H22" s="46">
        <f t="shared" si="4"/>
        <v>0.18822860154514767</v>
      </c>
      <c r="I22" s="50" t="str">
        <f t="shared" si="1"/>
        <v>😶</v>
      </c>
      <c r="J22" s="53">
        <f t="shared" si="5"/>
        <v>-77.628399999999999</v>
      </c>
      <c r="K22" s="50" t="str">
        <f t="shared" si="6"/>
        <v>😶</v>
      </c>
      <c r="L22" s="57">
        <f t="shared" si="7"/>
        <v>-173.2568</v>
      </c>
      <c r="M22" s="58" t="str">
        <f t="shared" si="8"/>
        <v>😶</v>
      </c>
      <c r="N22" s="46">
        <f t="shared" si="2"/>
        <v>1.5679442508710801E-2</v>
      </c>
      <c r="O22" s="50" t="str">
        <f t="shared" si="9"/>
        <v>😶</v>
      </c>
      <c r="P22" s="62">
        <f t="shared" si="10"/>
        <v>1130</v>
      </c>
      <c r="R22" s="68" t="str">
        <f t="shared" si="11"/>
        <v>souscription carte haut de gamme</v>
      </c>
      <c r="S22" s="71" t="str">
        <f t="shared" si="12"/>
        <v>😃</v>
      </c>
      <c r="T22" s="69" t="str">
        <f t="shared" si="14"/>
        <v>😃</v>
      </c>
      <c r="U22" s="88">
        <f t="shared" si="13"/>
        <v>9.7540999999999993</v>
      </c>
      <c r="V22" s="89">
        <f>L35</f>
        <v>-0.49180000000000135</v>
      </c>
    </row>
    <row r="23" spans="1:26" ht="16" thickBot="1">
      <c r="B23" s="90" t="s">
        <v>27</v>
      </c>
      <c r="C23" s="111">
        <v>147</v>
      </c>
      <c r="D23" s="32">
        <v>0</v>
      </c>
      <c r="E23" s="32">
        <v>0</v>
      </c>
      <c r="F23" s="27">
        <f t="shared" si="0"/>
        <v>12.245099999999999</v>
      </c>
      <c r="G23" s="10">
        <f t="shared" si="3"/>
        <v>24.490199999999998</v>
      </c>
      <c r="H23" s="46">
        <f t="shared" si="4"/>
        <v>0</v>
      </c>
      <c r="I23" s="50" t="str">
        <f t="shared" si="1"/>
        <v>😶</v>
      </c>
      <c r="J23" s="53">
        <f t="shared" si="5"/>
        <v>-12.245099999999999</v>
      </c>
      <c r="K23" s="50" t="str">
        <f t="shared" si="6"/>
        <v>😶</v>
      </c>
      <c r="L23" s="57">
        <f t="shared" si="7"/>
        <v>-24.490199999999998</v>
      </c>
      <c r="M23" s="58" t="str">
        <f t="shared" si="8"/>
        <v>😶</v>
      </c>
      <c r="N23" s="46">
        <f t="shared" si="2"/>
        <v>0</v>
      </c>
      <c r="O23" s="50" t="str">
        <f t="shared" si="9"/>
        <v>😶</v>
      </c>
      <c r="P23" s="62">
        <f t="shared" si="10"/>
        <v>147</v>
      </c>
    </row>
    <row r="24" spans="1:26" ht="16" thickBot="1">
      <c r="B24" s="91" t="s">
        <v>28</v>
      </c>
      <c r="C24" s="111">
        <v>77</v>
      </c>
      <c r="D24" s="32">
        <v>0</v>
      </c>
      <c r="E24" s="32">
        <v>0</v>
      </c>
      <c r="F24" s="27">
        <f t="shared" si="0"/>
        <v>6.4141000000000004</v>
      </c>
      <c r="G24" s="10">
        <f t="shared" si="3"/>
        <v>12.828200000000001</v>
      </c>
      <c r="H24" s="46">
        <f t="shared" si="4"/>
        <v>0</v>
      </c>
      <c r="I24" s="50" t="str">
        <f t="shared" si="1"/>
        <v>😶</v>
      </c>
      <c r="J24" s="53">
        <f t="shared" si="5"/>
        <v>-6.4141000000000004</v>
      </c>
      <c r="K24" s="50" t="str">
        <f t="shared" si="6"/>
        <v>😶</v>
      </c>
      <c r="L24" s="57">
        <f t="shared" si="7"/>
        <v>-12.828200000000001</v>
      </c>
      <c r="M24" s="58" t="str">
        <f t="shared" si="8"/>
        <v>😶</v>
      </c>
      <c r="N24" s="46">
        <f t="shared" si="2"/>
        <v>0</v>
      </c>
      <c r="O24" s="50" t="str">
        <f t="shared" si="9"/>
        <v>😶</v>
      </c>
      <c r="P24" s="62">
        <f t="shared" si="10"/>
        <v>77</v>
      </c>
    </row>
    <row r="25" spans="1:26" ht="16" thickBot="1">
      <c r="B25" s="39" t="s">
        <v>29</v>
      </c>
      <c r="C25" s="111">
        <v>1295</v>
      </c>
      <c r="D25" s="32">
        <v>100</v>
      </c>
      <c r="E25" s="32">
        <v>100</v>
      </c>
      <c r="F25" s="27">
        <f t="shared" si="0"/>
        <v>107.87349999999999</v>
      </c>
      <c r="G25" s="10">
        <f t="shared" si="3"/>
        <v>215.74699999999999</v>
      </c>
      <c r="H25" s="46">
        <f t="shared" si="4"/>
        <v>0.92701173133346004</v>
      </c>
      <c r="I25" s="50" t="str">
        <f t="shared" si="1"/>
        <v>😐</v>
      </c>
      <c r="J25" s="53">
        <f t="shared" si="5"/>
        <v>-7.8734999999999928</v>
      </c>
      <c r="K25" s="50" t="str">
        <f t="shared" si="6"/>
        <v>😐</v>
      </c>
      <c r="L25" s="57">
        <f t="shared" si="7"/>
        <v>-115.74699999999999</v>
      </c>
      <c r="M25" s="58" t="str">
        <f t="shared" si="8"/>
        <v>😶</v>
      </c>
      <c r="N25" s="46">
        <f t="shared" si="2"/>
        <v>7.7220077220077218E-2</v>
      </c>
      <c r="O25" s="50" t="str">
        <f t="shared" si="9"/>
        <v>😐</v>
      </c>
      <c r="P25" s="62">
        <f t="shared" si="10"/>
        <v>1195</v>
      </c>
    </row>
    <row r="26" spans="1:26" ht="16" thickBot="1">
      <c r="A26" s="4"/>
      <c r="B26" s="40" t="s">
        <v>30</v>
      </c>
      <c r="C26" s="111">
        <v>242</v>
      </c>
      <c r="D26" s="32">
        <v>13</v>
      </c>
      <c r="E26" s="32">
        <v>13</v>
      </c>
      <c r="F26" s="27">
        <f t="shared" si="0"/>
        <v>20.1586</v>
      </c>
      <c r="G26" s="10">
        <f t="shared" si="3"/>
        <v>40.3172</v>
      </c>
      <c r="H26" s="46">
        <f t="shared" si="4"/>
        <v>0.64488605359499174</v>
      </c>
      <c r="I26" s="50" t="str">
        <f t="shared" si="1"/>
        <v>😶</v>
      </c>
      <c r="J26" s="53">
        <f t="shared" si="5"/>
        <v>-7.1585999999999999</v>
      </c>
      <c r="K26" s="50" t="str">
        <f t="shared" si="6"/>
        <v>😶</v>
      </c>
      <c r="L26" s="57">
        <f t="shared" si="7"/>
        <v>-27.3172</v>
      </c>
      <c r="M26" s="58" t="str">
        <f t="shared" si="8"/>
        <v>😶</v>
      </c>
      <c r="N26" s="46">
        <f t="shared" si="2"/>
        <v>5.3719008264462811E-2</v>
      </c>
      <c r="O26" s="50" t="str">
        <f t="shared" si="9"/>
        <v>😶</v>
      </c>
      <c r="P26" s="62">
        <f t="shared" si="10"/>
        <v>229</v>
      </c>
      <c r="Q26" s="6"/>
      <c r="R26" s="15"/>
      <c r="S26" s="6"/>
      <c r="T26" s="6"/>
      <c r="U26" s="6"/>
      <c r="V26" s="16"/>
      <c r="W26" s="6"/>
      <c r="X26" s="6"/>
      <c r="Y26" s="6"/>
      <c r="Z26" s="6"/>
    </row>
    <row r="27" spans="1:26" ht="16" thickBot="1">
      <c r="B27" s="40" t="s">
        <v>32</v>
      </c>
      <c r="C27" s="111">
        <v>1537</v>
      </c>
      <c r="D27" s="32">
        <v>113</v>
      </c>
      <c r="E27" s="32">
        <v>113</v>
      </c>
      <c r="F27" s="27">
        <f t="shared" si="0"/>
        <v>128.03209999999999</v>
      </c>
      <c r="G27" s="10">
        <f t="shared" si="3"/>
        <v>256.06419999999997</v>
      </c>
      <c r="H27" s="46">
        <f t="shared" si="4"/>
        <v>0.88259116268498305</v>
      </c>
      <c r="I27" s="50" t="str">
        <f t="shared" si="1"/>
        <v>😒</v>
      </c>
      <c r="J27" s="53">
        <f t="shared" si="5"/>
        <v>-15.032099999999986</v>
      </c>
      <c r="K27" s="50" t="str">
        <f t="shared" si="6"/>
        <v>😒</v>
      </c>
      <c r="L27" s="57">
        <f t="shared" si="7"/>
        <v>-143.06419999999997</v>
      </c>
      <c r="M27" s="58" t="str">
        <f t="shared" si="8"/>
        <v>😶</v>
      </c>
      <c r="N27" s="46">
        <f t="shared" si="2"/>
        <v>7.3519843851659078E-2</v>
      </c>
      <c r="O27" s="50" t="str">
        <f t="shared" si="9"/>
        <v>😒</v>
      </c>
      <c r="P27" s="62">
        <f t="shared" si="10"/>
        <v>1424</v>
      </c>
    </row>
    <row r="28" spans="1:26" ht="16" thickBot="1">
      <c r="B28" s="40" t="s">
        <v>31</v>
      </c>
      <c r="C28" s="111">
        <v>10816</v>
      </c>
      <c r="D28" s="32">
        <v>1028</v>
      </c>
      <c r="E28" s="32">
        <v>1028</v>
      </c>
      <c r="F28" s="27">
        <f t="shared" si="0"/>
        <v>900.97280000000001</v>
      </c>
      <c r="G28" s="10">
        <f t="shared" si="3"/>
        <v>1801.9456</v>
      </c>
      <c r="H28" s="46">
        <f t="shared" si="4"/>
        <v>1.14098893995468</v>
      </c>
      <c r="I28" s="50" t="str">
        <f t="shared" si="1"/>
        <v>😊</v>
      </c>
      <c r="J28" s="53">
        <f t="shared" si="5"/>
        <v>127.02719999999999</v>
      </c>
      <c r="K28" s="50" t="str">
        <f t="shared" si="6"/>
        <v>😊</v>
      </c>
      <c r="L28" s="57">
        <f t="shared" si="7"/>
        <v>-773.94560000000001</v>
      </c>
      <c r="M28" s="58" t="str">
        <f t="shared" si="8"/>
        <v>😶</v>
      </c>
      <c r="N28" s="46">
        <f t="shared" si="2"/>
        <v>9.5044378698224852E-2</v>
      </c>
      <c r="O28" s="50" t="str">
        <f t="shared" si="9"/>
        <v>😊</v>
      </c>
      <c r="P28" s="62">
        <f t="shared" si="10"/>
        <v>9788</v>
      </c>
    </row>
    <row r="29" spans="1:26" ht="16" thickBot="1">
      <c r="B29" s="40" t="s">
        <v>33</v>
      </c>
      <c r="C29" s="111">
        <v>910</v>
      </c>
      <c r="D29" s="32">
        <v>0</v>
      </c>
      <c r="E29" s="32">
        <v>0</v>
      </c>
      <c r="F29" s="27">
        <f t="shared" si="0"/>
        <v>75.802999999999997</v>
      </c>
      <c r="G29" s="10">
        <f t="shared" si="3"/>
        <v>151.60599999999999</v>
      </c>
      <c r="H29" s="46">
        <f t="shared" si="4"/>
        <v>0</v>
      </c>
      <c r="I29" s="50" t="str">
        <f t="shared" si="1"/>
        <v>😶</v>
      </c>
      <c r="J29" s="53">
        <f t="shared" si="5"/>
        <v>-75.802999999999997</v>
      </c>
      <c r="K29" s="50" t="str">
        <f t="shared" si="6"/>
        <v>😶</v>
      </c>
      <c r="L29" s="57">
        <f t="shared" si="7"/>
        <v>-151.60599999999999</v>
      </c>
      <c r="M29" s="58" t="str">
        <f t="shared" si="8"/>
        <v>😶</v>
      </c>
      <c r="N29" s="46">
        <f t="shared" si="2"/>
        <v>0</v>
      </c>
      <c r="O29" s="50" t="str">
        <f t="shared" si="9"/>
        <v>😶</v>
      </c>
      <c r="P29" s="62">
        <f t="shared" si="10"/>
        <v>910</v>
      </c>
    </row>
    <row r="30" spans="1:26" ht="16" thickBot="1">
      <c r="B30" s="41" t="s">
        <v>34</v>
      </c>
      <c r="C30" s="111">
        <v>84</v>
      </c>
      <c r="D30" s="32">
        <v>0</v>
      </c>
      <c r="E30" s="32">
        <v>0</v>
      </c>
      <c r="F30" s="27">
        <f t="shared" si="0"/>
        <v>6.9972000000000003</v>
      </c>
      <c r="G30" s="10">
        <f t="shared" si="3"/>
        <v>13.994400000000001</v>
      </c>
      <c r="H30" s="46">
        <f t="shared" si="4"/>
        <v>0</v>
      </c>
      <c r="I30" s="50" t="str">
        <f t="shared" si="1"/>
        <v>😶</v>
      </c>
      <c r="J30" s="53">
        <f t="shared" si="5"/>
        <v>-6.9972000000000003</v>
      </c>
      <c r="K30" s="50" t="str">
        <f t="shared" si="6"/>
        <v>😶</v>
      </c>
      <c r="L30" s="57">
        <f t="shared" si="7"/>
        <v>-13.994400000000001</v>
      </c>
      <c r="M30" s="58" t="str">
        <f t="shared" si="8"/>
        <v>😶</v>
      </c>
      <c r="N30" s="46">
        <f t="shared" si="2"/>
        <v>0</v>
      </c>
      <c r="O30" s="50" t="str">
        <f t="shared" si="9"/>
        <v>😶</v>
      </c>
      <c r="P30" s="62">
        <f t="shared" si="10"/>
        <v>84</v>
      </c>
    </row>
    <row r="31" spans="1:26" ht="16" thickBot="1">
      <c r="B31" s="92" t="s">
        <v>5</v>
      </c>
      <c r="C31" s="111">
        <v>161</v>
      </c>
      <c r="D31" s="32">
        <v>10</v>
      </c>
      <c r="E31" s="32">
        <v>10</v>
      </c>
      <c r="F31" s="27">
        <f t="shared" si="0"/>
        <v>13.411300000000001</v>
      </c>
      <c r="G31" s="10">
        <f t="shared" si="3"/>
        <v>26.822600000000001</v>
      </c>
      <c r="H31" s="46">
        <f t="shared" si="4"/>
        <v>0.74563987085517436</v>
      </c>
      <c r="I31" s="50" t="str">
        <f t="shared" si="1"/>
        <v>😶</v>
      </c>
      <c r="J31" s="53">
        <f t="shared" si="5"/>
        <v>-3.4113000000000007</v>
      </c>
      <c r="K31" s="50" t="str">
        <f t="shared" si="6"/>
        <v>😶</v>
      </c>
      <c r="L31" s="57">
        <f t="shared" si="7"/>
        <v>-16.822600000000001</v>
      </c>
      <c r="M31" s="58" t="str">
        <f t="shared" si="8"/>
        <v>😶</v>
      </c>
      <c r="N31" s="46">
        <f t="shared" si="2"/>
        <v>6.2111801242236024E-2</v>
      </c>
      <c r="O31" s="50" t="str">
        <f t="shared" si="9"/>
        <v>😶</v>
      </c>
      <c r="P31" s="62">
        <f t="shared" si="10"/>
        <v>151</v>
      </c>
    </row>
    <row r="32" spans="1:26" ht="16" thickBot="1">
      <c r="B32" s="90" t="s">
        <v>6</v>
      </c>
      <c r="C32" s="111">
        <v>112</v>
      </c>
      <c r="D32" s="32">
        <v>11</v>
      </c>
      <c r="E32" s="32">
        <v>11</v>
      </c>
      <c r="F32" s="27">
        <f t="shared" si="0"/>
        <v>9.3295999999999992</v>
      </c>
      <c r="G32" s="10">
        <f t="shared" si="3"/>
        <v>18.659199999999998</v>
      </c>
      <c r="H32" s="46">
        <f t="shared" si="4"/>
        <v>1.1790430457897445</v>
      </c>
      <c r="I32" s="50" t="str">
        <f t="shared" si="1"/>
        <v>😊</v>
      </c>
      <c r="J32" s="53">
        <f t="shared" si="5"/>
        <v>1.6704000000000008</v>
      </c>
      <c r="K32" s="50" t="str">
        <f t="shared" si="6"/>
        <v>😊</v>
      </c>
      <c r="L32" s="57">
        <f t="shared" si="7"/>
        <v>-7.6591999999999985</v>
      </c>
      <c r="M32" s="58" t="str">
        <f t="shared" si="8"/>
        <v>😶</v>
      </c>
      <c r="N32" s="46">
        <f t="shared" si="2"/>
        <v>9.8214285714285712E-2</v>
      </c>
      <c r="O32" s="50" t="str">
        <f t="shared" si="9"/>
        <v>😊</v>
      </c>
      <c r="P32" s="62">
        <f t="shared" si="10"/>
        <v>101</v>
      </c>
    </row>
    <row r="33" spans="2:16" ht="16" thickBot="1">
      <c r="B33" s="90" t="s">
        <v>7</v>
      </c>
      <c r="C33" s="111">
        <v>29</v>
      </c>
      <c r="D33" s="32">
        <v>5</v>
      </c>
      <c r="E33" s="32">
        <v>5</v>
      </c>
      <c r="F33" s="27">
        <f t="shared" si="0"/>
        <v>2.4157000000000002</v>
      </c>
      <c r="G33" s="10">
        <f t="shared" si="3"/>
        <v>4.8314000000000004</v>
      </c>
      <c r="H33" s="46">
        <f t="shared" si="4"/>
        <v>2.0697934346152254</v>
      </c>
      <c r="I33" s="50" t="str">
        <f t="shared" si="1"/>
        <v>😃</v>
      </c>
      <c r="J33" s="53">
        <f t="shared" si="5"/>
        <v>2.5842999999999998</v>
      </c>
      <c r="K33" s="50" t="str">
        <f t="shared" si="6"/>
        <v>😃</v>
      </c>
      <c r="L33" s="57">
        <f t="shared" si="7"/>
        <v>0.16859999999999964</v>
      </c>
      <c r="M33" s="58" t="str">
        <f t="shared" si="8"/>
        <v>😉</v>
      </c>
      <c r="N33" s="46">
        <f t="shared" si="2"/>
        <v>0.17241379310344829</v>
      </c>
      <c r="O33" s="50" t="str">
        <f t="shared" si="9"/>
        <v>😃</v>
      </c>
      <c r="P33" s="62">
        <f t="shared" si="10"/>
        <v>24</v>
      </c>
    </row>
    <row r="34" spans="2:16" ht="16" thickBot="1">
      <c r="B34" s="90" t="s">
        <v>9</v>
      </c>
      <c r="C34" s="111">
        <v>8</v>
      </c>
      <c r="D34" s="32">
        <v>3</v>
      </c>
      <c r="E34" s="32">
        <v>3</v>
      </c>
      <c r="F34" s="27">
        <f t="shared" si="0"/>
        <v>0.66639999999999999</v>
      </c>
      <c r="G34" s="10">
        <f t="shared" si="3"/>
        <v>1.3328</v>
      </c>
      <c r="H34" s="46">
        <f t="shared" si="4"/>
        <v>4.5018007202881156</v>
      </c>
      <c r="I34" s="50" t="str">
        <f t="shared" si="1"/>
        <v>😃</v>
      </c>
      <c r="J34" s="53">
        <f t="shared" si="5"/>
        <v>2.3336000000000001</v>
      </c>
      <c r="K34" s="50" t="str">
        <f t="shared" si="6"/>
        <v>😃</v>
      </c>
      <c r="L34" s="57">
        <f t="shared" si="7"/>
        <v>1.6672</v>
      </c>
      <c r="M34" s="58" t="str">
        <f t="shared" si="8"/>
        <v>😃</v>
      </c>
      <c r="N34" s="46">
        <f t="shared" si="2"/>
        <v>0.375</v>
      </c>
      <c r="O34" s="50" t="str">
        <f t="shared" si="9"/>
        <v>😃</v>
      </c>
      <c r="P34" s="62">
        <f t="shared" si="10"/>
        <v>5</v>
      </c>
    </row>
    <row r="35" spans="2:16" ht="16" thickBot="1">
      <c r="B35" s="93" t="s">
        <v>8</v>
      </c>
      <c r="C35" s="111">
        <v>123</v>
      </c>
      <c r="D35" s="32">
        <v>20</v>
      </c>
      <c r="E35" s="32">
        <v>20</v>
      </c>
      <c r="F35" s="42">
        <f t="shared" si="0"/>
        <v>10.245900000000001</v>
      </c>
      <c r="G35" s="43">
        <f t="shared" si="3"/>
        <v>20.491800000000001</v>
      </c>
      <c r="H35" s="47">
        <f>$D35/($E$3*$C35)</f>
        <v>1.9520003123200498</v>
      </c>
      <c r="I35" s="51" t="str">
        <f t="shared" si="1"/>
        <v>😃</v>
      </c>
      <c r="J35" s="54">
        <f t="shared" si="5"/>
        <v>9.7540999999999993</v>
      </c>
      <c r="K35" s="51" t="str">
        <f t="shared" si="6"/>
        <v>😃</v>
      </c>
      <c r="L35" s="59">
        <f t="shared" si="7"/>
        <v>-0.49180000000000135</v>
      </c>
      <c r="M35" s="60" t="str">
        <f t="shared" si="8"/>
        <v>😐</v>
      </c>
      <c r="N35" s="64">
        <f t="shared" si="2"/>
        <v>0.16260162601626016</v>
      </c>
      <c r="O35" s="65" t="str">
        <f t="shared" si="9"/>
        <v>😃</v>
      </c>
      <c r="P35" s="63">
        <f t="shared" si="10"/>
        <v>103</v>
      </c>
    </row>
    <row r="36" spans="2:16" ht="16" thickBot="1">
      <c r="B36" s="25"/>
      <c r="C36" s="5"/>
      <c r="D36" s="5"/>
      <c r="E36" s="5"/>
      <c r="F36" s="9"/>
      <c r="G36" s="9"/>
      <c r="H36" s="18"/>
      <c r="I36" s="18"/>
      <c r="J36" s="9"/>
      <c r="K36" s="18"/>
      <c r="L36" s="9"/>
      <c r="M36" s="18"/>
      <c r="N36" s="18"/>
      <c r="O36" s="18"/>
      <c r="P36" s="5"/>
    </row>
    <row r="37" spans="2:16" ht="61" thickBot="1">
      <c r="B37" s="131" t="s">
        <v>94</v>
      </c>
      <c r="C37" s="132"/>
      <c r="D37" s="133"/>
      <c r="E37" s="134"/>
      <c r="F37" s="135" t="s">
        <v>95</v>
      </c>
      <c r="G37" s="135" t="s">
        <v>96</v>
      </c>
      <c r="H37" s="136" t="s">
        <v>97</v>
      </c>
      <c r="M37" s="5"/>
      <c r="N37" s="5"/>
      <c r="O37" s="5"/>
    </row>
    <row r="38" spans="2:16">
      <c r="B38" s="156" t="s">
        <v>14</v>
      </c>
      <c r="C38" s="155">
        <v>87</v>
      </c>
      <c r="D38" s="33">
        <v>75.099999999999994</v>
      </c>
      <c r="E38" s="137">
        <v>75.099999999999994</v>
      </c>
      <c r="F38" s="138" t="str">
        <f>IF($D38&gt;=$E38,"▲","▼")</f>
        <v>▲</v>
      </c>
      <c r="G38" s="154">
        <f>$E38-$C38</f>
        <v>-11.900000000000006</v>
      </c>
      <c r="H38" s="139" t="str">
        <f>IF($G38&gt;=0,$I$3, $M$4)</f>
        <v>😒</v>
      </c>
      <c r="M38" s="5"/>
      <c r="N38" s="5"/>
      <c r="O38" s="5"/>
    </row>
    <row r="39" spans="2:16">
      <c r="B39" s="157" t="s">
        <v>15</v>
      </c>
      <c r="C39" s="155">
        <v>80</v>
      </c>
      <c r="D39" s="33">
        <v>57.6</v>
      </c>
      <c r="E39" s="137">
        <v>57.6</v>
      </c>
      <c r="F39" s="140" t="str">
        <f t="shared" ref="F39:F48" si="15">IF($D39&gt;=$E39,"▲","▼")</f>
        <v>▲</v>
      </c>
      <c r="G39" s="139">
        <f t="shared" ref="G39:G48" si="16">$E39-$C39</f>
        <v>-22.4</v>
      </c>
      <c r="H39" s="139" t="str">
        <f t="shared" ref="H39:H48" si="17">IF($G39&gt;=0,$I$3, $M$4)</f>
        <v>😒</v>
      </c>
      <c r="M39" s="5"/>
      <c r="N39" s="5"/>
      <c r="O39" s="5"/>
    </row>
    <row r="40" spans="2:16">
      <c r="B40" s="157" t="s">
        <v>19</v>
      </c>
      <c r="C40" s="155">
        <v>10</v>
      </c>
      <c r="D40" s="33">
        <v>0</v>
      </c>
      <c r="E40" s="137">
        <v>0</v>
      </c>
      <c r="F40" s="140" t="str">
        <f t="shared" si="15"/>
        <v>▲</v>
      </c>
      <c r="G40" s="139">
        <f t="shared" si="16"/>
        <v>-10</v>
      </c>
      <c r="H40" s="139" t="str">
        <f t="shared" si="17"/>
        <v>😒</v>
      </c>
      <c r="M40" s="5"/>
      <c r="N40" s="5"/>
      <c r="O40" s="5"/>
    </row>
    <row r="41" spans="2:16">
      <c r="B41" s="157" t="s">
        <v>102</v>
      </c>
      <c r="C41" s="155">
        <v>85</v>
      </c>
      <c r="D41" s="33">
        <v>76.900000000000006</v>
      </c>
      <c r="E41" s="137">
        <v>76.900000000000006</v>
      </c>
      <c r="F41" s="140" t="str">
        <f t="shared" si="15"/>
        <v>▲</v>
      </c>
      <c r="G41" s="139">
        <f t="shared" si="16"/>
        <v>-8.0999999999999943</v>
      </c>
      <c r="H41" s="139" t="str">
        <f t="shared" si="17"/>
        <v>😒</v>
      </c>
      <c r="M41" s="5"/>
      <c r="N41" s="5"/>
      <c r="O41" s="5"/>
    </row>
    <row r="42" spans="2:16">
      <c r="B42" s="157" t="s">
        <v>16</v>
      </c>
      <c r="C42" s="155">
        <v>87</v>
      </c>
      <c r="D42" s="33">
        <v>76.599999999999994</v>
      </c>
      <c r="E42" s="137">
        <v>76.599999999999994</v>
      </c>
      <c r="F42" s="140" t="str">
        <f t="shared" si="15"/>
        <v>▲</v>
      </c>
      <c r="G42" s="139">
        <f t="shared" si="16"/>
        <v>-10.400000000000006</v>
      </c>
      <c r="H42" s="139" t="str">
        <f t="shared" si="17"/>
        <v>😒</v>
      </c>
      <c r="M42" s="5"/>
      <c r="N42" s="5"/>
      <c r="O42" s="5"/>
    </row>
    <row r="43" spans="2:16">
      <c r="B43" s="157" t="s">
        <v>13</v>
      </c>
      <c r="C43" s="155">
        <v>47</v>
      </c>
      <c r="D43" s="33">
        <v>64.900000000000006</v>
      </c>
      <c r="E43" s="137">
        <v>64.900000000000006</v>
      </c>
      <c r="F43" s="140" t="str">
        <f t="shared" si="15"/>
        <v>▲</v>
      </c>
      <c r="G43" s="139">
        <f t="shared" si="16"/>
        <v>17.900000000000006</v>
      </c>
      <c r="H43" s="139" t="str">
        <f t="shared" si="17"/>
        <v>😃</v>
      </c>
      <c r="M43" s="5"/>
      <c r="N43" s="5"/>
      <c r="O43" s="5"/>
    </row>
    <row r="44" spans="2:16">
      <c r="B44" s="157" t="s">
        <v>20</v>
      </c>
      <c r="C44" s="155">
        <v>85</v>
      </c>
      <c r="D44" s="33">
        <v>50</v>
      </c>
      <c r="E44" s="137">
        <v>20</v>
      </c>
      <c r="F44" s="140" t="str">
        <f t="shared" si="15"/>
        <v>▲</v>
      </c>
      <c r="G44" s="139">
        <f t="shared" si="16"/>
        <v>-65</v>
      </c>
      <c r="H44" s="139" t="str">
        <f t="shared" si="17"/>
        <v>😒</v>
      </c>
      <c r="M44" s="5"/>
      <c r="N44" s="5"/>
      <c r="O44" s="5"/>
    </row>
    <row r="45" spans="2:16">
      <c r="B45" s="159" t="s">
        <v>17</v>
      </c>
      <c r="C45" s="155">
        <v>65</v>
      </c>
      <c r="D45" s="33">
        <v>1</v>
      </c>
      <c r="E45" s="137">
        <v>1</v>
      </c>
      <c r="F45" s="140" t="str">
        <f t="shared" si="15"/>
        <v>▲</v>
      </c>
      <c r="G45" s="139">
        <f t="shared" si="16"/>
        <v>-64</v>
      </c>
      <c r="H45" s="139" t="str">
        <f t="shared" si="17"/>
        <v>😒</v>
      </c>
      <c r="M45" s="5"/>
      <c r="N45" s="5"/>
      <c r="O45" s="5"/>
    </row>
    <row r="46" spans="2:16">
      <c r="B46" s="159" t="s">
        <v>103</v>
      </c>
      <c r="C46" s="155">
        <v>40</v>
      </c>
      <c r="D46" s="33">
        <v>85</v>
      </c>
      <c r="E46" s="137">
        <v>85</v>
      </c>
      <c r="F46" s="140" t="str">
        <f t="shared" si="15"/>
        <v>▲</v>
      </c>
      <c r="G46" s="139">
        <f t="shared" si="16"/>
        <v>45</v>
      </c>
      <c r="H46" s="139" t="str">
        <f t="shared" si="17"/>
        <v>😃</v>
      </c>
      <c r="M46" s="5"/>
      <c r="N46" s="5"/>
      <c r="O46" s="5"/>
    </row>
    <row r="47" spans="2:16">
      <c r="B47" s="159" t="s">
        <v>18</v>
      </c>
      <c r="C47" s="155">
        <v>55</v>
      </c>
      <c r="D47" s="33">
        <v>30</v>
      </c>
      <c r="E47" s="137">
        <v>15</v>
      </c>
      <c r="F47" s="140" t="str">
        <f t="shared" si="15"/>
        <v>▲</v>
      </c>
      <c r="G47" s="139">
        <f t="shared" si="16"/>
        <v>-40</v>
      </c>
      <c r="H47" s="139" t="str">
        <f t="shared" si="17"/>
        <v>😒</v>
      </c>
      <c r="M47" s="5"/>
      <c r="N47" s="5"/>
      <c r="O47" s="5"/>
    </row>
    <row r="48" spans="2:16" ht="16" thickBot="1">
      <c r="B48" s="160" t="s">
        <v>10</v>
      </c>
      <c r="C48" s="155">
        <v>30</v>
      </c>
      <c r="D48" s="33">
        <v>85</v>
      </c>
      <c r="E48" s="137">
        <v>86</v>
      </c>
      <c r="F48" s="141" t="str">
        <f t="shared" si="15"/>
        <v>▼</v>
      </c>
      <c r="G48" s="142">
        <f t="shared" si="16"/>
        <v>56</v>
      </c>
      <c r="H48" s="142" t="str">
        <f t="shared" si="17"/>
        <v>😃</v>
      </c>
      <c r="M48" s="5"/>
      <c r="N48" s="5"/>
      <c r="O48" s="5"/>
    </row>
    <row r="49" spans="2:15">
      <c r="M49" s="5"/>
      <c r="N49" s="5"/>
      <c r="O49" s="5"/>
    </row>
    <row r="50" spans="2:15">
      <c r="B50" s="8"/>
      <c r="C50" s="12"/>
      <c r="D50" s="5"/>
      <c r="E50" s="5"/>
      <c r="F50" s="5"/>
      <c r="G50" s="5"/>
      <c r="H50" s="5"/>
      <c r="I50" s="5"/>
      <c r="M50" s="5"/>
      <c r="N50" s="5"/>
      <c r="O50" s="5"/>
    </row>
    <row r="51" spans="2:15">
      <c r="B51" s="8"/>
      <c r="C51" s="12"/>
      <c r="D51" s="5"/>
      <c r="E51" s="5"/>
      <c r="F51" s="5"/>
      <c r="G51" s="5"/>
      <c r="H51" s="5"/>
      <c r="I51" s="5"/>
      <c r="M51" s="5"/>
      <c r="N51" s="5"/>
      <c r="O51" s="5"/>
    </row>
    <row r="52" spans="2:15">
      <c r="B52" s="8"/>
      <c r="C52" s="12"/>
      <c r="D52" s="5"/>
      <c r="E52" s="5"/>
      <c r="F52" s="5"/>
      <c r="G52" s="5"/>
      <c r="H52" s="5"/>
      <c r="I52" s="5"/>
      <c r="M52" s="5"/>
      <c r="N52" s="5"/>
      <c r="O52" s="5"/>
    </row>
    <row r="53" spans="2:15">
      <c r="B53" s="8"/>
      <c r="C53" s="12"/>
      <c r="D53" s="5"/>
      <c r="E53" s="5"/>
      <c r="F53" s="5"/>
      <c r="G53" s="5"/>
      <c r="H53" s="5"/>
      <c r="I53" s="5"/>
      <c r="M53" s="5"/>
      <c r="N53" s="5"/>
      <c r="O53" s="5"/>
    </row>
    <row r="54" spans="2:15">
      <c r="B54" s="8"/>
      <c r="C54" s="12"/>
      <c r="D54" s="5"/>
      <c r="E54" s="5"/>
      <c r="F54" s="5"/>
      <c r="G54" s="5"/>
      <c r="H54" s="5"/>
      <c r="I54" s="5"/>
      <c r="M54" s="5"/>
      <c r="N54" s="5"/>
      <c r="O54" s="5"/>
    </row>
    <row r="55" spans="2:15">
      <c r="B55" s="8"/>
      <c r="C55" s="12"/>
      <c r="D55" s="5"/>
      <c r="E55" s="5"/>
      <c r="F55" s="5"/>
      <c r="G55" s="5"/>
      <c r="H55" s="5"/>
      <c r="I55" s="5"/>
      <c r="M55" s="5"/>
      <c r="N55" s="5"/>
      <c r="O55" s="5"/>
    </row>
    <row r="56" spans="2:15">
      <c r="B56" s="8"/>
      <c r="C56" s="12"/>
      <c r="D56" s="5"/>
      <c r="E56" s="5"/>
      <c r="F56" s="5"/>
      <c r="G56" s="5"/>
      <c r="H56" s="5"/>
      <c r="I56" s="5"/>
      <c r="M56" s="5"/>
      <c r="N56" s="5"/>
      <c r="O56" s="5"/>
    </row>
    <row r="57" spans="2:15">
      <c r="B57" s="8"/>
      <c r="C57" s="12"/>
      <c r="D57" s="5"/>
      <c r="E57" s="5"/>
      <c r="F57" s="5"/>
      <c r="G57" s="5"/>
      <c r="H57" s="5"/>
      <c r="I57" s="5"/>
      <c r="M57" s="5"/>
      <c r="N57" s="5"/>
      <c r="O57" s="5"/>
    </row>
    <row r="58" spans="2:15">
      <c r="B58" s="8"/>
      <c r="C58" s="12"/>
      <c r="D58" s="5"/>
      <c r="E58" s="5"/>
      <c r="F58" s="5"/>
      <c r="G58" s="5"/>
      <c r="H58" s="5"/>
      <c r="I58" s="5"/>
      <c r="M58" s="5"/>
      <c r="N58" s="5"/>
      <c r="O58" s="5"/>
    </row>
    <row r="59" spans="2:15">
      <c r="B59" s="8"/>
      <c r="C59" s="12"/>
      <c r="D59" s="5"/>
      <c r="E59" s="5"/>
      <c r="F59" s="5"/>
      <c r="G59" s="5"/>
      <c r="H59" s="5"/>
      <c r="I59" s="5"/>
      <c r="M59" s="5"/>
      <c r="N59" s="5"/>
      <c r="O59" s="5"/>
    </row>
    <row r="60" spans="2:15">
      <c r="B60" s="8"/>
      <c r="C60" s="12"/>
      <c r="D60" s="5"/>
      <c r="E60" s="5"/>
      <c r="F60" s="5"/>
      <c r="G60" s="5"/>
      <c r="H60" s="5"/>
      <c r="I60" s="5"/>
      <c r="M60" s="5"/>
      <c r="N60" s="5"/>
      <c r="O60" s="5"/>
    </row>
    <row r="61" spans="2:15">
      <c r="B61" s="8"/>
      <c r="C61" s="12"/>
      <c r="D61" s="5"/>
      <c r="E61" s="5"/>
      <c r="F61" s="5"/>
      <c r="G61" s="5"/>
      <c r="H61" s="5"/>
      <c r="I61" s="5"/>
      <c r="M61" s="5"/>
      <c r="N61" s="5"/>
      <c r="O61" s="5"/>
    </row>
    <row r="62" spans="2:15">
      <c r="B62" s="8"/>
      <c r="C62" s="12"/>
      <c r="D62" s="5"/>
      <c r="E62" s="5"/>
      <c r="F62" s="5"/>
      <c r="G62" s="5"/>
      <c r="H62" s="5"/>
      <c r="I62" s="5"/>
      <c r="M62" s="5"/>
      <c r="N62" s="5"/>
      <c r="O62" s="5"/>
    </row>
    <row r="63" spans="2:15">
      <c r="C63" s="12"/>
    </row>
    <row r="64" spans="2:15">
      <c r="C64" s="12"/>
    </row>
    <row r="65" spans="3:3">
      <c r="C65" s="12"/>
    </row>
    <row r="66" spans="3:3">
      <c r="C66" s="12"/>
    </row>
    <row r="67" spans="3:3">
      <c r="C67" s="12"/>
    </row>
    <row r="68" spans="3:3">
      <c r="C68" s="12"/>
    </row>
    <row r="69" spans="3:3">
      <c r="C69" s="12"/>
    </row>
    <row r="70" spans="3:3">
      <c r="C70" s="12"/>
    </row>
    <row r="71" spans="3:3">
      <c r="C71" s="12"/>
    </row>
    <row r="72" spans="3:3">
      <c r="C72" s="12"/>
    </row>
    <row r="73" spans="3:3">
      <c r="C73" s="12"/>
    </row>
    <row r="74" spans="3:3">
      <c r="C74" s="12"/>
    </row>
    <row r="75" spans="3:3">
      <c r="C75" s="12"/>
    </row>
    <row r="76" spans="3:3">
      <c r="C76" s="12"/>
    </row>
    <row r="77" spans="3:3">
      <c r="C77" s="12"/>
    </row>
    <row r="78" spans="3:3">
      <c r="C78" s="12"/>
    </row>
    <row r="79" spans="3:3">
      <c r="C79" s="12"/>
    </row>
    <row r="80" spans="3:3">
      <c r="C80" s="12"/>
    </row>
    <row r="81" spans="3:3">
      <c r="C81" s="12"/>
    </row>
    <row r="82" spans="3:3">
      <c r="C82" s="12"/>
    </row>
  </sheetData>
  <mergeCells count="6">
    <mergeCell ref="N8:O8"/>
    <mergeCell ref="C3:D3"/>
    <mergeCell ref="C4:D4"/>
    <mergeCell ref="H8:I8"/>
    <mergeCell ref="J8:K8"/>
    <mergeCell ref="L8:M8"/>
  </mergeCells>
  <conditionalFormatting sqref="J9:J35">
    <cfRule type="cellIs" dxfId="35" priority="8" operator="greaterThan">
      <formula>0</formula>
    </cfRule>
  </conditionalFormatting>
  <conditionalFormatting sqref="L9:L35">
    <cfRule type="cellIs" dxfId="34" priority="7" operator="greaterThan">
      <formula>0</formula>
    </cfRule>
  </conditionalFormatting>
  <conditionalFormatting sqref="U10:V22">
    <cfRule type="cellIs" dxfId="33" priority="6" operator="greaterThan">
      <formula>0</formula>
    </cfRule>
  </conditionalFormatting>
  <conditionalFormatting sqref="H9:H35">
    <cfRule type="cellIs" dxfId="32" priority="5" operator="greaterThan">
      <formula>1</formula>
    </cfRule>
  </conditionalFormatting>
  <conditionalFormatting sqref="F38:F48">
    <cfRule type="containsText" dxfId="31" priority="4" operator="containsText" text="▼">
      <formula>NOT(ISERROR(SEARCH("▼",F38)))</formula>
    </cfRule>
  </conditionalFormatting>
  <conditionalFormatting sqref="U9:V9">
    <cfRule type="cellIs" dxfId="30" priority="3" operator="greaterThan">
      <formula>0</formula>
    </cfRule>
  </conditionalFormatting>
  <conditionalFormatting sqref="N9:N35">
    <cfRule type="cellIs" dxfId="29" priority="2" operator="greaterThanOrEqual">
      <formula>$E$4</formula>
    </cfRule>
  </conditionalFormatting>
  <conditionalFormatting sqref="G38:G48">
    <cfRule type="cellIs" dxfId="28" priority="1" operator="greaterThanOrEqual">
      <formula>0</formula>
    </cfRule>
  </conditionalFormatting>
  <pageMargins left="0.7" right="0.7" top="0.75" bottom="0.75" header="0.3" footer="0.3"/>
  <pageSetup paperSize="9" orientation="portrait" horizontalDpi="300" verticalDpi="300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V116"/>
  <sheetViews>
    <sheetView topLeftCell="A8" zoomScale="110" zoomScaleNormal="110" zoomScalePageLayoutView="110" workbookViewId="0">
      <selection activeCell="G38" sqref="G38:G48"/>
    </sheetView>
  </sheetViews>
  <sheetFormatPr baseColWidth="10" defaultRowHeight="15.5"/>
  <cols>
    <col min="1" max="1" width="2" style="3" customWidth="1"/>
    <col min="2" max="2" width="39.6640625" style="11" customWidth="1"/>
    <col min="3" max="3" width="6.83203125" style="4" customWidth="1"/>
    <col min="4" max="15" width="6.83203125" style="2" customWidth="1"/>
    <col min="16" max="16" width="7.5" customWidth="1"/>
    <col min="17" max="17" width="2.1640625" customWidth="1"/>
    <col min="18" max="18" width="38.83203125" style="14" customWidth="1"/>
    <col min="19" max="19" width="6.83203125" customWidth="1"/>
    <col min="20" max="21" width="7.1640625" customWidth="1"/>
    <col min="22" max="22" width="6.6640625" style="7" customWidth="1"/>
  </cols>
  <sheetData>
    <row r="1" spans="1:22" ht="16" thickBot="1"/>
    <row r="2" spans="1:22" ht="18" customHeight="1" thickBot="1">
      <c r="I2" s="124" t="s">
        <v>52</v>
      </c>
      <c r="J2" s="122"/>
      <c r="K2" s="122"/>
      <c r="L2" s="122"/>
      <c r="M2" s="122"/>
      <c r="N2" s="122"/>
      <c r="O2" s="122"/>
      <c r="P2" s="123"/>
      <c r="R2" s="113" t="s">
        <v>86</v>
      </c>
      <c r="S2" s="114"/>
      <c r="T2" s="114"/>
      <c r="U2" s="114"/>
      <c r="V2" s="115"/>
    </row>
    <row r="3" spans="1:22" ht="18" customHeight="1" thickBot="1">
      <c r="B3" s="35" t="s">
        <v>46</v>
      </c>
      <c r="C3" s="230" t="s">
        <v>45</v>
      </c>
      <c r="D3" s="231"/>
      <c r="E3" s="45">
        <v>8.3299999999999999E-2</v>
      </c>
      <c r="F3" s="19"/>
      <c r="G3" s="20"/>
      <c r="I3" s="116" t="s">
        <v>88</v>
      </c>
      <c r="J3" s="24" t="s">
        <v>40</v>
      </c>
      <c r="K3" s="24"/>
      <c r="M3" s="125" t="s">
        <v>87</v>
      </c>
      <c r="N3" s="24" t="s">
        <v>43</v>
      </c>
      <c r="O3" s="24"/>
      <c r="P3" s="117"/>
      <c r="T3" s="24"/>
      <c r="U3" s="24"/>
    </row>
    <row r="4" spans="1:22" ht="18" customHeight="1" thickBot="1">
      <c r="B4" s="34" t="s">
        <v>47</v>
      </c>
      <c r="C4" s="232" t="s">
        <v>57</v>
      </c>
      <c r="D4" s="233"/>
      <c r="E4" s="45">
        <v>8.3299999999999999E-2</v>
      </c>
      <c r="F4" s="44" t="s">
        <v>58</v>
      </c>
      <c r="G4" s="21"/>
      <c r="H4" s="5"/>
      <c r="I4" s="116" t="s">
        <v>89</v>
      </c>
      <c r="J4" s="24" t="s">
        <v>41</v>
      </c>
      <c r="K4" s="24"/>
      <c r="M4" s="125" t="s">
        <v>91</v>
      </c>
      <c r="N4" s="24" t="s">
        <v>44</v>
      </c>
      <c r="O4" s="24"/>
      <c r="P4" s="117"/>
      <c r="T4" s="24"/>
      <c r="U4" s="24"/>
    </row>
    <row r="5" spans="1:22" ht="18" customHeight="1" thickBot="1">
      <c r="C5" s="12"/>
      <c r="E5" s="21"/>
      <c r="F5" s="21"/>
      <c r="G5" s="21"/>
      <c r="H5" s="5"/>
      <c r="I5" s="118" t="s">
        <v>90</v>
      </c>
      <c r="J5" s="119" t="s">
        <v>42</v>
      </c>
      <c r="K5" s="119"/>
      <c r="L5" s="120"/>
      <c r="M5" s="126" t="s">
        <v>92</v>
      </c>
      <c r="N5" s="119" t="s">
        <v>53</v>
      </c>
      <c r="O5" s="119"/>
      <c r="P5" s="121"/>
      <c r="T5" s="24"/>
      <c r="U5" s="24"/>
    </row>
    <row r="6" spans="1:22" ht="15" customHeight="1" thickBot="1">
      <c r="C6" s="12"/>
      <c r="E6" s="20"/>
      <c r="F6" s="28" t="s">
        <v>11</v>
      </c>
      <c r="G6" s="28" t="s">
        <v>11</v>
      </c>
      <c r="I6" s="22"/>
      <c r="R6" s="17"/>
      <c r="S6" s="1"/>
      <c r="T6" s="1"/>
      <c r="U6" s="1"/>
    </row>
    <row r="7" spans="1:22" ht="15" customHeight="1" thickBot="1">
      <c r="C7" s="110"/>
      <c r="D7" s="23" t="s">
        <v>12</v>
      </c>
      <c r="E7" s="29"/>
      <c r="F7" s="30" t="s">
        <v>37</v>
      </c>
      <c r="G7" s="30" t="s">
        <v>38</v>
      </c>
      <c r="I7" s="22"/>
      <c r="R7" s="78" t="s">
        <v>56</v>
      </c>
      <c r="S7" s="81">
        <f>E3</f>
        <v>8.3299999999999999E-2</v>
      </c>
      <c r="T7" s="81">
        <f>E4</f>
        <v>8.3299999999999999E-2</v>
      </c>
      <c r="U7" s="83">
        <f>F8</f>
        <v>8.3299999999999999E-2</v>
      </c>
      <c r="V7" s="80">
        <f>G8</f>
        <v>0.1666</v>
      </c>
    </row>
    <row r="8" spans="1:22" s="7" customFormat="1" ht="37" customHeight="1" thickTop="1" thickBot="1">
      <c r="A8" s="2"/>
      <c r="B8" s="36" t="s">
        <v>39</v>
      </c>
      <c r="C8" s="74" t="s">
        <v>49</v>
      </c>
      <c r="D8" s="26" t="s">
        <v>35</v>
      </c>
      <c r="E8" s="75" t="s">
        <v>36</v>
      </c>
      <c r="F8" s="76">
        <v>8.3299999999999999E-2</v>
      </c>
      <c r="G8" s="77">
        <v>0.1666</v>
      </c>
      <c r="H8" s="234" t="s">
        <v>48</v>
      </c>
      <c r="I8" s="235"/>
      <c r="J8" s="234" t="s">
        <v>50</v>
      </c>
      <c r="K8" s="235"/>
      <c r="L8" s="236" t="s">
        <v>51</v>
      </c>
      <c r="M8" s="229"/>
      <c r="N8" s="228" t="s">
        <v>54</v>
      </c>
      <c r="O8" s="229"/>
      <c r="P8" s="26" t="s">
        <v>101</v>
      </c>
      <c r="R8" s="79" t="str">
        <f>B4</f>
        <v>Mérignac Arlac</v>
      </c>
      <c r="S8" s="72" t="s">
        <v>55</v>
      </c>
      <c r="T8" s="73" t="s">
        <v>0</v>
      </c>
      <c r="U8" s="84" t="s">
        <v>50</v>
      </c>
      <c r="V8" s="85" t="s">
        <v>51</v>
      </c>
    </row>
    <row r="9" spans="1:22" ht="15" customHeight="1" thickTop="1" thickBot="1">
      <c r="B9" s="144" t="s">
        <v>93</v>
      </c>
      <c r="C9" s="111">
        <v>276</v>
      </c>
      <c r="D9" s="32">
        <v>37</v>
      </c>
      <c r="E9" s="32">
        <v>37</v>
      </c>
      <c r="F9" s="37">
        <f t="shared" ref="F9:F35" si="0">$C9*$F$8</f>
        <v>22.9908</v>
      </c>
      <c r="G9" s="38">
        <f>$C9*$G$8</f>
        <v>45.9816</v>
      </c>
      <c r="H9" s="48">
        <f>$D9/($E$3*$C9)</f>
        <v>1.6093393879290847</v>
      </c>
      <c r="I9" s="49" t="str">
        <f t="shared" ref="I9:I35" si="1">IF($H9&gt;120%,$I$3,IF($H9&gt;110%,$I$4,IF($H9&gt;100%,$I$5,IF($H9&gt;90%,$M$3,IF($H9&gt;80%,$M$4,$M$5)))))</f>
        <v>😃</v>
      </c>
      <c r="J9" s="52">
        <f>$E9-($F$8*$C9)</f>
        <v>14.0092</v>
      </c>
      <c r="K9" s="49" t="str">
        <f>IF($E9/$F9&gt;120%,$I$3,IF($E9/$F9&gt;110%,$I$4,IF($E9/$F9&gt;100%,$I$5,IF($E9/$F9&gt;90%,$M$3,IF($E9/$F9&gt;80%,$M$4,$M$5)))))</f>
        <v>😃</v>
      </c>
      <c r="L9" s="55">
        <f>$E9-($G$8*$C9)</f>
        <v>-8.9816000000000003</v>
      </c>
      <c r="M9" s="56" t="str">
        <f>IF($E9/$G9&gt;120%,$I$3,IF($E9/$G9&gt;110%,$I$4,IF($E9/$G9&gt;100%,$I$5,IF($E9/$G9&gt;90%,$M$3,IF($E9/$G9&gt;80%,$M$4,$M$5)))))</f>
        <v>😒</v>
      </c>
      <c r="N9" s="48">
        <f t="shared" ref="N9:N35" si="2">$E9/$C9</f>
        <v>0.13405797101449277</v>
      </c>
      <c r="O9" s="49" t="str">
        <f>IF($N9/$E$4&gt;120%,$I$3,IF($N9/$E$4&gt;110%,$I$4,IF($N9/$E$4&gt;100%,$I$5,IF($N9/$E$4&gt;90%,$M$3,IF($N9/$E$4&gt;80%,$M$4,$M$5)))))</f>
        <v>😃</v>
      </c>
      <c r="P9" s="61">
        <f>$C9-$E9</f>
        <v>239</v>
      </c>
      <c r="R9" s="66" t="str">
        <f>B9</f>
        <v xml:space="preserve">Total nouveaux clients </v>
      </c>
      <c r="S9" s="70" t="str">
        <f>I9</f>
        <v>😃</v>
      </c>
      <c r="T9" s="67" t="str">
        <f>O9</f>
        <v>😃</v>
      </c>
      <c r="U9" s="86">
        <f>J9</f>
        <v>14.0092</v>
      </c>
      <c r="V9" s="86">
        <f>L9</f>
        <v>-8.9816000000000003</v>
      </c>
    </row>
    <row r="10" spans="1:22" ht="15" customHeight="1" thickBot="1">
      <c r="B10" s="145" t="s">
        <v>100</v>
      </c>
      <c r="C10" s="111">
        <v>113</v>
      </c>
      <c r="D10" s="32">
        <v>20</v>
      </c>
      <c r="E10" s="32">
        <v>20</v>
      </c>
      <c r="F10" s="27">
        <f t="shared" si="0"/>
        <v>9.4129000000000005</v>
      </c>
      <c r="G10" s="10">
        <f t="shared" ref="G10:G35" si="3">$C10*$G$8</f>
        <v>18.825800000000001</v>
      </c>
      <c r="H10" s="46">
        <f t="shared" ref="H10:H34" si="4">$D10/($E$3*$C10)</f>
        <v>2.1247437027908509</v>
      </c>
      <c r="I10" s="50" t="str">
        <f t="shared" si="1"/>
        <v>😃</v>
      </c>
      <c r="J10" s="53">
        <f t="shared" ref="J10:J35" si="5">$E10-($F$8*$C10)</f>
        <v>10.5871</v>
      </c>
      <c r="K10" s="50" t="str">
        <f t="shared" ref="K10:K35" si="6">IF($E10/$F10&gt;120%,$I$3,IF($E10/$F10&gt;110%,$I$4,IF($E10/$F10&gt;100%,$I$5,IF($E10/$F10&gt;90%,$M$3,IF($E10/$F10&gt;80%,$M$4,$M$5)))))</f>
        <v>😃</v>
      </c>
      <c r="L10" s="57">
        <f t="shared" ref="L10:L35" si="7">$E10-($G$8*$C10)</f>
        <v>1.174199999999999</v>
      </c>
      <c r="M10" s="58" t="str">
        <f t="shared" ref="M10:M35" si="8">IF($E10/$G10&gt;120%,$I$3,IF($E10/$G10&gt;110%,$I$4,IF($E10/$G10&gt;100%,$I$5,IF($E10/$G10&gt;90%,$M$3,IF($E10/$G10&gt;80%,$M$4,$M$5)))))</f>
        <v>😉</v>
      </c>
      <c r="N10" s="46">
        <f t="shared" si="2"/>
        <v>0.17699115044247787</v>
      </c>
      <c r="O10" s="50" t="str">
        <f t="shared" ref="O10:O35" si="9">IF($N10/$E$4&gt;120%,$I$3,IF($N10/$E$4&gt;110%,$I$4,IF($N10/$E$4&gt;100%,$I$5,IF($N10/$E$4&gt;90%,$M$3,IF($N10/$E$4&gt;80%,$M$4,$M$5)))))</f>
        <v>😃</v>
      </c>
      <c r="P10" s="62">
        <f t="shared" ref="P10:P35" si="10">$C10-$E10</f>
        <v>93</v>
      </c>
      <c r="R10" s="66" t="str">
        <f>B12</f>
        <v>dont total nouveaux clients particuliers</v>
      </c>
      <c r="S10" s="70" t="str">
        <f>I12</f>
        <v>😃</v>
      </c>
      <c r="T10" s="67" t="str">
        <f>O12</f>
        <v>😃</v>
      </c>
      <c r="U10" s="86">
        <f>J12</f>
        <v>10.6752</v>
      </c>
      <c r="V10" s="87">
        <f>L12</f>
        <v>-10.6496</v>
      </c>
    </row>
    <row r="11" spans="1:22" ht="15" customHeight="1" thickBot="1">
      <c r="B11" s="145" t="s">
        <v>99</v>
      </c>
      <c r="C11" s="111">
        <v>20</v>
      </c>
      <c r="D11" s="32">
        <v>5</v>
      </c>
      <c r="E11" s="32">
        <v>5</v>
      </c>
      <c r="F11" s="27">
        <f t="shared" si="0"/>
        <v>1.6659999999999999</v>
      </c>
      <c r="G11" s="10">
        <f t="shared" si="3"/>
        <v>3.3319999999999999</v>
      </c>
      <c r="H11" s="46">
        <f t="shared" si="4"/>
        <v>3.0012004801920771</v>
      </c>
      <c r="I11" s="50" t="str">
        <f t="shared" si="1"/>
        <v>😃</v>
      </c>
      <c r="J11" s="53">
        <f t="shared" si="5"/>
        <v>3.3340000000000001</v>
      </c>
      <c r="K11" s="50" t="str">
        <f t="shared" si="6"/>
        <v>😃</v>
      </c>
      <c r="L11" s="57">
        <f t="shared" si="7"/>
        <v>1.6680000000000001</v>
      </c>
      <c r="M11" s="58" t="str">
        <f t="shared" si="8"/>
        <v>😃</v>
      </c>
      <c r="N11" s="46">
        <f t="shared" si="2"/>
        <v>0.25</v>
      </c>
      <c r="O11" s="50" t="str">
        <f t="shared" si="9"/>
        <v>😃</v>
      </c>
      <c r="P11" s="62">
        <f t="shared" si="10"/>
        <v>15</v>
      </c>
      <c r="R11" s="66" t="str">
        <f>B16</f>
        <v>collecte globale hors parts sociales (ke)</v>
      </c>
      <c r="S11" s="70" t="str">
        <f>I16</f>
        <v>😶</v>
      </c>
      <c r="T11" s="67" t="str">
        <f>O16</f>
        <v>😶</v>
      </c>
      <c r="U11" s="86">
        <f>J16</f>
        <v>-378.85910000000001</v>
      </c>
      <c r="V11" s="87">
        <f>L16</f>
        <v>-522.71820000000002</v>
      </c>
    </row>
    <row r="12" spans="1:22" ht="15" customHeight="1" thickBot="1">
      <c r="B12" s="146" t="s">
        <v>98</v>
      </c>
      <c r="C12" s="143">
        <f>C9-C11</f>
        <v>256</v>
      </c>
      <c r="D12" s="147">
        <f>D9-D11</f>
        <v>32</v>
      </c>
      <c r="E12" s="147">
        <f>E9-E11</f>
        <v>32</v>
      </c>
      <c r="F12" s="27">
        <f t="shared" si="0"/>
        <v>21.3248</v>
      </c>
      <c r="G12" s="10">
        <f t="shared" si="3"/>
        <v>42.6496</v>
      </c>
      <c r="H12" s="46">
        <f t="shared" si="4"/>
        <v>1.5006002400960385</v>
      </c>
      <c r="I12" s="50" t="str">
        <f t="shared" si="1"/>
        <v>😃</v>
      </c>
      <c r="J12" s="53">
        <f t="shared" si="5"/>
        <v>10.6752</v>
      </c>
      <c r="K12" s="50" t="str">
        <f t="shared" si="6"/>
        <v>😃</v>
      </c>
      <c r="L12" s="57">
        <f t="shared" si="7"/>
        <v>-10.6496</v>
      </c>
      <c r="M12" s="58" t="str">
        <f t="shared" si="8"/>
        <v>😶</v>
      </c>
      <c r="N12" s="46">
        <f t="shared" si="2"/>
        <v>0.125</v>
      </c>
      <c r="O12" s="50" t="str">
        <f t="shared" si="9"/>
        <v>😃</v>
      </c>
      <c r="P12" s="62">
        <f t="shared" si="10"/>
        <v>224</v>
      </c>
      <c r="R12" s="66" t="str">
        <f>B20</f>
        <v>souscription navig'option</v>
      </c>
      <c r="S12" s="70" t="str">
        <f>I20</f>
        <v>😶</v>
      </c>
      <c r="T12" s="67" t="str">
        <f>O20</f>
        <v>😶</v>
      </c>
      <c r="U12" s="86">
        <f>J20</f>
        <v>-1.7481</v>
      </c>
      <c r="V12" s="87">
        <f>L20</f>
        <v>-6.4962</v>
      </c>
    </row>
    <row r="13" spans="1:22" ht="15" customHeight="1" thickBot="1">
      <c r="B13" s="39" t="s">
        <v>21</v>
      </c>
      <c r="C13" s="111">
        <v>1428</v>
      </c>
      <c r="D13" s="32">
        <v>-189</v>
      </c>
      <c r="E13" s="32">
        <v>-189</v>
      </c>
      <c r="F13" s="27">
        <f t="shared" si="0"/>
        <v>118.9524</v>
      </c>
      <c r="G13" s="10">
        <f t="shared" si="3"/>
        <v>237.90479999999999</v>
      </c>
      <c r="H13" s="46">
        <f t="shared" si="4"/>
        <v>-1.588870842454629</v>
      </c>
      <c r="I13" s="50" t="str">
        <f t="shared" si="1"/>
        <v>😶</v>
      </c>
      <c r="J13" s="53">
        <f t="shared" si="5"/>
        <v>-307.95240000000001</v>
      </c>
      <c r="K13" s="50" t="str">
        <f t="shared" si="6"/>
        <v>😶</v>
      </c>
      <c r="L13" s="57">
        <f t="shared" si="7"/>
        <v>-426.90480000000002</v>
      </c>
      <c r="M13" s="58" t="str">
        <f t="shared" si="8"/>
        <v>😶</v>
      </c>
      <c r="N13" s="46">
        <f t="shared" si="2"/>
        <v>-0.13235294117647059</v>
      </c>
      <c r="O13" s="50" t="str">
        <f t="shared" si="9"/>
        <v>😶</v>
      </c>
      <c r="P13" s="62">
        <f t="shared" si="10"/>
        <v>1617</v>
      </c>
      <c r="R13" s="66" t="str">
        <f>B22</f>
        <v>collecte brute diversifiée en épargne assurance vie (ke)</v>
      </c>
      <c r="S13" s="70" t="str">
        <f>I22</f>
        <v>😶</v>
      </c>
      <c r="T13" s="67" t="str">
        <f>O22</f>
        <v>😶</v>
      </c>
      <c r="U13" s="86">
        <f>J22</f>
        <v>-41.545500000000004</v>
      </c>
      <c r="V13" s="87">
        <f>L22</f>
        <v>-136.09100000000001</v>
      </c>
    </row>
    <row r="14" spans="1:22" ht="15" customHeight="1" thickBot="1">
      <c r="B14" s="40" t="s">
        <v>22</v>
      </c>
      <c r="C14" s="111">
        <v>145</v>
      </c>
      <c r="D14" s="32">
        <v>-49</v>
      </c>
      <c r="E14" s="32">
        <v>-49</v>
      </c>
      <c r="F14" s="27">
        <f t="shared" si="0"/>
        <v>12.0785</v>
      </c>
      <c r="G14" s="10">
        <f t="shared" si="3"/>
        <v>24.157</v>
      </c>
      <c r="H14" s="46">
        <f t="shared" si="4"/>
        <v>-4.056795131845842</v>
      </c>
      <c r="I14" s="50" t="str">
        <f t="shared" si="1"/>
        <v>😶</v>
      </c>
      <c r="J14" s="53">
        <f t="shared" si="5"/>
        <v>-61.078499999999998</v>
      </c>
      <c r="K14" s="50" t="str">
        <f t="shared" si="6"/>
        <v>😶</v>
      </c>
      <c r="L14" s="57">
        <f t="shared" si="7"/>
        <v>-73.156999999999996</v>
      </c>
      <c r="M14" s="58" t="str">
        <f t="shared" si="8"/>
        <v>😶</v>
      </c>
      <c r="N14" s="46">
        <f t="shared" si="2"/>
        <v>-0.33793103448275863</v>
      </c>
      <c r="O14" s="50" t="str">
        <f t="shared" si="9"/>
        <v>😶</v>
      </c>
      <c r="P14" s="62">
        <f t="shared" si="10"/>
        <v>194</v>
      </c>
      <c r="R14" s="66" t="str">
        <f>B23</f>
        <v>collecte brute diversifiée hors épargne assurance vie (ke)</v>
      </c>
      <c r="S14" s="70" t="str">
        <f>I23</f>
        <v>😶</v>
      </c>
      <c r="T14" s="67" t="str">
        <f>O23</f>
        <v>😶</v>
      </c>
      <c r="U14" s="86">
        <f>J23</f>
        <v>-12.0785</v>
      </c>
      <c r="V14" s="87">
        <f>L23</f>
        <v>-24.157</v>
      </c>
    </row>
    <row r="15" spans="1:22" ht="15" customHeight="1" thickBot="1">
      <c r="B15" s="40" t="s">
        <v>23</v>
      </c>
      <c r="C15" s="111">
        <v>153</v>
      </c>
      <c r="D15" s="32">
        <v>3</v>
      </c>
      <c r="E15" s="32">
        <v>3</v>
      </c>
      <c r="F15" s="27">
        <f t="shared" si="0"/>
        <v>12.744899999999999</v>
      </c>
      <c r="G15" s="10">
        <f t="shared" si="3"/>
        <v>25.489799999999999</v>
      </c>
      <c r="H15" s="46">
        <f t="shared" si="4"/>
        <v>0.23538827295624132</v>
      </c>
      <c r="I15" s="50" t="str">
        <f t="shared" si="1"/>
        <v>😶</v>
      </c>
      <c r="J15" s="53">
        <f t="shared" si="5"/>
        <v>-9.7448999999999995</v>
      </c>
      <c r="K15" s="50" t="str">
        <f t="shared" si="6"/>
        <v>😶</v>
      </c>
      <c r="L15" s="57">
        <f t="shared" si="7"/>
        <v>-22.489799999999999</v>
      </c>
      <c r="M15" s="58" t="str">
        <f t="shared" si="8"/>
        <v>😶</v>
      </c>
      <c r="N15" s="46">
        <f t="shared" si="2"/>
        <v>1.9607843137254902E-2</v>
      </c>
      <c r="O15" s="50" t="str">
        <f t="shared" si="9"/>
        <v>😶</v>
      </c>
      <c r="P15" s="62">
        <f t="shared" si="10"/>
        <v>150</v>
      </c>
      <c r="R15" s="66" t="str">
        <f>B27</f>
        <v>total crédit conso et renouvelable (ke)</v>
      </c>
      <c r="S15" s="70" t="str">
        <f>I27</f>
        <v>😶</v>
      </c>
      <c r="T15" s="67" t="str">
        <f>O25</f>
        <v>😶</v>
      </c>
      <c r="U15" s="86">
        <f>J27</f>
        <v>-57.369299999999996</v>
      </c>
      <c r="V15" s="87">
        <f>L27</f>
        <v>-175.73859999999999</v>
      </c>
    </row>
    <row r="16" spans="1:22" ht="15" customHeight="1" thickBot="1">
      <c r="B16" s="40" t="s">
        <v>24</v>
      </c>
      <c r="C16" s="111">
        <v>1727</v>
      </c>
      <c r="D16" s="32">
        <v>-235</v>
      </c>
      <c r="E16" s="32">
        <v>-235</v>
      </c>
      <c r="F16" s="27">
        <f t="shared" si="0"/>
        <v>143.85910000000001</v>
      </c>
      <c r="G16" s="10">
        <f t="shared" si="3"/>
        <v>287.71820000000002</v>
      </c>
      <c r="H16" s="46">
        <f t="shared" si="4"/>
        <v>-1.6335428207183278</v>
      </c>
      <c r="I16" s="50" t="str">
        <f t="shared" si="1"/>
        <v>😶</v>
      </c>
      <c r="J16" s="53">
        <f t="shared" si="5"/>
        <v>-378.85910000000001</v>
      </c>
      <c r="K16" s="50" t="str">
        <f t="shared" si="6"/>
        <v>😶</v>
      </c>
      <c r="L16" s="57">
        <f t="shared" si="7"/>
        <v>-522.71820000000002</v>
      </c>
      <c r="M16" s="58" t="str">
        <f t="shared" si="8"/>
        <v>😶</v>
      </c>
      <c r="N16" s="46">
        <f t="shared" si="2"/>
        <v>-0.13607411696583671</v>
      </c>
      <c r="O16" s="50" t="str">
        <f t="shared" si="9"/>
        <v>😶</v>
      </c>
      <c r="P16" s="62">
        <f t="shared" si="10"/>
        <v>1962</v>
      </c>
      <c r="R16" s="66" t="str">
        <f t="shared" ref="R16:R22" si="11">B29</f>
        <v>crédit pro hors locatif (ke)</v>
      </c>
      <c r="S16" s="70" t="str">
        <f t="shared" ref="S16:S22" si="12">I29</f>
        <v>😶</v>
      </c>
      <c r="T16" s="67" t="str">
        <f>O27</f>
        <v>😶</v>
      </c>
      <c r="U16" s="86">
        <f t="shared" ref="U16:U22" si="13">J29</f>
        <v>-51.472999999999999</v>
      </c>
      <c r="V16" s="87">
        <f>L29</f>
        <v>-118.946</v>
      </c>
    </row>
    <row r="17" spans="1:22" ht="15" customHeight="1" thickBot="1">
      <c r="B17" s="40" t="s">
        <v>25</v>
      </c>
      <c r="C17" s="111">
        <v>44</v>
      </c>
      <c r="D17" s="32">
        <v>-4</v>
      </c>
      <c r="E17" s="32">
        <v>-4</v>
      </c>
      <c r="F17" s="27">
        <f t="shared" si="0"/>
        <v>3.6652</v>
      </c>
      <c r="G17" s="10">
        <f t="shared" si="3"/>
        <v>7.3304</v>
      </c>
      <c r="H17" s="46">
        <f t="shared" si="4"/>
        <v>-1.0913456291607553</v>
      </c>
      <c r="I17" s="50" t="str">
        <f t="shared" si="1"/>
        <v>😶</v>
      </c>
      <c r="J17" s="53">
        <f t="shared" si="5"/>
        <v>-7.6652000000000005</v>
      </c>
      <c r="K17" s="50" t="str">
        <f t="shared" si="6"/>
        <v>😶</v>
      </c>
      <c r="L17" s="57">
        <f t="shared" si="7"/>
        <v>-11.330400000000001</v>
      </c>
      <c r="M17" s="58" t="str">
        <f t="shared" si="8"/>
        <v>😶</v>
      </c>
      <c r="N17" s="46">
        <f t="shared" si="2"/>
        <v>-9.0909090909090912E-2</v>
      </c>
      <c r="O17" s="50" t="str">
        <f t="shared" si="9"/>
        <v>😶</v>
      </c>
      <c r="P17" s="62">
        <f t="shared" si="10"/>
        <v>48</v>
      </c>
      <c r="R17" s="66" t="str">
        <f t="shared" si="11"/>
        <v>crédit pro locatif (ke)</v>
      </c>
      <c r="S17" s="70" t="str">
        <f t="shared" si="12"/>
        <v>😶</v>
      </c>
      <c r="T17" s="67" t="str">
        <f t="shared" ref="T17:T22" si="14">O30</f>
        <v>😶</v>
      </c>
      <c r="U17" s="86">
        <f t="shared" si="13"/>
        <v>-6.9972000000000003</v>
      </c>
      <c r="V17" s="87">
        <f>L84</f>
        <v>0</v>
      </c>
    </row>
    <row r="18" spans="1:22" ht="15" customHeight="1" thickBot="1">
      <c r="B18" s="40" t="s">
        <v>1</v>
      </c>
      <c r="C18" s="111">
        <v>33</v>
      </c>
      <c r="D18" s="32">
        <v>2</v>
      </c>
      <c r="E18" s="32">
        <v>2</v>
      </c>
      <c r="F18" s="27">
        <f t="shared" si="0"/>
        <v>2.7488999999999999</v>
      </c>
      <c r="G18" s="10">
        <f t="shared" si="3"/>
        <v>5.4977999999999998</v>
      </c>
      <c r="H18" s="46">
        <f t="shared" si="4"/>
        <v>0.72756375277383678</v>
      </c>
      <c r="I18" s="50" t="str">
        <f t="shared" si="1"/>
        <v>😶</v>
      </c>
      <c r="J18" s="53">
        <f t="shared" si="5"/>
        <v>-0.7488999999999999</v>
      </c>
      <c r="K18" s="50" t="str">
        <f t="shared" si="6"/>
        <v>😶</v>
      </c>
      <c r="L18" s="57">
        <f t="shared" si="7"/>
        <v>-3.4977999999999998</v>
      </c>
      <c r="M18" s="58" t="str">
        <f t="shared" si="8"/>
        <v>😶</v>
      </c>
      <c r="N18" s="46">
        <f t="shared" si="2"/>
        <v>6.0606060606060608E-2</v>
      </c>
      <c r="O18" s="50" t="str">
        <f t="shared" si="9"/>
        <v>😶</v>
      </c>
      <c r="P18" s="62">
        <f t="shared" si="10"/>
        <v>31</v>
      </c>
      <c r="R18" s="40" t="str">
        <f t="shared" si="11"/>
        <v>nouveaux contrats assurance de biens</v>
      </c>
      <c r="S18" s="70" t="str">
        <f t="shared" si="12"/>
        <v>😃</v>
      </c>
      <c r="T18" s="67" t="str">
        <f t="shared" si="14"/>
        <v>😃</v>
      </c>
      <c r="U18" s="86">
        <f t="shared" si="13"/>
        <v>7.7553000000000001</v>
      </c>
      <c r="V18" s="87">
        <f>L31</f>
        <v>-5.4893999999999998</v>
      </c>
    </row>
    <row r="19" spans="1:22" ht="15" customHeight="1" thickBot="1">
      <c r="B19" s="40" t="s">
        <v>2</v>
      </c>
      <c r="C19" s="111">
        <v>119</v>
      </c>
      <c r="D19" s="32">
        <v>9</v>
      </c>
      <c r="E19" s="32">
        <v>9</v>
      </c>
      <c r="F19" s="27">
        <f t="shared" si="0"/>
        <v>9.9126999999999992</v>
      </c>
      <c r="G19" s="10">
        <f t="shared" si="3"/>
        <v>19.825399999999998</v>
      </c>
      <c r="H19" s="46">
        <f t="shared" si="4"/>
        <v>0.90792619568835942</v>
      </c>
      <c r="I19" s="50" t="str">
        <f t="shared" si="1"/>
        <v>😐</v>
      </c>
      <c r="J19" s="53">
        <f t="shared" si="5"/>
        <v>-0.91269999999999918</v>
      </c>
      <c r="K19" s="50" t="str">
        <f t="shared" si="6"/>
        <v>😐</v>
      </c>
      <c r="L19" s="57">
        <f t="shared" si="7"/>
        <v>-10.825399999999998</v>
      </c>
      <c r="M19" s="58" t="str">
        <f t="shared" si="8"/>
        <v>😶</v>
      </c>
      <c r="N19" s="46">
        <f t="shared" si="2"/>
        <v>7.5630252100840331E-2</v>
      </c>
      <c r="O19" s="50" t="str">
        <f t="shared" si="9"/>
        <v>😐</v>
      </c>
      <c r="P19" s="62">
        <f t="shared" si="10"/>
        <v>110</v>
      </c>
      <c r="R19" s="40" t="str">
        <f t="shared" si="11"/>
        <v>nouveaux contrats assurance de personnes</v>
      </c>
      <c r="S19" s="70" t="str">
        <f t="shared" si="12"/>
        <v>😃</v>
      </c>
      <c r="T19" s="67" t="str">
        <f t="shared" si="14"/>
        <v>😃</v>
      </c>
      <c r="U19" s="86">
        <f t="shared" si="13"/>
        <v>3.7537000000000003</v>
      </c>
      <c r="V19" s="87">
        <f>L32</f>
        <v>-5.4925999999999995</v>
      </c>
    </row>
    <row r="20" spans="1:22" ht="15" customHeight="1" thickBot="1">
      <c r="B20" s="40" t="s">
        <v>3</v>
      </c>
      <c r="C20" s="111">
        <v>57</v>
      </c>
      <c r="D20" s="32">
        <v>3</v>
      </c>
      <c r="E20" s="32">
        <v>3</v>
      </c>
      <c r="F20" s="27">
        <f t="shared" si="0"/>
        <v>4.7481</v>
      </c>
      <c r="G20" s="10">
        <f t="shared" si="3"/>
        <v>9.4962</v>
      </c>
      <c r="H20" s="46">
        <f t="shared" si="4"/>
        <v>0.63183168004043722</v>
      </c>
      <c r="I20" s="50" t="str">
        <f t="shared" si="1"/>
        <v>😶</v>
      </c>
      <c r="J20" s="53">
        <f t="shared" si="5"/>
        <v>-1.7481</v>
      </c>
      <c r="K20" s="50" t="str">
        <f t="shared" si="6"/>
        <v>😶</v>
      </c>
      <c r="L20" s="57">
        <f t="shared" si="7"/>
        <v>-6.4962</v>
      </c>
      <c r="M20" s="58" t="str">
        <f t="shared" si="8"/>
        <v>😶</v>
      </c>
      <c r="N20" s="46">
        <f t="shared" si="2"/>
        <v>5.2631578947368418E-2</v>
      </c>
      <c r="O20" s="50" t="str">
        <f t="shared" si="9"/>
        <v>😶</v>
      </c>
      <c r="P20" s="62">
        <f t="shared" si="10"/>
        <v>54</v>
      </c>
      <c r="R20" s="40" t="str">
        <f t="shared" si="11"/>
        <v>dont PAV</v>
      </c>
      <c r="S20" s="70" t="str">
        <f t="shared" si="12"/>
        <v>😃</v>
      </c>
      <c r="T20" s="67" t="str">
        <f t="shared" si="14"/>
        <v>😃</v>
      </c>
      <c r="U20" s="86">
        <f t="shared" si="13"/>
        <v>0.58429999999999982</v>
      </c>
      <c r="V20" s="87">
        <f>L3</f>
        <v>0</v>
      </c>
    </row>
    <row r="21" spans="1:22" ht="15" customHeight="1" thickBot="1">
      <c r="B21" s="41" t="s">
        <v>4</v>
      </c>
      <c r="C21" s="111">
        <v>66</v>
      </c>
      <c r="D21" s="32">
        <v>5</v>
      </c>
      <c r="E21" s="32">
        <v>5</v>
      </c>
      <c r="F21" s="27">
        <f t="shared" si="0"/>
        <v>5.4977999999999998</v>
      </c>
      <c r="G21" s="10">
        <f t="shared" si="3"/>
        <v>10.9956</v>
      </c>
      <c r="H21" s="46">
        <f t="shared" si="4"/>
        <v>0.90945469096729603</v>
      </c>
      <c r="I21" s="50" t="str">
        <f t="shared" si="1"/>
        <v>😐</v>
      </c>
      <c r="J21" s="53">
        <f t="shared" si="5"/>
        <v>-0.4977999999999998</v>
      </c>
      <c r="K21" s="50" t="str">
        <f t="shared" si="6"/>
        <v>😐</v>
      </c>
      <c r="L21" s="57">
        <f t="shared" si="7"/>
        <v>-5.9955999999999996</v>
      </c>
      <c r="M21" s="58" t="str">
        <f t="shared" si="8"/>
        <v>😶</v>
      </c>
      <c r="N21" s="46">
        <f t="shared" si="2"/>
        <v>7.575757575757576E-2</v>
      </c>
      <c r="O21" s="50" t="str">
        <f t="shared" si="9"/>
        <v>😐</v>
      </c>
      <c r="P21" s="62">
        <f t="shared" si="10"/>
        <v>61</v>
      </c>
      <c r="R21" s="40" t="str">
        <f t="shared" si="11"/>
        <v>AOL</v>
      </c>
      <c r="S21" s="70" t="str">
        <f t="shared" si="12"/>
        <v>😃</v>
      </c>
      <c r="T21" s="67" t="str">
        <f t="shared" si="14"/>
        <v>😃</v>
      </c>
      <c r="U21" s="86">
        <f t="shared" si="13"/>
        <v>0.33360000000000001</v>
      </c>
      <c r="V21" s="87">
        <f>L34</f>
        <v>-0.33279999999999998</v>
      </c>
    </row>
    <row r="22" spans="1:22" ht="15" customHeight="1" thickBot="1">
      <c r="B22" s="92" t="s">
        <v>26</v>
      </c>
      <c r="C22" s="111">
        <v>1135</v>
      </c>
      <c r="D22" s="32">
        <v>53</v>
      </c>
      <c r="E22" s="32">
        <v>53</v>
      </c>
      <c r="F22" s="27">
        <f t="shared" si="0"/>
        <v>94.545500000000004</v>
      </c>
      <c r="G22" s="10">
        <f t="shared" si="3"/>
        <v>189.09100000000001</v>
      </c>
      <c r="H22" s="46">
        <f t="shared" si="4"/>
        <v>0.56057665356891651</v>
      </c>
      <c r="I22" s="50" t="str">
        <f t="shared" si="1"/>
        <v>😶</v>
      </c>
      <c r="J22" s="53">
        <f t="shared" si="5"/>
        <v>-41.545500000000004</v>
      </c>
      <c r="K22" s="50" t="str">
        <f t="shared" si="6"/>
        <v>😶</v>
      </c>
      <c r="L22" s="57">
        <f t="shared" si="7"/>
        <v>-136.09100000000001</v>
      </c>
      <c r="M22" s="58" t="str">
        <f t="shared" si="8"/>
        <v>😶</v>
      </c>
      <c r="N22" s="46">
        <f t="shared" si="2"/>
        <v>4.6696035242290747E-2</v>
      </c>
      <c r="O22" s="50" t="str">
        <f t="shared" si="9"/>
        <v>😶</v>
      </c>
      <c r="P22" s="62">
        <f t="shared" si="10"/>
        <v>1082</v>
      </c>
      <c r="R22" s="68" t="str">
        <f t="shared" si="11"/>
        <v>souscription carte haut de gamme</v>
      </c>
      <c r="S22" s="71" t="str">
        <f t="shared" si="12"/>
        <v>😃</v>
      </c>
      <c r="T22" s="69" t="str">
        <f t="shared" si="14"/>
        <v>😃</v>
      </c>
      <c r="U22" s="88">
        <f t="shared" si="13"/>
        <v>10.837400000000001</v>
      </c>
      <c r="V22" s="89">
        <f>L35</f>
        <v>0.67480000000000118</v>
      </c>
    </row>
    <row r="23" spans="1:22" ht="15" customHeight="1" thickBot="1">
      <c r="B23" s="90" t="s">
        <v>27</v>
      </c>
      <c r="C23" s="111">
        <v>145</v>
      </c>
      <c r="D23" s="32">
        <v>0</v>
      </c>
      <c r="E23" s="32">
        <v>0</v>
      </c>
      <c r="F23" s="27">
        <f t="shared" si="0"/>
        <v>12.0785</v>
      </c>
      <c r="G23" s="10">
        <f t="shared" si="3"/>
        <v>24.157</v>
      </c>
      <c r="H23" s="46">
        <f t="shared" si="4"/>
        <v>0</v>
      </c>
      <c r="I23" s="50" t="str">
        <f t="shared" si="1"/>
        <v>😶</v>
      </c>
      <c r="J23" s="53">
        <f t="shared" si="5"/>
        <v>-12.0785</v>
      </c>
      <c r="K23" s="50" t="str">
        <f t="shared" si="6"/>
        <v>😶</v>
      </c>
      <c r="L23" s="57">
        <f t="shared" si="7"/>
        <v>-24.157</v>
      </c>
      <c r="M23" s="58" t="str">
        <f t="shared" si="8"/>
        <v>😶</v>
      </c>
      <c r="N23" s="46">
        <f t="shared" si="2"/>
        <v>0</v>
      </c>
      <c r="O23" s="50" t="str">
        <f t="shared" si="9"/>
        <v>😶</v>
      </c>
      <c r="P23" s="62">
        <f t="shared" si="10"/>
        <v>145</v>
      </c>
    </row>
    <row r="24" spans="1:22" ht="15" customHeight="1" thickBot="1">
      <c r="B24" s="91" t="s">
        <v>28</v>
      </c>
      <c r="C24" s="111">
        <v>76</v>
      </c>
      <c r="D24" s="32">
        <v>0</v>
      </c>
      <c r="E24" s="32">
        <v>0</v>
      </c>
      <c r="F24" s="27">
        <f t="shared" si="0"/>
        <v>6.3308</v>
      </c>
      <c r="G24" s="10">
        <f t="shared" si="3"/>
        <v>12.6616</v>
      </c>
      <c r="H24" s="46">
        <f t="shared" si="4"/>
        <v>0</v>
      </c>
      <c r="I24" s="50" t="str">
        <f t="shared" si="1"/>
        <v>😶</v>
      </c>
      <c r="J24" s="53">
        <f t="shared" si="5"/>
        <v>-6.3308</v>
      </c>
      <c r="K24" s="50" t="str">
        <f t="shared" si="6"/>
        <v>😶</v>
      </c>
      <c r="L24" s="57">
        <f t="shared" si="7"/>
        <v>-12.6616</v>
      </c>
      <c r="M24" s="58" t="str">
        <f t="shared" si="8"/>
        <v>😶</v>
      </c>
      <c r="N24" s="46">
        <f t="shared" si="2"/>
        <v>0</v>
      </c>
      <c r="O24" s="50" t="str">
        <f t="shared" si="9"/>
        <v>😶</v>
      </c>
      <c r="P24" s="62">
        <f t="shared" si="10"/>
        <v>76</v>
      </c>
    </row>
    <row r="25" spans="1:22" ht="15" customHeight="1" thickBot="1">
      <c r="B25" s="39" t="s">
        <v>29</v>
      </c>
      <c r="C25" s="111">
        <v>1195</v>
      </c>
      <c r="D25" s="32">
        <v>31</v>
      </c>
      <c r="E25" s="32">
        <v>31</v>
      </c>
      <c r="F25" s="27">
        <f t="shared" si="0"/>
        <v>99.543499999999995</v>
      </c>
      <c r="G25" s="10">
        <f t="shared" si="3"/>
        <v>199.08699999999999</v>
      </c>
      <c r="H25" s="46">
        <f t="shared" si="4"/>
        <v>0.31142163978562137</v>
      </c>
      <c r="I25" s="50" t="str">
        <f t="shared" si="1"/>
        <v>😶</v>
      </c>
      <c r="J25" s="53">
        <f t="shared" si="5"/>
        <v>-68.543499999999995</v>
      </c>
      <c r="K25" s="50" t="str">
        <f t="shared" si="6"/>
        <v>😶</v>
      </c>
      <c r="L25" s="57">
        <f t="shared" si="7"/>
        <v>-168.08699999999999</v>
      </c>
      <c r="M25" s="58" t="str">
        <f t="shared" si="8"/>
        <v>😶</v>
      </c>
      <c r="N25" s="46">
        <f t="shared" si="2"/>
        <v>2.5941422594142258E-2</v>
      </c>
      <c r="O25" s="50" t="str">
        <f t="shared" si="9"/>
        <v>😶</v>
      </c>
      <c r="P25" s="62">
        <f t="shared" si="10"/>
        <v>1164</v>
      </c>
    </row>
    <row r="26" spans="1:22" s="6" customFormat="1" ht="15" customHeight="1" thickBot="1">
      <c r="A26" s="4"/>
      <c r="B26" s="40" t="s">
        <v>30</v>
      </c>
      <c r="C26" s="111">
        <v>226</v>
      </c>
      <c r="D26" s="32">
        <v>30</v>
      </c>
      <c r="E26" s="32">
        <v>30</v>
      </c>
      <c r="F26" s="27">
        <f t="shared" si="0"/>
        <v>18.825800000000001</v>
      </c>
      <c r="G26" s="10">
        <f t="shared" si="3"/>
        <v>37.651600000000002</v>
      </c>
      <c r="H26" s="46">
        <f t="shared" si="4"/>
        <v>1.593557777093138</v>
      </c>
      <c r="I26" s="50" t="str">
        <f t="shared" si="1"/>
        <v>😃</v>
      </c>
      <c r="J26" s="53">
        <f t="shared" si="5"/>
        <v>11.174199999999999</v>
      </c>
      <c r="K26" s="50" t="str">
        <f t="shared" si="6"/>
        <v>😃</v>
      </c>
      <c r="L26" s="57">
        <f t="shared" si="7"/>
        <v>-7.651600000000002</v>
      </c>
      <c r="M26" s="58" t="str">
        <f t="shared" si="8"/>
        <v>😶</v>
      </c>
      <c r="N26" s="46">
        <f t="shared" si="2"/>
        <v>0.13274336283185842</v>
      </c>
      <c r="O26" s="50" t="str">
        <f t="shared" si="9"/>
        <v>😃</v>
      </c>
      <c r="P26" s="62">
        <f t="shared" si="10"/>
        <v>196</v>
      </c>
      <c r="R26" s="15"/>
      <c r="V26" s="16"/>
    </row>
    <row r="27" spans="1:22" ht="15" customHeight="1" thickBot="1">
      <c r="B27" s="40" t="s">
        <v>32</v>
      </c>
      <c r="C27" s="111">
        <v>1421</v>
      </c>
      <c r="D27" s="32">
        <v>61</v>
      </c>
      <c r="E27" s="32">
        <v>61</v>
      </c>
      <c r="F27" s="27">
        <f t="shared" si="0"/>
        <v>118.3693</v>
      </c>
      <c r="G27" s="10">
        <f t="shared" si="3"/>
        <v>236.73859999999999</v>
      </c>
      <c r="H27" s="46">
        <f t="shared" si="4"/>
        <v>0.51533632453685208</v>
      </c>
      <c r="I27" s="50" t="str">
        <f t="shared" si="1"/>
        <v>😶</v>
      </c>
      <c r="J27" s="53">
        <f t="shared" si="5"/>
        <v>-57.369299999999996</v>
      </c>
      <c r="K27" s="50" t="str">
        <f t="shared" si="6"/>
        <v>😶</v>
      </c>
      <c r="L27" s="57">
        <f t="shared" si="7"/>
        <v>-175.73859999999999</v>
      </c>
      <c r="M27" s="58" t="str">
        <f t="shared" si="8"/>
        <v>😶</v>
      </c>
      <c r="N27" s="46">
        <f t="shared" si="2"/>
        <v>4.2927515833919773E-2</v>
      </c>
      <c r="O27" s="50" t="str">
        <f t="shared" si="9"/>
        <v>😶</v>
      </c>
      <c r="P27" s="62">
        <f t="shared" si="10"/>
        <v>1360</v>
      </c>
    </row>
    <row r="28" spans="1:22" ht="15" customHeight="1" thickBot="1">
      <c r="B28" s="40" t="s">
        <v>31</v>
      </c>
      <c r="C28" s="111">
        <v>10694</v>
      </c>
      <c r="D28" s="32">
        <v>1652</v>
      </c>
      <c r="E28" s="32">
        <v>1652</v>
      </c>
      <c r="F28" s="27">
        <f t="shared" si="0"/>
        <v>890.81020000000001</v>
      </c>
      <c r="G28" s="10">
        <f t="shared" si="3"/>
        <v>1781.6204</v>
      </c>
      <c r="H28" s="46">
        <f t="shared" si="4"/>
        <v>1.8544915628491905</v>
      </c>
      <c r="I28" s="50" t="str">
        <f t="shared" si="1"/>
        <v>😃</v>
      </c>
      <c r="J28" s="53">
        <f t="shared" si="5"/>
        <v>761.18979999999999</v>
      </c>
      <c r="K28" s="50" t="str">
        <f t="shared" si="6"/>
        <v>😃</v>
      </c>
      <c r="L28" s="57">
        <f t="shared" si="7"/>
        <v>-129.62040000000002</v>
      </c>
      <c r="M28" s="58" t="str">
        <f t="shared" si="8"/>
        <v>😐</v>
      </c>
      <c r="N28" s="46">
        <f t="shared" si="2"/>
        <v>0.15447914718533756</v>
      </c>
      <c r="O28" s="50" t="str">
        <f t="shared" si="9"/>
        <v>😃</v>
      </c>
      <c r="P28" s="62">
        <f t="shared" si="10"/>
        <v>9042</v>
      </c>
    </row>
    <row r="29" spans="1:22" ht="15" customHeight="1" thickBot="1">
      <c r="B29" s="40" t="s">
        <v>33</v>
      </c>
      <c r="C29" s="111">
        <v>810</v>
      </c>
      <c r="D29" s="32">
        <v>16</v>
      </c>
      <c r="E29" s="32">
        <v>16</v>
      </c>
      <c r="F29" s="27">
        <f t="shared" si="0"/>
        <v>67.472999999999999</v>
      </c>
      <c r="G29" s="10">
        <f t="shared" si="3"/>
        <v>134.946</v>
      </c>
      <c r="H29" s="46">
        <f t="shared" si="4"/>
        <v>0.23713188979295421</v>
      </c>
      <c r="I29" s="50" t="str">
        <f t="shared" si="1"/>
        <v>😶</v>
      </c>
      <c r="J29" s="53">
        <f t="shared" si="5"/>
        <v>-51.472999999999999</v>
      </c>
      <c r="K29" s="50" t="str">
        <f t="shared" si="6"/>
        <v>😶</v>
      </c>
      <c r="L29" s="57">
        <f t="shared" si="7"/>
        <v>-118.946</v>
      </c>
      <c r="M29" s="58" t="str">
        <f t="shared" si="8"/>
        <v>😶</v>
      </c>
      <c r="N29" s="46">
        <f t="shared" si="2"/>
        <v>1.9753086419753086E-2</v>
      </c>
      <c r="O29" s="50" t="str">
        <f t="shared" si="9"/>
        <v>😶</v>
      </c>
      <c r="P29" s="62">
        <f t="shared" si="10"/>
        <v>794</v>
      </c>
    </row>
    <row r="30" spans="1:22" ht="15" customHeight="1" thickBot="1">
      <c r="B30" s="41" t="s">
        <v>34</v>
      </c>
      <c r="C30" s="111">
        <v>84</v>
      </c>
      <c r="D30" s="32">
        <v>0</v>
      </c>
      <c r="E30" s="32">
        <v>0</v>
      </c>
      <c r="F30" s="27">
        <f t="shared" si="0"/>
        <v>6.9972000000000003</v>
      </c>
      <c r="G30" s="10">
        <f t="shared" si="3"/>
        <v>13.994400000000001</v>
      </c>
      <c r="H30" s="46">
        <f t="shared" si="4"/>
        <v>0</v>
      </c>
      <c r="I30" s="50" t="str">
        <f t="shared" si="1"/>
        <v>😶</v>
      </c>
      <c r="J30" s="53">
        <f t="shared" si="5"/>
        <v>-6.9972000000000003</v>
      </c>
      <c r="K30" s="50" t="str">
        <f t="shared" si="6"/>
        <v>😶</v>
      </c>
      <c r="L30" s="57">
        <f t="shared" si="7"/>
        <v>-13.994400000000001</v>
      </c>
      <c r="M30" s="58" t="str">
        <f t="shared" si="8"/>
        <v>😶</v>
      </c>
      <c r="N30" s="46">
        <f t="shared" si="2"/>
        <v>0</v>
      </c>
      <c r="O30" s="50" t="str">
        <f t="shared" si="9"/>
        <v>😶</v>
      </c>
      <c r="P30" s="62">
        <f t="shared" si="10"/>
        <v>84</v>
      </c>
    </row>
    <row r="31" spans="1:22" ht="15" customHeight="1" thickBot="1">
      <c r="B31" s="92" t="s">
        <v>5</v>
      </c>
      <c r="C31" s="111">
        <v>159</v>
      </c>
      <c r="D31" s="32">
        <v>21</v>
      </c>
      <c r="E31" s="32">
        <v>21</v>
      </c>
      <c r="F31" s="27">
        <f t="shared" si="0"/>
        <v>13.2447</v>
      </c>
      <c r="G31" s="10">
        <f t="shared" si="3"/>
        <v>26.4894</v>
      </c>
      <c r="H31" s="46">
        <f t="shared" si="4"/>
        <v>1.5855398763278896</v>
      </c>
      <c r="I31" s="50" t="str">
        <f t="shared" si="1"/>
        <v>😃</v>
      </c>
      <c r="J31" s="53">
        <f t="shared" si="5"/>
        <v>7.7553000000000001</v>
      </c>
      <c r="K31" s="50" t="str">
        <f t="shared" si="6"/>
        <v>😃</v>
      </c>
      <c r="L31" s="57">
        <f t="shared" si="7"/>
        <v>-5.4893999999999998</v>
      </c>
      <c r="M31" s="58" t="str">
        <f t="shared" si="8"/>
        <v>😶</v>
      </c>
      <c r="N31" s="46">
        <f t="shared" si="2"/>
        <v>0.13207547169811321</v>
      </c>
      <c r="O31" s="50" t="str">
        <f t="shared" si="9"/>
        <v>😃</v>
      </c>
      <c r="P31" s="62">
        <f t="shared" si="10"/>
        <v>138</v>
      </c>
    </row>
    <row r="32" spans="1:22" ht="15" customHeight="1" thickBot="1">
      <c r="B32" s="90" t="s">
        <v>6</v>
      </c>
      <c r="C32" s="111">
        <v>111</v>
      </c>
      <c r="D32" s="32">
        <v>13</v>
      </c>
      <c r="E32" s="32">
        <v>13</v>
      </c>
      <c r="F32" s="27">
        <f t="shared" si="0"/>
        <v>9.2462999999999997</v>
      </c>
      <c r="G32" s="10">
        <f t="shared" si="3"/>
        <v>18.492599999999999</v>
      </c>
      <c r="H32" s="46">
        <f t="shared" si="4"/>
        <v>1.4059677925224143</v>
      </c>
      <c r="I32" s="50" t="str">
        <f t="shared" si="1"/>
        <v>😃</v>
      </c>
      <c r="J32" s="53">
        <f t="shared" si="5"/>
        <v>3.7537000000000003</v>
      </c>
      <c r="K32" s="50" t="str">
        <f t="shared" si="6"/>
        <v>😃</v>
      </c>
      <c r="L32" s="57">
        <f t="shared" si="7"/>
        <v>-5.4925999999999995</v>
      </c>
      <c r="M32" s="58" t="str">
        <f t="shared" si="8"/>
        <v>😶</v>
      </c>
      <c r="N32" s="46">
        <f t="shared" si="2"/>
        <v>0.11711711711711711</v>
      </c>
      <c r="O32" s="50" t="str">
        <f t="shared" si="9"/>
        <v>😃</v>
      </c>
      <c r="P32" s="62">
        <f t="shared" si="10"/>
        <v>98</v>
      </c>
    </row>
    <row r="33" spans="2:16" ht="15" customHeight="1" thickBot="1">
      <c r="B33" s="90" t="s">
        <v>7</v>
      </c>
      <c r="C33" s="111">
        <v>29</v>
      </c>
      <c r="D33" s="32">
        <v>3</v>
      </c>
      <c r="E33" s="32">
        <v>3</v>
      </c>
      <c r="F33" s="27">
        <f t="shared" si="0"/>
        <v>2.4157000000000002</v>
      </c>
      <c r="G33" s="10">
        <f t="shared" si="3"/>
        <v>4.8314000000000004</v>
      </c>
      <c r="H33" s="46">
        <f t="shared" si="4"/>
        <v>1.241876060769135</v>
      </c>
      <c r="I33" s="50" t="str">
        <f t="shared" si="1"/>
        <v>😃</v>
      </c>
      <c r="J33" s="53">
        <f t="shared" si="5"/>
        <v>0.58429999999999982</v>
      </c>
      <c r="K33" s="50" t="str">
        <f t="shared" si="6"/>
        <v>😃</v>
      </c>
      <c r="L33" s="57">
        <f t="shared" si="7"/>
        <v>-1.8314000000000004</v>
      </c>
      <c r="M33" s="58" t="str">
        <f t="shared" si="8"/>
        <v>😶</v>
      </c>
      <c r="N33" s="46">
        <f t="shared" si="2"/>
        <v>0.10344827586206896</v>
      </c>
      <c r="O33" s="50" t="str">
        <f t="shared" si="9"/>
        <v>😃</v>
      </c>
      <c r="P33" s="62">
        <f t="shared" si="10"/>
        <v>26</v>
      </c>
    </row>
    <row r="34" spans="2:16" ht="15" customHeight="1" thickBot="1">
      <c r="B34" s="90" t="s">
        <v>9</v>
      </c>
      <c r="C34" s="111">
        <v>8</v>
      </c>
      <c r="D34" s="32">
        <v>1</v>
      </c>
      <c r="E34" s="32">
        <v>1</v>
      </c>
      <c r="F34" s="27">
        <f t="shared" si="0"/>
        <v>0.66639999999999999</v>
      </c>
      <c r="G34" s="10">
        <f t="shared" si="3"/>
        <v>1.3328</v>
      </c>
      <c r="H34" s="46">
        <f t="shared" si="4"/>
        <v>1.5006002400960385</v>
      </c>
      <c r="I34" s="50" t="str">
        <f t="shared" si="1"/>
        <v>😃</v>
      </c>
      <c r="J34" s="53">
        <f t="shared" si="5"/>
        <v>0.33360000000000001</v>
      </c>
      <c r="K34" s="50" t="str">
        <f t="shared" si="6"/>
        <v>😃</v>
      </c>
      <c r="L34" s="57">
        <f t="shared" si="7"/>
        <v>-0.33279999999999998</v>
      </c>
      <c r="M34" s="58" t="str">
        <f t="shared" si="8"/>
        <v>😶</v>
      </c>
      <c r="N34" s="46">
        <f t="shared" si="2"/>
        <v>0.125</v>
      </c>
      <c r="O34" s="50" t="str">
        <f t="shared" si="9"/>
        <v>😃</v>
      </c>
      <c r="P34" s="62">
        <f t="shared" si="10"/>
        <v>7</v>
      </c>
    </row>
    <row r="35" spans="2:16" ht="15" customHeight="1" thickBot="1">
      <c r="B35" s="93" t="s">
        <v>8</v>
      </c>
      <c r="C35" s="111">
        <v>122</v>
      </c>
      <c r="D35" s="32">
        <v>21</v>
      </c>
      <c r="E35" s="32">
        <v>21</v>
      </c>
      <c r="F35" s="42">
        <f t="shared" si="0"/>
        <v>10.162599999999999</v>
      </c>
      <c r="G35" s="43">
        <f t="shared" si="3"/>
        <v>20.325199999999999</v>
      </c>
      <c r="H35" s="47">
        <f>$D35/($E$3*$C35)</f>
        <v>2.0664003306240528</v>
      </c>
      <c r="I35" s="51" t="str">
        <f t="shared" si="1"/>
        <v>😃</v>
      </c>
      <c r="J35" s="54">
        <f t="shared" si="5"/>
        <v>10.837400000000001</v>
      </c>
      <c r="K35" s="51" t="str">
        <f t="shared" si="6"/>
        <v>😃</v>
      </c>
      <c r="L35" s="59">
        <f t="shared" si="7"/>
        <v>0.67480000000000118</v>
      </c>
      <c r="M35" s="60" t="str">
        <f t="shared" si="8"/>
        <v>😉</v>
      </c>
      <c r="N35" s="64">
        <f t="shared" si="2"/>
        <v>0.1721311475409836</v>
      </c>
      <c r="O35" s="65" t="str">
        <f t="shared" si="9"/>
        <v>😃</v>
      </c>
      <c r="P35" s="63">
        <f t="shared" si="10"/>
        <v>101</v>
      </c>
    </row>
    <row r="36" spans="2:16" ht="15" customHeight="1" thickBot="1">
      <c r="B36" s="25"/>
      <c r="C36" s="5"/>
      <c r="D36" s="5"/>
      <c r="E36" s="5"/>
      <c r="F36" s="9"/>
      <c r="G36" s="9"/>
      <c r="H36" s="18"/>
      <c r="I36" s="18"/>
      <c r="J36" s="9"/>
      <c r="K36" s="18"/>
      <c r="L36" s="9"/>
      <c r="M36" s="18"/>
      <c r="N36" s="18"/>
      <c r="O36" s="18"/>
      <c r="P36" s="5"/>
    </row>
    <row r="37" spans="2:16" ht="60" customHeight="1" thickBot="1">
      <c r="B37" s="131" t="s">
        <v>94</v>
      </c>
      <c r="C37" s="132"/>
      <c r="D37" s="133"/>
      <c r="E37" s="134"/>
      <c r="F37" s="135" t="s">
        <v>95</v>
      </c>
      <c r="G37" s="135" t="s">
        <v>96</v>
      </c>
      <c r="H37" s="136" t="s">
        <v>97</v>
      </c>
      <c r="M37" s="5"/>
      <c r="N37" s="5"/>
      <c r="O37" s="5"/>
    </row>
    <row r="38" spans="2:16" ht="15" customHeight="1">
      <c r="B38" s="156" t="s">
        <v>14</v>
      </c>
      <c r="C38" s="155">
        <v>87</v>
      </c>
      <c r="D38" s="33">
        <v>75.099999999999994</v>
      </c>
      <c r="E38" s="137">
        <v>75.099999999999994</v>
      </c>
      <c r="F38" s="140" t="str">
        <f t="shared" ref="F38:F44" si="15">IF($D38&gt;=$E38,"▲","▼")</f>
        <v>▲</v>
      </c>
      <c r="G38" s="154">
        <f>$E38-$C38</f>
        <v>-11.900000000000006</v>
      </c>
      <c r="H38" s="139" t="str">
        <f t="shared" ref="H38:H44" si="16">IF($G38&gt;=0,$I$3, $M$4)</f>
        <v>😒</v>
      </c>
      <c r="M38" s="5"/>
      <c r="N38" s="5"/>
      <c r="O38" s="5"/>
    </row>
    <row r="39" spans="2:16" ht="15" customHeight="1">
      <c r="B39" s="157" t="s">
        <v>15</v>
      </c>
      <c r="C39" s="155">
        <v>80</v>
      </c>
      <c r="D39" s="33">
        <v>57.6</v>
      </c>
      <c r="E39" s="137">
        <v>57.6</v>
      </c>
      <c r="F39" s="140" t="str">
        <f t="shared" si="15"/>
        <v>▲</v>
      </c>
      <c r="G39" s="139">
        <f t="shared" ref="G39:G48" si="17">$E39-$C39</f>
        <v>-22.4</v>
      </c>
      <c r="H39" s="139" t="str">
        <f t="shared" si="16"/>
        <v>😒</v>
      </c>
      <c r="M39" s="5"/>
      <c r="N39" s="5"/>
      <c r="O39" s="5"/>
    </row>
    <row r="40" spans="2:16" ht="15" customHeight="1">
      <c r="B40" s="157" t="s">
        <v>19</v>
      </c>
      <c r="C40" s="155">
        <v>10</v>
      </c>
      <c r="D40" s="33">
        <v>0</v>
      </c>
      <c r="E40" s="137">
        <v>0</v>
      </c>
      <c r="F40" s="140" t="str">
        <f t="shared" si="15"/>
        <v>▲</v>
      </c>
      <c r="G40" s="139">
        <f t="shared" si="17"/>
        <v>-10</v>
      </c>
      <c r="H40" s="139" t="str">
        <f t="shared" si="16"/>
        <v>😒</v>
      </c>
      <c r="M40" s="5"/>
      <c r="N40" s="5"/>
      <c r="O40" s="5"/>
    </row>
    <row r="41" spans="2:16" ht="15" customHeight="1">
      <c r="B41" s="157" t="s">
        <v>102</v>
      </c>
      <c r="C41" s="155">
        <v>85</v>
      </c>
      <c r="D41" s="33">
        <v>76.900000000000006</v>
      </c>
      <c r="E41" s="137">
        <v>76.900000000000006</v>
      </c>
      <c r="F41" s="140" t="str">
        <f t="shared" si="15"/>
        <v>▲</v>
      </c>
      <c r="G41" s="139">
        <f t="shared" si="17"/>
        <v>-8.0999999999999943</v>
      </c>
      <c r="H41" s="139" t="str">
        <f t="shared" si="16"/>
        <v>😒</v>
      </c>
      <c r="M41" s="5"/>
      <c r="N41" s="5"/>
      <c r="O41" s="5"/>
    </row>
    <row r="42" spans="2:16" ht="15" customHeight="1" thickBot="1">
      <c r="B42" s="157" t="s">
        <v>16</v>
      </c>
      <c r="C42" s="155">
        <v>87</v>
      </c>
      <c r="D42" s="33">
        <v>76.599999999999994</v>
      </c>
      <c r="E42" s="137">
        <v>76.599999999999994</v>
      </c>
      <c r="F42" s="140" t="str">
        <f t="shared" si="15"/>
        <v>▲</v>
      </c>
      <c r="G42" s="139">
        <f t="shared" si="17"/>
        <v>-10.400000000000006</v>
      </c>
      <c r="H42" s="139" t="str">
        <f t="shared" si="16"/>
        <v>😒</v>
      </c>
      <c r="M42" s="5"/>
      <c r="N42" s="5"/>
      <c r="O42" s="5"/>
    </row>
    <row r="43" spans="2:16" ht="15" customHeight="1">
      <c r="B43" s="157" t="s">
        <v>13</v>
      </c>
      <c r="C43" s="155">
        <v>47</v>
      </c>
      <c r="D43" s="33">
        <v>64.900000000000006</v>
      </c>
      <c r="E43" s="137">
        <v>64.900000000000006</v>
      </c>
      <c r="F43" s="138" t="str">
        <f t="shared" si="15"/>
        <v>▲</v>
      </c>
      <c r="G43" s="139">
        <f t="shared" si="17"/>
        <v>17.900000000000006</v>
      </c>
      <c r="H43" s="139" t="str">
        <f t="shared" si="16"/>
        <v>😃</v>
      </c>
      <c r="M43" s="5"/>
      <c r="N43" s="5"/>
      <c r="O43" s="5"/>
    </row>
    <row r="44" spans="2:16" ht="15" customHeight="1" thickBot="1">
      <c r="B44" s="157" t="s">
        <v>20</v>
      </c>
      <c r="C44" s="155">
        <v>85</v>
      </c>
      <c r="D44" s="33">
        <v>50</v>
      </c>
      <c r="E44" s="137">
        <v>20</v>
      </c>
      <c r="F44" s="141" t="str">
        <f t="shared" si="15"/>
        <v>▲</v>
      </c>
      <c r="G44" s="139">
        <f t="shared" si="17"/>
        <v>-65</v>
      </c>
      <c r="H44" s="142" t="str">
        <f t="shared" si="16"/>
        <v>😒</v>
      </c>
      <c r="M44" s="5"/>
      <c r="N44" s="5"/>
      <c r="O44" s="5"/>
    </row>
    <row r="45" spans="2:16" ht="15" customHeight="1">
      <c r="B45" s="159" t="s">
        <v>17</v>
      </c>
      <c r="C45" s="155">
        <v>65</v>
      </c>
      <c r="D45" s="33">
        <v>1</v>
      </c>
      <c r="E45" s="137">
        <v>1</v>
      </c>
      <c r="F45" s="140" t="str">
        <f t="shared" ref="F45:F48" si="18">IF($D45&gt;=$E45,"▲","▼")</f>
        <v>▲</v>
      </c>
      <c r="G45" s="139">
        <f t="shared" si="17"/>
        <v>-64</v>
      </c>
      <c r="H45" s="139" t="str">
        <f t="shared" ref="H45:H48" si="19">IF($G45&gt;=0,$I$3, $M$4)</f>
        <v>😒</v>
      </c>
      <c r="M45" s="5"/>
      <c r="N45" s="5"/>
      <c r="O45" s="5"/>
    </row>
    <row r="46" spans="2:16" ht="15" customHeight="1">
      <c r="B46" s="159" t="s">
        <v>103</v>
      </c>
      <c r="C46" s="155">
        <v>40</v>
      </c>
      <c r="D46" s="33">
        <v>85</v>
      </c>
      <c r="E46" s="137">
        <v>85</v>
      </c>
      <c r="F46" s="140" t="str">
        <f>IF($D46&gt;=$E46,"▲","▼")</f>
        <v>▲</v>
      </c>
      <c r="G46" s="139">
        <f t="shared" si="17"/>
        <v>45</v>
      </c>
      <c r="H46" s="139" t="str">
        <f>IF($G46&gt;=0,$I$3, $M$4)</f>
        <v>😃</v>
      </c>
      <c r="M46" s="5"/>
      <c r="N46" s="5"/>
      <c r="O46" s="5"/>
    </row>
    <row r="47" spans="2:16" ht="15" customHeight="1">
      <c r="B47" s="159" t="s">
        <v>18</v>
      </c>
      <c r="C47" s="155">
        <v>55</v>
      </c>
      <c r="D47" s="33">
        <v>30</v>
      </c>
      <c r="E47" s="137">
        <v>15</v>
      </c>
      <c r="F47" s="140" t="str">
        <f t="shared" si="18"/>
        <v>▲</v>
      </c>
      <c r="G47" s="139">
        <f t="shared" si="17"/>
        <v>-40</v>
      </c>
      <c r="H47" s="139" t="str">
        <f t="shared" si="19"/>
        <v>😒</v>
      </c>
      <c r="M47" s="5"/>
      <c r="N47" s="5"/>
      <c r="O47" s="5"/>
    </row>
    <row r="48" spans="2:16" ht="15" customHeight="1" thickBot="1">
      <c r="B48" s="160" t="s">
        <v>10</v>
      </c>
      <c r="C48" s="155">
        <v>30</v>
      </c>
      <c r="D48" s="33">
        <v>85</v>
      </c>
      <c r="E48" s="137">
        <v>86</v>
      </c>
      <c r="F48" s="140" t="str">
        <f t="shared" si="18"/>
        <v>▼</v>
      </c>
      <c r="G48" s="142">
        <f t="shared" si="17"/>
        <v>56</v>
      </c>
      <c r="H48" s="139" t="str">
        <f t="shared" si="19"/>
        <v>😃</v>
      </c>
      <c r="M48" s="5"/>
      <c r="N48" s="5"/>
      <c r="O48" s="5"/>
    </row>
    <row r="49" spans="2:15" ht="12" customHeight="1">
      <c r="M49" s="5"/>
      <c r="N49" s="5"/>
      <c r="O49" s="5"/>
    </row>
    <row r="50" spans="2:15" ht="12" customHeight="1">
      <c r="B50" s="8"/>
      <c r="C50" s="12"/>
      <c r="D50" s="5"/>
      <c r="E50" s="5"/>
      <c r="F50" s="5"/>
      <c r="G50" s="5"/>
      <c r="H50" s="5"/>
      <c r="I50" s="5"/>
      <c r="M50" s="5"/>
      <c r="N50" s="5"/>
      <c r="O50" s="5"/>
    </row>
    <row r="51" spans="2:15" ht="12" customHeight="1">
      <c r="B51" s="8"/>
      <c r="C51" s="12"/>
      <c r="D51" s="5"/>
      <c r="E51" s="5"/>
      <c r="F51" s="5"/>
      <c r="G51" s="5"/>
      <c r="H51" s="5"/>
      <c r="I51" s="5"/>
      <c r="M51" s="5"/>
      <c r="N51" s="5"/>
      <c r="O51" s="5"/>
    </row>
    <row r="52" spans="2:15" ht="12" customHeight="1">
      <c r="B52" s="8"/>
      <c r="C52" s="12"/>
      <c r="D52" s="5"/>
      <c r="E52" s="5"/>
      <c r="F52" s="5"/>
      <c r="G52" s="5"/>
      <c r="H52" s="5"/>
      <c r="I52" s="5"/>
      <c r="M52" s="5"/>
      <c r="N52" s="5"/>
      <c r="O52" s="5"/>
    </row>
    <row r="53" spans="2:15" ht="12" customHeight="1">
      <c r="B53" s="8"/>
      <c r="C53" s="12"/>
      <c r="D53" s="5"/>
      <c r="E53" s="5"/>
      <c r="F53" s="5"/>
      <c r="G53" s="5"/>
      <c r="H53" s="5"/>
      <c r="I53" s="5"/>
      <c r="M53" s="5"/>
      <c r="N53" s="5"/>
      <c r="O53" s="5"/>
    </row>
    <row r="54" spans="2:15" ht="12" customHeight="1">
      <c r="B54" s="8"/>
      <c r="C54" s="12"/>
      <c r="D54" s="5"/>
      <c r="E54" s="5"/>
      <c r="F54" s="5"/>
      <c r="G54" s="5"/>
      <c r="H54" s="5"/>
      <c r="I54" s="5"/>
      <c r="M54" s="5"/>
      <c r="N54" s="5"/>
      <c r="O54" s="5"/>
    </row>
    <row r="55" spans="2:15" ht="12" customHeight="1">
      <c r="B55" s="8"/>
      <c r="C55" s="12"/>
      <c r="D55" s="5"/>
      <c r="E55" s="5"/>
      <c r="F55" s="5"/>
      <c r="G55" s="5"/>
      <c r="H55" s="5"/>
      <c r="I55" s="5"/>
      <c r="M55" s="5"/>
      <c r="N55" s="5"/>
      <c r="O55" s="5"/>
    </row>
    <row r="56" spans="2:15" ht="12" customHeight="1">
      <c r="B56" s="8"/>
      <c r="C56" s="12"/>
      <c r="D56" s="5"/>
      <c r="E56" s="5"/>
      <c r="F56" s="5"/>
      <c r="G56" s="5"/>
      <c r="H56" s="5"/>
      <c r="I56" s="5"/>
      <c r="M56" s="5"/>
      <c r="N56" s="5"/>
      <c r="O56" s="5"/>
    </row>
    <row r="57" spans="2:15" ht="12" customHeight="1">
      <c r="B57" s="8"/>
      <c r="C57" s="12"/>
      <c r="D57" s="5"/>
      <c r="E57" s="5"/>
      <c r="F57" s="5"/>
      <c r="G57" s="5"/>
      <c r="H57" s="5"/>
      <c r="I57" s="5"/>
      <c r="M57" s="5"/>
      <c r="N57" s="5"/>
      <c r="O57" s="5"/>
    </row>
    <row r="58" spans="2:15" ht="12" customHeight="1">
      <c r="B58" s="8"/>
      <c r="C58" s="12"/>
      <c r="D58" s="5"/>
      <c r="E58" s="5"/>
      <c r="F58" s="5"/>
      <c r="G58" s="5"/>
      <c r="H58" s="5"/>
      <c r="I58" s="5"/>
      <c r="M58" s="5"/>
      <c r="N58" s="5"/>
      <c r="O58" s="5"/>
    </row>
    <row r="59" spans="2:15" ht="12" customHeight="1">
      <c r="B59" s="8"/>
      <c r="C59" s="12"/>
      <c r="D59" s="5"/>
      <c r="E59" s="5"/>
      <c r="F59" s="5"/>
      <c r="G59" s="5"/>
      <c r="H59" s="5"/>
      <c r="I59" s="5"/>
      <c r="M59" s="5"/>
      <c r="N59" s="5"/>
      <c r="O59" s="5"/>
    </row>
    <row r="60" spans="2:15" ht="12" customHeight="1">
      <c r="B60" s="8"/>
      <c r="C60" s="12"/>
      <c r="D60" s="5"/>
      <c r="E60" s="5"/>
      <c r="F60" s="5"/>
      <c r="G60" s="5"/>
      <c r="H60" s="5"/>
      <c r="I60" s="5"/>
      <c r="M60" s="5"/>
      <c r="N60" s="5"/>
      <c r="O60" s="5"/>
    </row>
    <row r="61" spans="2:15" ht="12" customHeight="1">
      <c r="B61" s="8"/>
      <c r="C61" s="12"/>
      <c r="D61" s="5"/>
      <c r="E61" s="5"/>
      <c r="F61" s="5"/>
      <c r="G61" s="5"/>
      <c r="H61" s="5"/>
      <c r="I61" s="5"/>
      <c r="M61" s="5"/>
      <c r="N61" s="5"/>
      <c r="O61" s="5"/>
    </row>
    <row r="62" spans="2:15" ht="12" customHeight="1">
      <c r="B62" s="8"/>
      <c r="C62" s="12"/>
      <c r="D62" s="5"/>
      <c r="E62" s="5"/>
      <c r="F62" s="5"/>
      <c r="G62" s="5"/>
      <c r="H62" s="5"/>
      <c r="I62" s="5"/>
      <c r="M62" s="5"/>
      <c r="N62" s="5"/>
      <c r="O62" s="5"/>
    </row>
    <row r="63" spans="2:15" ht="12" customHeight="1">
      <c r="C63" s="12"/>
    </row>
    <row r="64" spans="2:15" ht="12" customHeight="1">
      <c r="C64" s="12"/>
    </row>
    <row r="65" spans="3:3" ht="12" customHeight="1">
      <c r="C65" s="12"/>
    </row>
    <row r="66" spans="3:3" ht="12" customHeight="1">
      <c r="C66" s="12"/>
    </row>
    <row r="67" spans="3:3" ht="12" customHeight="1">
      <c r="C67" s="12"/>
    </row>
    <row r="68" spans="3:3" ht="12" customHeight="1">
      <c r="C68" s="12"/>
    </row>
    <row r="69" spans="3:3" ht="12" customHeight="1">
      <c r="C69" s="12"/>
    </row>
    <row r="70" spans="3:3" ht="12" customHeight="1">
      <c r="C70" s="12"/>
    </row>
    <row r="71" spans="3:3" ht="12" customHeight="1">
      <c r="C71" s="12"/>
    </row>
    <row r="72" spans="3:3" ht="12" customHeight="1">
      <c r="C72" s="12"/>
    </row>
    <row r="73" spans="3:3" ht="12" customHeight="1">
      <c r="C73" s="12"/>
    </row>
    <row r="74" spans="3:3" ht="12" customHeight="1">
      <c r="C74" s="12"/>
    </row>
    <row r="75" spans="3:3" ht="12" customHeight="1">
      <c r="C75" s="12"/>
    </row>
    <row r="76" spans="3:3" ht="12" customHeight="1">
      <c r="C76" s="12"/>
    </row>
    <row r="77" spans="3:3" ht="12" customHeight="1">
      <c r="C77" s="12"/>
    </row>
    <row r="78" spans="3:3" ht="12" customHeight="1">
      <c r="C78" s="12"/>
    </row>
    <row r="79" spans="3:3" ht="12" customHeight="1">
      <c r="C79" s="12"/>
    </row>
    <row r="80" spans="3:3" ht="12" customHeight="1">
      <c r="C80" s="12"/>
    </row>
    <row r="81" spans="3:3" ht="12" customHeight="1">
      <c r="C81" s="12"/>
    </row>
    <row r="82" spans="3:3" ht="12" customHeight="1">
      <c r="C82" s="12"/>
    </row>
    <row r="83" spans="3:3" ht="12" customHeight="1"/>
    <row r="84" spans="3:3" ht="12" customHeight="1"/>
    <row r="85" spans="3:3" ht="12" customHeight="1"/>
    <row r="86" spans="3:3" ht="12" customHeight="1"/>
    <row r="87" spans="3:3" ht="12" customHeight="1"/>
    <row r="88" spans="3:3" ht="12" customHeight="1"/>
    <row r="89" spans="3:3" ht="12" customHeight="1"/>
    <row r="90" spans="3:3" ht="12" customHeight="1"/>
    <row r="91" spans="3:3" ht="12" customHeight="1"/>
    <row r="92" spans="3:3" ht="12" customHeight="1"/>
    <row r="93" spans="3:3" ht="12" customHeight="1"/>
    <row r="94" spans="3:3" ht="12" customHeight="1"/>
    <row r="95" spans="3:3" ht="12" customHeight="1"/>
    <row r="96" spans="3:3" ht="12" customHeight="1"/>
    <row r="97" ht="12" customHeight="1"/>
    <row r="98" ht="12" customHeight="1"/>
    <row r="99" ht="12" customHeight="1"/>
    <row r="100" ht="12" customHeight="1"/>
    <row r="101" ht="12" customHeight="1"/>
    <row r="102" ht="12" customHeight="1"/>
    <row r="103" ht="12" customHeight="1"/>
    <row r="104" ht="12" customHeight="1"/>
    <row r="105" ht="12" customHeight="1"/>
    <row r="106" ht="12" customHeight="1"/>
    <row r="107" ht="12" customHeight="1"/>
    <row r="108" ht="12" customHeight="1"/>
    <row r="109" ht="12" customHeight="1"/>
    <row r="110" ht="12" customHeight="1"/>
    <row r="111" ht="12" customHeight="1"/>
    <row r="112" ht="12" customHeight="1"/>
    <row r="113" ht="12" customHeight="1"/>
    <row r="114" ht="12" customHeight="1"/>
    <row r="115" ht="12" customHeight="1"/>
    <row r="116" ht="12" customHeight="1"/>
  </sheetData>
  <mergeCells count="6">
    <mergeCell ref="N8:O8"/>
    <mergeCell ref="C3:D3"/>
    <mergeCell ref="C4:D4"/>
    <mergeCell ref="H8:I8"/>
    <mergeCell ref="J8:K8"/>
    <mergeCell ref="L8:M8"/>
  </mergeCells>
  <conditionalFormatting sqref="J9:J35">
    <cfRule type="cellIs" dxfId="27" priority="8" operator="greaterThan">
      <formula>0</formula>
    </cfRule>
  </conditionalFormatting>
  <conditionalFormatting sqref="L9:L35">
    <cfRule type="cellIs" dxfId="26" priority="7" operator="greaterThan">
      <formula>0</formula>
    </cfRule>
  </conditionalFormatting>
  <conditionalFormatting sqref="U10:V22">
    <cfRule type="cellIs" dxfId="25" priority="6" operator="greaterThan">
      <formula>0</formula>
    </cfRule>
  </conditionalFormatting>
  <conditionalFormatting sqref="H9:H35">
    <cfRule type="cellIs" dxfId="24" priority="5" operator="greaterThan">
      <formula>1</formula>
    </cfRule>
  </conditionalFormatting>
  <conditionalFormatting sqref="F38:F48">
    <cfRule type="containsText" dxfId="23" priority="4" operator="containsText" text="▼">
      <formula>NOT(ISERROR(SEARCH("▼",F38)))</formula>
    </cfRule>
  </conditionalFormatting>
  <conditionalFormatting sqref="U9:V9">
    <cfRule type="cellIs" dxfId="22" priority="3" operator="greaterThan">
      <formula>0</formula>
    </cfRule>
  </conditionalFormatting>
  <conditionalFormatting sqref="N9:N35">
    <cfRule type="cellIs" dxfId="21" priority="2" operator="greaterThanOrEqual">
      <formula>$E$4</formula>
    </cfRule>
  </conditionalFormatting>
  <conditionalFormatting sqref="G38:G48">
    <cfRule type="cellIs" dxfId="20" priority="1" operator="greaterThanOrEqual">
      <formula>0</formula>
    </cfRule>
  </conditionalFormatting>
  <pageMargins left="0.7" right="0.7" top="0.75" bottom="0.75" header="0.3" footer="0.3"/>
  <pageSetup paperSize="9" orientation="portrait" horizontalDpi="0" verticalDpi="0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/>
  </sheetPr>
  <dimension ref="A1:W82"/>
  <sheetViews>
    <sheetView workbookViewId="0">
      <selection activeCell="S44" sqref="S44"/>
    </sheetView>
  </sheetViews>
  <sheetFormatPr baseColWidth="10" defaultRowHeight="15.5"/>
  <cols>
    <col min="1" max="1" width="2" style="3" customWidth="1"/>
    <col min="2" max="2" width="39.6640625" style="158" customWidth="1"/>
    <col min="3" max="3" width="6.83203125" style="4" customWidth="1"/>
    <col min="4" max="15" width="6.83203125" style="2" customWidth="1"/>
    <col min="16" max="16" width="7.5" customWidth="1"/>
    <col min="17" max="17" width="2.1640625" customWidth="1"/>
    <col min="18" max="18" width="38.83203125" style="14" customWidth="1"/>
    <col min="19" max="19" width="6.83203125" customWidth="1"/>
    <col min="20" max="21" width="7.1640625" customWidth="1"/>
    <col min="22" max="22" width="6.6640625" style="7" customWidth="1"/>
  </cols>
  <sheetData>
    <row r="1" spans="1:23" ht="16" thickBot="1"/>
    <row r="2" spans="1:23" ht="16" thickBot="1">
      <c r="I2" s="124" t="s">
        <v>52</v>
      </c>
      <c r="J2" s="122"/>
      <c r="K2" s="122"/>
      <c r="L2" s="122"/>
      <c r="M2" s="122"/>
      <c r="N2" s="122"/>
      <c r="O2" s="122"/>
      <c r="P2" s="123"/>
      <c r="R2" s="113" t="s">
        <v>86</v>
      </c>
      <c r="S2" s="114"/>
      <c r="T2" s="114"/>
      <c r="U2" s="114"/>
      <c r="V2" s="115"/>
    </row>
    <row r="3" spans="1:23" ht="16" thickBot="1">
      <c r="B3" s="35" t="s">
        <v>105</v>
      </c>
      <c r="C3" s="230" t="s">
        <v>45</v>
      </c>
      <c r="D3" s="231"/>
      <c r="E3" s="45">
        <v>8.3299999999999999E-2</v>
      </c>
      <c r="F3" s="19"/>
      <c r="G3" s="20"/>
      <c r="I3" s="127" t="s">
        <v>88</v>
      </c>
      <c r="J3" s="24" t="s">
        <v>40</v>
      </c>
      <c r="K3" s="24"/>
      <c r="M3" s="125" t="s">
        <v>87</v>
      </c>
      <c r="N3" s="24" t="s">
        <v>43</v>
      </c>
      <c r="O3" s="24"/>
      <c r="P3" s="117"/>
      <c r="T3" s="24"/>
      <c r="U3" s="24"/>
    </row>
    <row r="4" spans="1:23" ht="19" thickBot="1">
      <c r="B4" s="34"/>
      <c r="C4" s="232" t="s">
        <v>57</v>
      </c>
      <c r="D4" s="233"/>
      <c r="E4" s="45">
        <v>8.3299999999999999E-2</v>
      </c>
      <c r="F4" s="44" t="s">
        <v>58</v>
      </c>
      <c r="G4" s="21"/>
      <c r="H4" s="5"/>
      <c r="I4" s="116" t="s">
        <v>89</v>
      </c>
      <c r="J4" s="24" t="s">
        <v>41</v>
      </c>
      <c r="K4" s="24"/>
      <c r="M4" s="125" t="s">
        <v>91</v>
      </c>
      <c r="N4" s="24" t="s">
        <v>44</v>
      </c>
      <c r="O4" s="24"/>
      <c r="P4" s="117"/>
      <c r="T4" s="24"/>
      <c r="U4" s="24"/>
    </row>
    <row r="5" spans="1:23" ht="16" thickBot="1">
      <c r="C5" s="12"/>
      <c r="E5" s="21"/>
      <c r="F5" s="21"/>
      <c r="G5" s="21"/>
      <c r="H5" s="5"/>
      <c r="I5" s="118" t="s">
        <v>90</v>
      </c>
      <c r="J5" s="119" t="s">
        <v>42</v>
      </c>
      <c r="K5" s="119"/>
      <c r="L5" s="120"/>
      <c r="M5" s="126" t="s">
        <v>92</v>
      </c>
      <c r="N5" s="119" t="s">
        <v>53</v>
      </c>
      <c r="O5" s="119"/>
      <c r="P5" s="121"/>
      <c r="T5" s="24"/>
      <c r="U5" s="24"/>
    </row>
    <row r="6" spans="1:23" ht="16" thickBot="1">
      <c r="C6" s="12"/>
      <c r="E6" s="20"/>
      <c r="F6" s="28" t="s">
        <v>11</v>
      </c>
      <c r="G6" s="28" t="s">
        <v>11</v>
      </c>
      <c r="I6" s="22"/>
      <c r="R6" s="17"/>
      <c r="S6" s="1"/>
      <c r="T6" s="1"/>
      <c r="U6" s="1"/>
    </row>
    <row r="7" spans="1:23" ht="16" thickBot="1">
      <c r="C7" s="110"/>
      <c r="D7" s="23" t="s">
        <v>12</v>
      </c>
      <c r="E7" s="29"/>
      <c r="F7" s="30" t="s">
        <v>37</v>
      </c>
      <c r="G7" s="30" t="s">
        <v>38</v>
      </c>
      <c r="I7" s="22"/>
      <c r="R7" s="78" t="s">
        <v>56</v>
      </c>
      <c r="S7" s="81">
        <f>E3</f>
        <v>8.3299999999999999E-2</v>
      </c>
      <c r="T7" s="81">
        <f>E4</f>
        <v>8.3299999999999999E-2</v>
      </c>
      <c r="U7" s="83">
        <f>F8</f>
        <v>8.3299999999999999E-2</v>
      </c>
      <c r="V7" s="80">
        <f>G8</f>
        <v>0.1666</v>
      </c>
    </row>
    <row r="8" spans="1:23" ht="40" thickTop="1" thickBot="1">
      <c r="A8" s="2"/>
      <c r="B8" s="36" t="s">
        <v>39</v>
      </c>
      <c r="C8" s="74" t="s">
        <v>49</v>
      </c>
      <c r="D8" s="26" t="s">
        <v>35</v>
      </c>
      <c r="E8" s="75" t="s">
        <v>36</v>
      </c>
      <c r="F8" s="76">
        <v>8.3299999999999999E-2</v>
      </c>
      <c r="G8" s="77">
        <v>0.1666</v>
      </c>
      <c r="H8" s="234" t="s">
        <v>48</v>
      </c>
      <c r="I8" s="235"/>
      <c r="J8" s="234" t="s">
        <v>50</v>
      </c>
      <c r="K8" s="235"/>
      <c r="L8" s="236" t="s">
        <v>51</v>
      </c>
      <c r="M8" s="229"/>
      <c r="N8" s="228" t="s">
        <v>54</v>
      </c>
      <c r="O8" s="229"/>
      <c r="P8" s="26" t="s">
        <v>101</v>
      </c>
      <c r="Q8" s="7"/>
      <c r="R8" s="79" t="str">
        <f>B3</f>
        <v>SECTEUR</v>
      </c>
      <c r="S8" s="72" t="s">
        <v>55</v>
      </c>
      <c r="T8" s="73" t="s">
        <v>0</v>
      </c>
      <c r="U8" s="84" t="s">
        <v>50</v>
      </c>
      <c r="V8" s="85" t="s">
        <v>51</v>
      </c>
      <c r="W8" s="7"/>
    </row>
    <row r="9" spans="1:23" ht="16.5" thickTop="1" thickBot="1">
      <c r="B9" s="144" t="s">
        <v>93</v>
      </c>
      <c r="C9" s="143">
        <f>'0532'!$C9+'0535'!$C9+'0537'!$C9+'0539'!$C9+'0542'!$C9+'0545'!$C9+'0554'!$C9+'0557'!$C9+'0559'!$C9+'0564'!$C9+'0569'!$C9+'0575'!$C9+'0576'!$C9+'0579'!$C9</f>
        <v>5844</v>
      </c>
      <c r="D9" s="143">
        <f>'0532'!$D9+'0535'!$D9+'0535'!$D9+'0539'!$D9+'0542'!$D9+'0545'!$D9+'0554'!$D9+'0557'!$D9+'0559'!$D9+'0564'!$D9+'0569'!$D9+'0575'!$D9+'0576'!$D9+'0579'!$D9</f>
        <v>457</v>
      </c>
      <c r="E9" s="143">
        <f>'0532'!$E9+'0535'!$E9+'0537'!$E9+'0539'!$E9+'0542'!$E9+'0545'!$E9+'0554'!$E9+'0557'!$E9+'0559'!$E9+'0564'!$E9+'0569'!$E9+'0575'!$E9+'0576'!$E9+'0579'!$E9</f>
        <v>460</v>
      </c>
      <c r="F9" s="37">
        <f>$C9*$F$8</f>
        <v>486.80520000000001</v>
      </c>
      <c r="G9" s="38">
        <f>$C9*$G$8</f>
        <v>973.61040000000003</v>
      </c>
      <c r="H9" s="48">
        <f>$D9/($E$3*$C9)</f>
        <v>0.93877386683626218</v>
      </c>
      <c r="I9" s="49" t="str">
        <f t="shared" ref="I9:I35" si="0">IF($H9&gt;120%,$I$3,IF($H9&gt;110%,$I$4,IF($H9&gt;100%,$I$5,IF($H9&gt;90%,$M$3,IF($H9&gt;80%,$M$4,$M$5)))))</f>
        <v>😐</v>
      </c>
      <c r="J9" s="52">
        <f>$E9-($F$8*$C9)</f>
        <v>-26.805200000000013</v>
      </c>
      <c r="K9" s="49" t="str">
        <f t="shared" ref="K9:K35" si="1">IF($H9&gt;120%,$I$3,IF($H9&gt;110%,$I$4,IF($H9&gt;100%,$I$5,IF($H9&gt;90%,$M$3,IF($H9&gt;80%,$M$4,$M$5)))))</f>
        <v>😐</v>
      </c>
      <c r="L9" s="55">
        <f>$E9-($G$8*$C9)</f>
        <v>-513.61040000000003</v>
      </c>
      <c r="M9" s="56" t="str">
        <f>IF($E9/$G9&gt;120%,$I$3,IF($E9/$G9&gt;110%,$I$4,IF($E9/$G9&gt;100%,$I$5,IF($E9/$G9&gt;90%,$M$4,IF($E9/$G9&gt;80%,#REF!,$M$5)))))</f>
        <v>😶</v>
      </c>
      <c r="N9" s="48">
        <f t="shared" ref="N9:N35" si="2">$E9/$C9</f>
        <v>7.8713210130047909E-2</v>
      </c>
      <c r="O9" s="49" t="str">
        <f>IF($N9/$E$4&gt;120%,$I$3,IF($N9/$E$4&gt;110%,$I$4,IF($N9/$E$4&gt;100%,$I$5,IF($N9/$E$4&gt;90%,$M$3,IF($N9/$E$4&gt;80%,$M$4,$M$5)))))</f>
        <v>😐</v>
      </c>
      <c r="P9" s="61">
        <f>$C9-$E9</f>
        <v>5384</v>
      </c>
      <c r="R9" s="66" t="str">
        <f>B9</f>
        <v xml:space="preserve">Total nouveaux clients </v>
      </c>
      <c r="S9" s="70" t="str">
        <f>I9</f>
        <v>😐</v>
      </c>
      <c r="T9" s="67" t="str">
        <f>O9</f>
        <v>😐</v>
      </c>
      <c r="U9" s="86">
        <f>J9</f>
        <v>-26.805200000000013</v>
      </c>
      <c r="V9" s="86">
        <f>L9</f>
        <v>-513.61040000000003</v>
      </c>
    </row>
    <row r="10" spans="1:23" ht="16" thickBot="1">
      <c r="B10" s="145" t="s">
        <v>100</v>
      </c>
      <c r="C10" s="143">
        <f>'0532'!$C10+'0535'!$C10+'0537'!$C10+'0539'!$C10+'0542'!$C10+'0545'!$C10+'0554'!$C10+'0557'!$C10+'0559'!$C10+'0564'!$C10+'0569'!$C10+'0575'!$C10+'0576'!$C10+'0579'!$C10</f>
        <v>2400</v>
      </c>
      <c r="D10" s="143">
        <f>'0532'!$D10+'0535'!$D10+'0535'!$D10+'0539'!$D10+'0542'!$D10+'0545'!$D10+'0554'!$D10+'0557'!$D10+'0559'!$D10+'0564'!$D10+'0569'!$D10+'0575'!$D10+'0576'!$D10+'0579'!$D10</f>
        <v>160</v>
      </c>
      <c r="E10" s="143">
        <f>'0532'!$E10+'0535'!$E10+'0537'!$E10+'0539'!$E10+'0542'!$E10+'0545'!$E10+'0554'!$E10+'0557'!$E10+'0559'!$E10+'0564'!$E10+'0569'!$E10+'0575'!$E10+'0576'!$E10+'0579'!$E10</f>
        <v>171</v>
      </c>
      <c r="F10" s="27">
        <f t="shared" ref="F10:F35" si="3">$C10*$F$8</f>
        <v>199.92</v>
      </c>
      <c r="G10" s="10">
        <f t="shared" ref="G10:G35" si="4">$C10*$G$8</f>
        <v>399.84</v>
      </c>
      <c r="H10" s="46">
        <f t="shared" ref="H10:H34" si="5">$D10/($E$3*$C10)</f>
        <v>0.80032012805122055</v>
      </c>
      <c r="I10" s="50" t="str">
        <f t="shared" si="0"/>
        <v>😒</v>
      </c>
      <c r="J10" s="53">
        <f t="shared" ref="J10:J35" si="6">$E10-($F$8*$C10)</f>
        <v>-28.919999999999987</v>
      </c>
      <c r="K10" s="50" t="str">
        <f t="shared" si="1"/>
        <v>😒</v>
      </c>
      <c r="L10" s="57">
        <f t="shared" ref="L10:L35" si="7">$E10-($G$8*$C10)</f>
        <v>-228.83999999999997</v>
      </c>
      <c r="M10" s="58" t="str">
        <f>IF($E10/$G10&gt;120%,$I$3,IF($E10/$G10&gt;110%,$I$4,IF($E10/$G10&gt;100%,$I$5,IF($E10/$G10&gt;90%,$M$4,IF($E10/$G10&gt;80%,#REF!,$M$5)))))</f>
        <v>😶</v>
      </c>
      <c r="N10" s="46">
        <f t="shared" si="2"/>
        <v>7.1249999999999994E-2</v>
      </c>
      <c r="O10" s="50" t="str">
        <f t="shared" ref="O10:O35" si="8">IF($N10/$E$4&gt;120%,$I$3,IF($N10/$E$4&gt;110%,$I$4,IF($N10/$E$4&gt;100%,$I$5,IF($N10/$E$4&gt;90%,$M$3,IF($N10/$E$4&gt;80%,$M$4,$M$5)))))</f>
        <v>😒</v>
      </c>
      <c r="P10" s="62">
        <f t="shared" ref="P10:P35" si="9">$C10-$E10</f>
        <v>2229</v>
      </c>
      <c r="R10" s="66" t="str">
        <f>B10</f>
        <v>solde net global clients</v>
      </c>
      <c r="S10" s="70" t="str">
        <f>I12</f>
        <v>😐</v>
      </c>
      <c r="T10" s="67" t="str">
        <f>O12</f>
        <v>😐</v>
      </c>
      <c r="U10" s="86">
        <f>J12</f>
        <v>-21.655399999999986</v>
      </c>
      <c r="V10" s="87">
        <f>L12</f>
        <v>-466.31079999999997</v>
      </c>
    </row>
    <row r="11" spans="1:23" ht="16" thickBot="1">
      <c r="B11" s="145" t="s">
        <v>99</v>
      </c>
      <c r="C11" s="143">
        <f>'0532'!$C11+'0535'!$C11+'0537'!$C11+'0539'!$C11+'0542'!$C11+'0545'!$C11+'0554'!$C11+'0557'!$C11+'0559'!$C11+'0564'!$C11+'0569'!$C11+'0575'!$C11+'0576'!$C11+'0579'!$C11</f>
        <v>506</v>
      </c>
      <c r="D11" s="143">
        <f>'0532'!$D11+'0535'!$D11+'0535'!$D11+'0539'!$D11+'0542'!$D11+'0545'!$D11+'0554'!$D11+'0557'!$D11+'0559'!$D11+'0564'!$D11+'0569'!$D11+'0575'!$D11+'0576'!$D11+'0579'!$D11</f>
        <v>37</v>
      </c>
      <c r="E11" s="143">
        <f>'0532'!$E11+'0535'!$E11+'0537'!$E11+'0539'!$E11+'0542'!$E11+'0545'!$E11+'0554'!$E11+'0557'!$E11+'0559'!$E11+'0564'!$E11+'0569'!$E11+'0575'!$E11+'0576'!$E11+'0579'!$E11</f>
        <v>37</v>
      </c>
      <c r="F11" s="27">
        <f t="shared" si="3"/>
        <v>42.149799999999999</v>
      </c>
      <c r="G11" s="10">
        <f t="shared" si="4"/>
        <v>84.299599999999998</v>
      </c>
      <c r="H11" s="46">
        <f t="shared" si="5"/>
        <v>0.87782148432495533</v>
      </c>
      <c r="I11" s="50" t="str">
        <f t="shared" si="0"/>
        <v>😒</v>
      </c>
      <c r="J11" s="53">
        <f t="shared" si="6"/>
        <v>-5.149799999999999</v>
      </c>
      <c r="K11" s="50" t="str">
        <f t="shared" si="1"/>
        <v>😒</v>
      </c>
      <c r="L11" s="57">
        <f t="shared" si="7"/>
        <v>-47.299599999999998</v>
      </c>
      <c r="M11" s="58" t="str">
        <f>IF($E11/$G11&gt;120%,$I$3,IF($E11/$G11&gt;110%,$I$4,IF($E11/$G11&gt;100%,$I$5,IF($E11/$G11&gt;90%,$M$4,IF($E11/$G11&gt;80%,#REF!,$M$5)))))</f>
        <v>😶</v>
      </c>
      <c r="N11" s="46">
        <f t="shared" si="2"/>
        <v>7.3122529644268769E-2</v>
      </c>
      <c r="O11" s="50" t="str">
        <f t="shared" si="8"/>
        <v>😒</v>
      </c>
      <c r="P11" s="62">
        <f t="shared" si="9"/>
        <v>469</v>
      </c>
      <c r="R11" s="66" t="str">
        <f>B16</f>
        <v>collecte globale hors parts sociales (ke)</v>
      </c>
      <c r="S11" s="70" t="str">
        <f>I16</f>
        <v>😃</v>
      </c>
      <c r="T11" s="67" t="str">
        <f>O16</f>
        <v>😃</v>
      </c>
      <c r="U11" s="86">
        <f>J16</f>
        <v>665.96770000000015</v>
      </c>
      <c r="V11" s="87">
        <f>L16</f>
        <v>-2377.0645999999997</v>
      </c>
    </row>
    <row r="12" spans="1:23" ht="16" thickBot="1">
      <c r="B12" s="146" t="s">
        <v>98</v>
      </c>
      <c r="C12" s="143">
        <f>'0532'!$C12+'0535'!$C12+'0537'!$C12+'0539'!$C12+'0542'!$C12+'0545'!$C12+'0554'!$C12+'0557'!$C12+'0559'!$C12+'0564'!$C12+'0569'!$C12+'0575'!$C12+'0576'!$C12+'0579'!$C12</f>
        <v>5338</v>
      </c>
      <c r="D12" s="143">
        <f>'0532'!$D12+'0535'!$D12+'0535'!$D12+'0539'!$D12+'0542'!$D12+'0545'!$D12+'0554'!$D12+'0557'!$D12+'0559'!$D12+'0564'!$D12+'0569'!$D12+'0575'!$D12+'0576'!$D12+'0579'!$D12</f>
        <v>420</v>
      </c>
      <c r="E12" s="143">
        <f>'0532'!$E12+'0535'!$E12+'0537'!$E12+'0539'!$E12+'0542'!$E12+'0545'!$E12+'0554'!$E12+'0557'!$E12+'0559'!$E12+'0564'!$E12+'0569'!$E12+'0575'!$E12+'0576'!$E12+'0579'!$E12</f>
        <v>423</v>
      </c>
      <c r="F12" s="27">
        <f t="shared" si="3"/>
        <v>444.65539999999999</v>
      </c>
      <c r="G12" s="10">
        <f t="shared" si="4"/>
        <v>889.31079999999997</v>
      </c>
      <c r="H12" s="46">
        <f t="shared" si="5"/>
        <v>0.94455166855052253</v>
      </c>
      <c r="I12" s="50" t="str">
        <f t="shared" si="0"/>
        <v>😐</v>
      </c>
      <c r="J12" s="53">
        <f t="shared" si="6"/>
        <v>-21.655399999999986</v>
      </c>
      <c r="K12" s="50" t="str">
        <f t="shared" si="1"/>
        <v>😐</v>
      </c>
      <c r="L12" s="57">
        <f t="shared" si="7"/>
        <v>-466.31079999999997</v>
      </c>
      <c r="M12" s="58" t="str">
        <f>IF($E12/$G12&gt;120%,$I$3,IF($E12/$G12&gt;110%,$I$4,IF($E12/$G12&gt;100%,$I$5,IF($E12/$G12&gt;90%,$M$3,IF($E12/$G12&gt;80%,$M$4,$M$5)))))</f>
        <v>😶</v>
      </c>
      <c r="N12" s="46">
        <f t="shared" si="2"/>
        <v>7.9243162233046088E-2</v>
      </c>
      <c r="O12" s="50" t="str">
        <f t="shared" si="8"/>
        <v>😐</v>
      </c>
      <c r="P12" s="62">
        <f t="shared" si="9"/>
        <v>4915</v>
      </c>
      <c r="R12" s="66" t="str">
        <f>B20</f>
        <v>souscription navig'option</v>
      </c>
      <c r="S12" s="70" t="str">
        <f>I20</f>
        <v>😶</v>
      </c>
      <c r="T12" s="67" t="str">
        <f>O20</f>
        <v>😶</v>
      </c>
      <c r="U12" s="86">
        <f>J20</f>
        <v>-40.543499999999995</v>
      </c>
      <c r="V12" s="87">
        <f>L20</f>
        <v>-140.08699999999999</v>
      </c>
    </row>
    <row r="13" spans="1:23" ht="16" thickBot="1">
      <c r="B13" s="40" t="s">
        <v>21</v>
      </c>
      <c r="C13" s="143">
        <f>'0532'!$C13+'0535'!$C13+'0537'!$C13+'0539'!$C13+'0542'!$C13+'0545'!$C13+'0554'!$C13+'0557'!$C13+'0559'!$C13+'0564'!$C13+'0569'!$C13+'0575'!$C13+'0576'!$C13+'0579'!$C13</f>
        <v>30200</v>
      </c>
      <c r="D13" s="143">
        <f>'0532'!$D13+'0535'!$D13+'0535'!$D13+'0539'!$D13+'0542'!$D13+'0545'!$D13+'0554'!$D13+'0557'!$D13+'0559'!$D13+'0564'!$D13+'0569'!$D13+'0575'!$D13+'0576'!$D13+'0579'!$D13</f>
        <v>5584</v>
      </c>
      <c r="E13" s="143">
        <f>'0532'!$E13+'0535'!$E13+'0537'!$E13+'0539'!$E13+'0542'!$E13+'0545'!$E13+'0554'!$E13+'0557'!$E13+'0559'!$E13+'0564'!$E13+'0569'!$E13+'0575'!$E13+'0576'!$E13+'0579'!$E13</f>
        <v>5031</v>
      </c>
      <c r="F13" s="27">
        <f t="shared" si="3"/>
        <v>2515.66</v>
      </c>
      <c r="G13" s="10">
        <f t="shared" si="4"/>
        <v>5031.32</v>
      </c>
      <c r="H13" s="46">
        <f t="shared" si="5"/>
        <v>2.2196958253500076</v>
      </c>
      <c r="I13" s="50" t="str">
        <f t="shared" si="0"/>
        <v>😃</v>
      </c>
      <c r="J13" s="53">
        <f t="shared" si="6"/>
        <v>2515.34</v>
      </c>
      <c r="K13" s="50" t="str">
        <f t="shared" si="1"/>
        <v>😃</v>
      </c>
      <c r="L13" s="57">
        <f t="shared" si="7"/>
        <v>-0.31999999999970896</v>
      </c>
      <c r="M13" s="58" t="str">
        <f>IF($E13/$G13&gt;120%,$I$3,IF($E13/$G13&gt;110%,$I$4,IF($E13/$G13&gt;100%,$I$5,IF($E13/$G13&gt;90%,$M$4,IF($E13/$G13&gt;80%,#REF!,$M$5)))))</f>
        <v>😒</v>
      </c>
      <c r="N13" s="46">
        <f t="shared" si="2"/>
        <v>0.16658940397350994</v>
      </c>
      <c r="O13" s="50" t="str">
        <f t="shared" si="8"/>
        <v>😃</v>
      </c>
      <c r="P13" s="62">
        <f t="shared" si="9"/>
        <v>25169</v>
      </c>
      <c r="R13" s="66" t="str">
        <f>B22</f>
        <v>collecte brute diversifiée en épargne assurance vie (ke)</v>
      </c>
      <c r="S13" s="70" t="str">
        <f>I22</f>
        <v>😶</v>
      </c>
      <c r="T13" s="67" t="str">
        <f>O22</f>
        <v>😶</v>
      </c>
      <c r="U13" s="86">
        <f>J22</f>
        <v>-889.2</v>
      </c>
      <c r="V13" s="87">
        <f>L22</f>
        <v>-2888.4</v>
      </c>
    </row>
    <row r="14" spans="1:23" ht="16" thickBot="1">
      <c r="B14" s="40" t="s">
        <v>22</v>
      </c>
      <c r="C14" s="143">
        <f>'0532'!$C14+'0535'!$C14+'0537'!$C14+'0539'!$C14+'0542'!$C14+'0545'!$C14+'0554'!$C14+'0557'!$C14+'0559'!$C14+'0564'!$C14+'0569'!$C14+'0575'!$C14+'0576'!$C14+'0579'!$C14</f>
        <v>3089</v>
      </c>
      <c r="D14" s="143">
        <f>'0532'!$D14+'0535'!$D14+'0535'!$D14+'0539'!$D14+'0542'!$D14+'0545'!$D14+'0554'!$D14+'0557'!$D14+'0559'!$D14+'0564'!$D14+'0569'!$D14+'0575'!$D14+'0576'!$D14+'0579'!$D14</f>
        <v>-886</v>
      </c>
      <c r="E14" s="143">
        <f>'0532'!$E14+'0535'!$E14+'0537'!$E14+'0539'!$E14+'0542'!$E14+'0545'!$E14+'0554'!$E14+'0557'!$E14+'0559'!$E14+'0564'!$E14+'0569'!$E14+'0575'!$E14+'0576'!$E14+'0579'!$E14</f>
        <v>-621</v>
      </c>
      <c r="F14" s="27">
        <f t="shared" si="3"/>
        <v>257.31369999999998</v>
      </c>
      <c r="G14" s="10">
        <f t="shared" si="4"/>
        <v>514.62739999999997</v>
      </c>
      <c r="H14" s="46">
        <f t="shared" si="5"/>
        <v>-3.4432678866302107</v>
      </c>
      <c r="I14" s="50" t="str">
        <f t="shared" si="0"/>
        <v>😶</v>
      </c>
      <c r="J14" s="53">
        <f t="shared" si="6"/>
        <v>-878.31369999999993</v>
      </c>
      <c r="K14" s="50" t="str">
        <f t="shared" si="1"/>
        <v>😶</v>
      </c>
      <c r="L14" s="57">
        <f t="shared" si="7"/>
        <v>-1135.6273999999999</v>
      </c>
      <c r="M14" s="58" t="str">
        <f>IF($E14/$G14&gt;120%,$I$3,IF($E14/$G14&gt;110%,$I$4,IF($E14/$G14&gt;100%,$I$5,IF($E14/$G14&gt;90%,$M$4,IF($E14/$G14&gt;80%,#REF!,$M$5)))))</f>
        <v>😶</v>
      </c>
      <c r="N14" s="46">
        <f t="shared" si="2"/>
        <v>-0.2010359339592101</v>
      </c>
      <c r="O14" s="50" t="str">
        <f t="shared" si="8"/>
        <v>😶</v>
      </c>
      <c r="P14" s="62">
        <f t="shared" si="9"/>
        <v>3710</v>
      </c>
      <c r="R14" s="66" t="str">
        <f>B23</f>
        <v>collecte brute diversifiée hors épargne assurance vie (ke)</v>
      </c>
      <c r="S14" s="70" t="str">
        <f>I23</f>
        <v>😶</v>
      </c>
      <c r="T14" s="67" t="str">
        <f>O23</f>
        <v>😶</v>
      </c>
      <c r="U14" s="86">
        <f>J23</f>
        <v>-210.73099999999999</v>
      </c>
      <c r="V14" s="87">
        <f>L23</f>
        <v>-466.46199999999999</v>
      </c>
    </row>
    <row r="15" spans="1:23" ht="16" thickBot="1">
      <c r="B15" s="40" t="s">
        <v>23</v>
      </c>
      <c r="C15" s="143">
        <f>'0532'!$C15+'0535'!$C15+'0537'!$C15+'0539'!$C15+'0542'!$C15+'0545'!$C15+'0554'!$C15+'0557'!$C15+'0559'!$C15+'0564'!$C15+'0569'!$C15+'0575'!$C15+'0576'!$C15+'0579'!$C15</f>
        <v>3241</v>
      </c>
      <c r="D15" s="143">
        <f>'0532'!$D15+'0535'!$D15+'0535'!$D15+'0539'!$D15+'0542'!$D15+'0545'!$D15+'0554'!$D15+'0557'!$D15+'0559'!$D15+'0564'!$D15+'0569'!$D15+'0575'!$D15+'0576'!$D15+'0579'!$D15</f>
        <v>-954</v>
      </c>
      <c r="E15" s="143">
        <f>'0532'!$E15+'0535'!$E15+'0537'!$E15+'0539'!$E15+'0542'!$E15+'0545'!$E15+'0554'!$E15+'0557'!$E15+'0559'!$E15+'0564'!$E15+'0569'!$E15+'0575'!$E15+'0576'!$E15+'0579'!$E15</f>
        <v>-1010</v>
      </c>
      <c r="F15" s="27">
        <f t="shared" si="3"/>
        <v>269.9753</v>
      </c>
      <c r="G15" s="10">
        <f t="shared" si="4"/>
        <v>539.95060000000001</v>
      </c>
      <c r="H15" s="46">
        <f t="shared" si="5"/>
        <v>-3.5336565974739171</v>
      </c>
      <c r="I15" s="50" t="str">
        <f t="shared" si="0"/>
        <v>😶</v>
      </c>
      <c r="J15" s="53">
        <f t="shared" si="6"/>
        <v>-1279.9753000000001</v>
      </c>
      <c r="K15" s="50" t="str">
        <f t="shared" si="1"/>
        <v>😶</v>
      </c>
      <c r="L15" s="57">
        <f t="shared" si="7"/>
        <v>-1549.9506000000001</v>
      </c>
      <c r="M15" s="58" t="str">
        <f>IF($E15/$G15&gt;120%,$I$3,IF($E15/$G15&gt;110%,$I$4,IF($E15/$G15&gt;100%,$I$5,IF($E15/$G15&gt;90%,$M$4,IF($E15/$G15&gt;80%,#REF!,$M$5)))))</f>
        <v>😶</v>
      </c>
      <c r="N15" s="46">
        <f t="shared" si="2"/>
        <v>-0.31163221228016047</v>
      </c>
      <c r="O15" s="50" t="str">
        <f t="shared" si="8"/>
        <v>😶</v>
      </c>
      <c r="P15" s="62">
        <f t="shared" si="9"/>
        <v>4251</v>
      </c>
      <c r="R15" s="66" t="str">
        <f>B27</f>
        <v>total crédit conso et renouvelable (ke)</v>
      </c>
      <c r="S15" s="70" t="str">
        <f>I27</f>
        <v>😶</v>
      </c>
      <c r="T15" s="67" t="str">
        <f>O25</f>
        <v>😶</v>
      </c>
      <c r="U15" s="86">
        <f>J27</f>
        <v>-666.16499999999996</v>
      </c>
      <c r="V15" s="87">
        <f>L27</f>
        <v>-3169.33</v>
      </c>
    </row>
    <row r="16" spans="1:23" ht="16" thickBot="1">
      <c r="B16" s="40" t="s">
        <v>24</v>
      </c>
      <c r="C16" s="143">
        <f>'0532'!$C16+'0535'!$C16+'0537'!$C16+'0539'!$C16+'0542'!$C16+'0545'!$C16+'0554'!$C16+'0557'!$C16+'0559'!$C16+'0564'!$C16+'0569'!$C16+'0575'!$C16+'0576'!$C16+'0579'!$C16</f>
        <v>36531</v>
      </c>
      <c r="D16" s="143">
        <f>'0532'!$D16+'0535'!$D16+'0535'!$D16+'0539'!$D16+'0542'!$D16+'0545'!$D16+'0554'!$D16+'0557'!$D16+'0559'!$D16+'0564'!$D16+'0569'!$D16+'0575'!$D16+'0576'!$D16+'0579'!$D16</f>
        <v>4054</v>
      </c>
      <c r="E16" s="143">
        <f>'0532'!$E16+'0535'!$E16+'0537'!$E16+'0539'!$E16+'0542'!$E16+'0545'!$E16+'0554'!$E16+'0557'!$E16+'0559'!$E16+'0564'!$E16+'0569'!$E16+'0575'!$E16+'0576'!$E16+'0579'!$E16</f>
        <v>3709</v>
      </c>
      <c r="F16" s="27">
        <f t="shared" si="3"/>
        <v>3043.0322999999999</v>
      </c>
      <c r="G16" s="10">
        <f t="shared" si="4"/>
        <v>6086.0645999999997</v>
      </c>
      <c r="H16" s="46">
        <f t="shared" si="5"/>
        <v>1.3322237821793743</v>
      </c>
      <c r="I16" s="50" t="str">
        <f t="shared" si="0"/>
        <v>😃</v>
      </c>
      <c r="J16" s="53">
        <f t="shared" si="6"/>
        <v>665.96770000000015</v>
      </c>
      <c r="K16" s="50" t="str">
        <f t="shared" si="1"/>
        <v>😃</v>
      </c>
      <c r="L16" s="57">
        <f t="shared" si="7"/>
        <v>-2377.0645999999997</v>
      </c>
      <c r="M16" s="58" t="str">
        <f>IF($E16/$G16&gt;120%,$I$3,IF($E16/$G16&gt;110%,$I$4,IF($E16/$G16&gt;100%,$I$5,IF($E16/$G16&gt;90%,$M$4,IF($E16/$G16&gt;80%,#REF!,$M$5)))))</f>
        <v>😶</v>
      </c>
      <c r="N16" s="46">
        <f t="shared" si="2"/>
        <v>0.10153020722126413</v>
      </c>
      <c r="O16" s="50" t="str">
        <f t="shared" si="8"/>
        <v>😃</v>
      </c>
      <c r="P16" s="62">
        <f t="shared" si="9"/>
        <v>32822</v>
      </c>
      <c r="R16" s="66" t="str">
        <f t="shared" ref="R16:R22" si="10">B29</f>
        <v>crédit pro hors locatif (ke)</v>
      </c>
      <c r="S16" s="70" t="str">
        <f t="shared" ref="S16:S22" si="11">I29</f>
        <v>😒</v>
      </c>
      <c r="T16" s="67" t="str">
        <f>O27</f>
        <v>😶</v>
      </c>
      <c r="U16" s="86">
        <f t="shared" ref="U16:U22" si="12">J29</f>
        <v>-4.7399999999997817</v>
      </c>
      <c r="V16" s="87">
        <f>L29</f>
        <v>-2320.4799999999996</v>
      </c>
    </row>
    <row r="17" spans="1:23" ht="16" thickBot="1">
      <c r="B17" s="40" t="s">
        <v>25</v>
      </c>
      <c r="C17" s="143">
        <f>'0532'!$C17+'0535'!$C17+'0537'!$C17+'0539'!$C17+'0542'!$C17+'0545'!$C17+'0554'!$C17+'0557'!$C17+'0559'!$C17+'0564'!$C17+'0569'!$C17+'0575'!$C17+'0576'!$C17+'0579'!$C17</f>
        <v>937</v>
      </c>
      <c r="D17" s="143">
        <f>'0532'!$D17+'0535'!$D17+'0535'!$D17+'0539'!$D17+'0542'!$D17+'0545'!$D17+'0554'!$D17+'0557'!$D17+'0559'!$D17+'0564'!$D17+'0569'!$D17+'0575'!$D17+'0576'!$D17+'0579'!$D17</f>
        <v>243</v>
      </c>
      <c r="E17" s="143">
        <f>'0532'!$E17+'0535'!$E17+'0537'!$E17+'0539'!$E17+'0542'!$E17+'0545'!$E17+'0554'!$E17+'0557'!$E17+'0559'!$E17+'0564'!$E17+'0569'!$E17+'0575'!$E17+'0576'!$E17+'0579'!$E17</f>
        <v>167</v>
      </c>
      <c r="F17" s="27">
        <f t="shared" si="3"/>
        <v>78.052099999999996</v>
      </c>
      <c r="G17" s="10">
        <f t="shared" si="4"/>
        <v>156.10419999999999</v>
      </c>
      <c r="H17" s="46">
        <f t="shared" si="5"/>
        <v>3.1133050872430084</v>
      </c>
      <c r="I17" s="50" t="str">
        <f t="shared" si="0"/>
        <v>😃</v>
      </c>
      <c r="J17" s="53">
        <f t="shared" si="6"/>
        <v>88.947900000000004</v>
      </c>
      <c r="K17" s="50" t="str">
        <f t="shared" si="1"/>
        <v>😃</v>
      </c>
      <c r="L17" s="57">
        <f t="shared" si="7"/>
        <v>10.895800000000008</v>
      </c>
      <c r="M17" s="58" t="str">
        <f>IF($E17/$G17&gt;120%,$I$3,IF($E17/$G17&gt;110%,$I$4,IF($E17/$G17&gt;100%,$I$5,IF($E17/$G17&gt;90%,$M$4,IF($E17/$G17&gt;80%,#REF!,$M$5)))))</f>
        <v>😉</v>
      </c>
      <c r="N17" s="46">
        <f t="shared" si="2"/>
        <v>0.17822838847385272</v>
      </c>
      <c r="O17" s="50" t="str">
        <f t="shared" si="8"/>
        <v>😃</v>
      </c>
      <c r="P17" s="62">
        <f t="shared" si="9"/>
        <v>770</v>
      </c>
      <c r="R17" s="66" t="str">
        <f t="shared" si="10"/>
        <v>crédit pro locatif (ke)</v>
      </c>
      <c r="S17" s="70" t="str">
        <f t="shared" si="11"/>
        <v>😶</v>
      </c>
      <c r="T17" s="67" t="str">
        <f t="shared" ref="T17:T22" si="13">O30</f>
        <v>😶</v>
      </c>
      <c r="U17" s="86">
        <f t="shared" si="12"/>
        <v>-67.085000000000008</v>
      </c>
      <c r="V17" s="87">
        <f>L84</f>
        <v>0</v>
      </c>
    </row>
    <row r="18" spans="1:23" ht="16" thickBot="1">
      <c r="B18" s="40" t="s">
        <v>1</v>
      </c>
      <c r="C18" s="143">
        <f>'0532'!$C18+'0535'!$C18+'0537'!$C18+'0539'!$C18+'0542'!$C18+'0545'!$C18+'0554'!$C18+'0557'!$C18+'0559'!$C18+'0564'!$C18+'0569'!$C18+'0575'!$C18+'0576'!$C18+'0579'!$C18</f>
        <v>662</v>
      </c>
      <c r="D18" s="143">
        <f>'0532'!$D18+'0535'!$D18+'0535'!$D18+'0539'!$D18+'0542'!$D18+'0545'!$D18+'0554'!$D18+'0557'!$D18+'0559'!$D18+'0564'!$D18+'0569'!$D18+'0575'!$D18+'0576'!$D18+'0579'!$D18</f>
        <v>51</v>
      </c>
      <c r="E18" s="143">
        <f>'0532'!$E18+'0535'!$E18+'0537'!$E18+'0539'!$E18+'0542'!$E18+'0545'!$E18+'0554'!$E18+'0557'!$E18+'0559'!$E18+'0564'!$E18+'0569'!$E18+'0575'!$E18+'0576'!$E18+'0579'!$E18</f>
        <v>46</v>
      </c>
      <c r="F18" s="27">
        <f t="shared" si="3"/>
        <v>55.144599999999997</v>
      </c>
      <c r="G18" s="10">
        <f t="shared" si="4"/>
        <v>110.28919999999999</v>
      </c>
      <c r="H18" s="46">
        <f t="shared" si="5"/>
        <v>0.92484123558789078</v>
      </c>
      <c r="I18" s="50" t="str">
        <f t="shared" si="0"/>
        <v>😐</v>
      </c>
      <c r="J18" s="53">
        <f t="shared" si="6"/>
        <v>-9.144599999999997</v>
      </c>
      <c r="K18" s="50" t="str">
        <f t="shared" si="1"/>
        <v>😐</v>
      </c>
      <c r="L18" s="57">
        <f t="shared" si="7"/>
        <v>-64.289199999999994</v>
      </c>
      <c r="M18" s="58" t="str">
        <f>IF($E18/$G18&gt;120%,$I$3,IF($E18/$G18&gt;110%,$I$4,IF($E18/$G18&gt;100%,$I$5,IF($E18/$G18&gt;90%,$M$4,IF($E18/$G18&gt;80%,#REF!,$M$5)))))</f>
        <v>😶</v>
      </c>
      <c r="N18" s="46">
        <f t="shared" si="2"/>
        <v>6.9486404833836862E-2</v>
      </c>
      <c r="O18" s="50" t="str">
        <f t="shared" si="8"/>
        <v>😒</v>
      </c>
      <c r="P18" s="62">
        <f t="shared" si="9"/>
        <v>616</v>
      </c>
      <c r="R18" s="40" t="str">
        <f t="shared" si="10"/>
        <v>nouveaux contrats assurance de biens</v>
      </c>
      <c r="S18" s="70" t="str">
        <f t="shared" si="11"/>
        <v>😐</v>
      </c>
      <c r="T18" s="67" t="str">
        <f t="shared" si="13"/>
        <v>😐</v>
      </c>
      <c r="U18" s="86">
        <f t="shared" si="12"/>
        <v>-9.8876000000000204</v>
      </c>
      <c r="V18" s="87">
        <f>L31</f>
        <v>-290.77520000000004</v>
      </c>
    </row>
    <row r="19" spans="1:23" ht="16" thickBot="1">
      <c r="B19" s="40" t="s">
        <v>2</v>
      </c>
      <c r="C19" s="143">
        <f>'0532'!$C19+'0535'!$C19+'0537'!$C19+'0539'!$C19+'0542'!$C19+'0545'!$C19+'0554'!$C19+'0557'!$C19+'0559'!$C19+'0564'!$C19+'0569'!$C19+'0575'!$C19+'0576'!$C19+'0579'!$C19</f>
        <v>2520</v>
      </c>
      <c r="D19" s="143">
        <f>'0532'!$D19+'0535'!$D19+'0535'!$D19+'0539'!$D19+'0542'!$D19+'0545'!$D19+'0554'!$D19+'0557'!$D19+'0559'!$D19+'0564'!$D19+'0569'!$D19+'0575'!$D19+'0576'!$D19+'0579'!$D19</f>
        <v>165</v>
      </c>
      <c r="E19" s="143">
        <f>'0532'!$E19+'0535'!$E19+'0537'!$E19+'0539'!$E19+'0542'!$E19+'0545'!$E19+'0554'!$E19+'0557'!$E19+'0559'!$E19+'0564'!$E19+'0569'!$E19+'0575'!$E19+'0576'!$E19+'0579'!$E19</f>
        <v>150</v>
      </c>
      <c r="F19" s="27">
        <f t="shared" si="3"/>
        <v>209.916</v>
      </c>
      <c r="G19" s="10">
        <f t="shared" si="4"/>
        <v>419.83199999999999</v>
      </c>
      <c r="H19" s="46">
        <f t="shared" si="5"/>
        <v>0.78602869719316304</v>
      </c>
      <c r="I19" s="50" t="str">
        <f t="shared" si="0"/>
        <v>😶</v>
      </c>
      <c r="J19" s="53">
        <f t="shared" si="6"/>
        <v>-59.915999999999997</v>
      </c>
      <c r="K19" s="50" t="str">
        <f t="shared" si="1"/>
        <v>😶</v>
      </c>
      <c r="L19" s="57">
        <f t="shared" si="7"/>
        <v>-269.83199999999999</v>
      </c>
      <c r="M19" s="58" t="str">
        <f>IF($E19/$G19&gt;120%,$I$3,IF($E19/$G19&gt;110%,$I$4,IF($E19/$G19&gt;100%,$I$5,IF($E19/$G19&gt;90%,$M$4,IF($E19/$G19&gt;80%,#REF!,$M$5)))))</f>
        <v>😶</v>
      </c>
      <c r="N19" s="46">
        <f t="shared" si="2"/>
        <v>5.9523809523809521E-2</v>
      </c>
      <c r="O19" s="50" t="str">
        <f t="shared" si="8"/>
        <v>😶</v>
      </c>
      <c r="P19" s="62">
        <f t="shared" si="9"/>
        <v>2370</v>
      </c>
      <c r="R19" s="40" t="str">
        <f t="shared" si="10"/>
        <v>nouveaux contrats assurance de personnes</v>
      </c>
      <c r="S19" s="70" t="str">
        <f t="shared" si="11"/>
        <v>😶</v>
      </c>
      <c r="T19" s="67" t="str">
        <f t="shared" si="13"/>
        <v>😒</v>
      </c>
      <c r="U19" s="86">
        <f t="shared" si="12"/>
        <v>-34.088999999999999</v>
      </c>
      <c r="V19" s="87">
        <f>L32</f>
        <v>-228.178</v>
      </c>
    </row>
    <row r="20" spans="1:23" ht="16" thickBot="1">
      <c r="B20" s="40" t="s">
        <v>3</v>
      </c>
      <c r="C20" s="143">
        <f>'0532'!$C20+'0535'!$C20+'0537'!$C20+'0539'!$C20+'0542'!$C20+'0545'!$C20+'0554'!$C20+'0557'!$C20+'0559'!$C20+'0564'!$C20+'0569'!$C20+'0575'!$C20+'0576'!$C20+'0579'!$C20</f>
        <v>1195</v>
      </c>
      <c r="D20" s="143">
        <f>'0532'!$D20+'0535'!$D20+'0535'!$D20+'0539'!$D20+'0542'!$D20+'0545'!$D20+'0554'!$D20+'0557'!$D20+'0559'!$D20+'0564'!$D20+'0569'!$D20+'0575'!$D20+'0576'!$D20+'0579'!$D20</f>
        <v>65</v>
      </c>
      <c r="E20" s="143">
        <f>'0532'!$E20+'0535'!$E20+'0537'!$E20+'0539'!$E20+'0542'!$E20+'0545'!$E20+'0554'!$E20+'0557'!$E20+'0559'!$E20+'0564'!$E20+'0569'!$E20+'0575'!$E20+'0576'!$E20+'0579'!$E20</f>
        <v>59</v>
      </c>
      <c r="F20" s="27">
        <f t="shared" si="3"/>
        <v>99.543499999999995</v>
      </c>
      <c r="G20" s="10">
        <f t="shared" si="4"/>
        <v>199.08699999999999</v>
      </c>
      <c r="H20" s="46">
        <f t="shared" si="5"/>
        <v>0.65298085761501257</v>
      </c>
      <c r="I20" s="50" t="str">
        <f t="shared" si="0"/>
        <v>😶</v>
      </c>
      <c r="J20" s="53">
        <f t="shared" si="6"/>
        <v>-40.543499999999995</v>
      </c>
      <c r="K20" s="50" t="str">
        <f t="shared" si="1"/>
        <v>😶</v>
      </c>
      <c r="L20" s="57">
        <f t="shared" si="7"/>
        <v>-140.08699999999999</v>
      </c>
      <c r="M20" s="58" t="str">
        <f>IF($E20/$G20&gt;120%,$I$3,IF($E20/$G20&gt;110%,$I$4,IF($E20/$G20&gt;100%,$I$5,IF($E20/$G20&gt;90%,$M$4,IF($E20/$G20&gt;80%,#REF!,$M$5)))))</f>
        <v>😶</v>
      </c>
      <c r="N20" s="46">
        <f t="shared" si="2"/>
        <v>4.9372384937238493E-2</v>
      </c>
      <c r="O20" s="50" t="str">
        <f t="shared" si="8"/>
        <v>😶</v>
      </c>
      <c r="P20" s="62">
        <f t="shared" si="9"/>
        <v>1136</v>
      </c>
      <c r="R20" s="40" t="str">
        <f t="shared" si="10"/>
        <v>dont PAV</v>
      </c>
      <c r="S20" s="70" t="str">
        <f t="shared" si="11"/>
        <v>😊</v>
      </c>
      <c r="T20" s="67" t="str">
        <f t="shared" si="13"/>
        <v>😃</v>
      </c>
      <c r="U20" s="86">
        <f t="shared" si="12"/>
        <v>13.603500000000004</v>
      </c>
      <c r="V20" s="87">
        <f>L3</f>
        <v>0</v>
      </c>
    </row>
    <row r="21" spans="1:23" ht="16" thickBot="1">
      <c r="B21" s="130" t="s">
        <v>4</v>
      </c>
      <c r="C21" s="143">
        <f>'0532'!$C21+'0535'!$C21+'0537'!$C21+'0539'!$C21+'0542'!$C21+'0545'!$C21+'0554'!$C21+'0557'!$C21+'0559'!$C21+'0564'!$C21+'0569'!$C21+'0575'!$C21+'0576'!$C21+'0579'!$C21</f>
        <v>1400</v>
      </c>
      <c r="D21" s="143">
        <f>'0532'!$D21+'0535'!$D21+'0535'!$D21+'0539'!$D21+'0542'!$D21+'0545'!$D21+'0554'!$D21+'0557'!$D21+'0559'!$D21+'0564'!$D21+'0569'!$D21+'0575'!$D21+'0576'!$D21+'0579'!$D21</f>
        <v>109</v>
      </c>
      <c r="E21" s="143">
        <f>'0532'!$E21+'0535'!$E21+'0537'!$E21+'0539'!$E21+'0542'!$E21+'0545'!$E21+'0554'!$E21+'0557'!$E21+'0559'!$E21+'0564'!$E21+'0569'!$E21+'0575'!$E21+'0576'!$E21+'0579'!$E21</f>
        <v>109</v>
      </c>
      <c r="F21" s="27">
        <f t="shared" si="3"/>
        <v>116.62</v>
      </c>
      <c r="G21" s="10">
        <f t="shared" si="4"/>
        <v>233.24</v>
      </c>
      <c r="H21" s="46">
        <f t="shared" si="5"/>
        <v>0.93465957811696099</v>
      </c>
      <c r="I21" s="50" t="str">
        <f t="shared" si="0"/>
        <v>😐</v>
      </c>
      <c r="J21" s="53">
        <f t="shared" si="6"/>
        <v>-7.6200000000000045</v>
      </c>
      <c r="K21" s="50" t="str">
        <f t="shared" si="1"/>
        <v>😐</v>
      </c>
      <c r="L21" s="57">
        <f t="shared" si="7"/>
        <v>-124.24000000000001</v>
      </c>
      <c r="M21" s="58" t="str">
        <f>IF($E21/$G21&gt;120%,$I$3,IF($E21/$G21&gt;110%,$I$4,IF($E21/$G21&gt;100%,$I$5,IF($E21/$G21&gt;90%,$M$4,IF($E21/$G21&gt;80%,#REF!,$M$5)))))</f>
        <v>😶</v>
      </c>
      <c r="N21" s="46">
        <f t="shared" si="2"/>
        <v>7.7857142857142861E-2</v>
      </c>
      <c r="O21" s="50" t="str">
        <f t="shared" si="8"/>
        <v>😐</v>
      </c>
      <c r="P21" s="62">
        <f t="shared" si="9"/>
        <v>1291</v>
      </c>
      <c r="R21" s="40" t="str">
        <f t="shared" si="10"/>
        <v>AOL</v>
      </c>
      <c r="S21" s="70" t="str">
        <f t="shared" si="11"/>
        <v>😃</v>
      </c>
      <c r="T21" s="67" t="str">
        <f t="shared" si="13"/>
        <v>😃</v>
      </c>
      <c r="U21" s="86">
        <f t="shared" si="12"/>
        <v>3.6720000000000006</v>
      </c>
      <c r="V21" s="87">
        <f>L34</f>
        <v>-9.6559999999999988</v>
      </c>
    </row>
    <row r="22" spans="1:23" ht="16" thickBot="1">
      <c r="B22" s="92" t="s">
        <v>26</v>
      </c>
      <c r="C22" s="143">
        <f>'0532'!$C22+'0535'!$C22+'0537'!$C22+'0539'!$C22+'0542'!$C22+'0545'!$C22+'0554'!$C22+'0557'!$C22+'0559'!$C22+'0564'!$C22+'0569'!$C22+'0575'!$C22+'0576'!$C22+'0579'!$C22</f>
        <v>24000</v>
      </c>
      <c r="D22" s="143">
        <f>'0532'!$D22+'0535'!$D22+'0535'!$D22+'0539'!$D22+'0542'!$D22+'0545'!$D22+'0554'!$D22+'0557'!$D22+'0559'!$D22+'0564'!$D22+'0569'!$D22+'0575'!$D22+'0576'!$D22+'0579'!$D22</f>
        <v>1022</v>
      </c>
      <c r="E22" s="143">
        <f>'0532'!$E22+'0535'!$E22+'0537'!$E22+'0539'!$E22+'0542'!$E22+'0545'!$E22+'0554'!$E22+'0557'!$E22+'0559'!$E22+'0564'!$E22+'0569'!$E22+'0575'!$E22+'0576'!$E22+'0579'!$E22</f>
        <v>1110</v>
      </c>
      <c r="F22" s="27">
        <f t="shared" si="3"/>
        <v>1999.2</v>
      </c>
      <c r="G22" s="10">
        <f t="shared" si="4"/>
        <v>3998.4</v>
      </c>
      <c r="H22" s="46">
        <f t="shared" si="5"/>
        <v>0.51120448179271705</v>
      </c>
      <c r="I22" s="50" t="str">
        <f t="shared" si="0"/>
        <v>😶</v>
      </c>
      <c r="J22" s="53">
        <f t="shared" si="6"/>
        <v>-889.2</v>
      </c>
      <c r="K22" s="50" t="str">
        <f t="shared" si="1"/>
        <v>😶</v>
      </c>
      <c r="L22" s="57">
        <f t="shared" si="7"/>
        <v>-2888.4</v>
      </c>
      <c r="M22" s="58" t="str">
        <f>IF($E22/$G22&gt;120%,$I$3,IF($E22/$G22&gt;110%,$I$4,IF($E22/$G22&gt;100%,$I$5,IF($E22/$G22&gt;90%,$M$4,IF($E22/$G22&gt;80%,#REF!,$M$5)))))</f>
        <v>😶</v>
      </c>
      <c r="N22" s="46">
        <f t="shared" si="2"/>
        <v>4.6249999999999999E-2</v>
      </c>
      <c r="O22" s="50" t="str">
        <f t="shared" si="8"/>
        <v>😶</v>
      </c>
      <c r="P22" s="62">
        <f t="shared" si="9"/>
        <v>22890</v>
      </c>
      <c r="R22" s="68" t="str">
        <f t="shared" si="10"/>
        <v>souscription carte haut de gamme</v>
      </c>
      <c r="S22" s="71" t="str">
        <f t="shared" si="11"/>
        <v>😃</v>
      </c>
      <c r="T22" s="69" t="str">
        <f t="shared" si="13"/>
        <v>😃</v>
      </c>
      <c r="U22" s="88">
        <f t="shared" si="12"/>
        <v>169.91900000000001</v>
      </c>
      <c r="V22" s="89">
        <f>L35</f>
        <v>-44.161999999999978</v>
      </c>
    </row>
    <row r="23" spans="1:23" ht="16" thickBot="1">
      <c r="B23" s="90" t="s">
        <v>27</v>
      </c>
      <c r="C23" s="143">
        <f>'0532'!$C23+'0535'!$C23+'0537'!$C23+'0539'!$C23+'0542'!$C23+'0545'!$C23+'0554'!$C23+'0557'!$C23+'0559'!$C23+'0564'!$C23+'0569'!$C23+'0575'!$C23+'0576'!$C23+'0579'!$C23</f>
        <v>3070</v>
      </c>
      <c r="D23" s="143">
        <f>'0532'!$D23+'0535'!$D23+'0535'!$D23+'0539'!$D23+'0542'!$D23+'0545'!$D23+'0554'!$D23+'0557'!$D23+'0559'!$D23+'0564'!$D23+'0569'!$D23+'0575'!$D23+'0576'!$D23+'0579'!$D23</f>
        <v>90</v>
      </c>
      <c r="E23" s="143">
        <f>'0532'!$E23+'0535'!$E23+'0537'!$E23+'0539'!$E23+'0542'!$E23+'0545'!$E23+'0554'!$E23+'0557'!$E23+'0559'!$E23+'0564'!$E23+'0569'!$E23+'0575'!$E23+'0576'!$E23+'0579'!$E23</f>
        <v>45</v>
      </c>
      <c r="F23" s="27">
        <f t="shared" si="3"/>
        <v>255.73099999999999</v>
      </c>
      <c r="G23" s="10">
        <f t="shared" si="4"/>
        <v>511.46199999999999</v>
      </c>
      <c r="H23" s="46">
        <f t="shared" si="5"/>
        <v>0.35193230386617186</v>
      </c>
      <c r="I23" s="50" t="str">
        <f t="shared" si="0"/>
        <v>😶</v>
      </c>
      <c r="J23" s="53">
        <f t="shared" si="6"/>
        <v>-210.73099999999999</v>
      </c>
      <c r="K23" s="50" t="str">
        <f t="shared" si="1"/>
        <v>😶</v>
      </c>
      <c r="L23" s="57">
        <f t="shared" si="7"/>
        <v>-466.46199999999999</v>
      </c>
      <c r="M23" s="58" t="str">
        <f>IF($E23/$G23&gt;120%,$I$3,IF($E23/$G23&gt;110%,$I$4,IF($E23/$G23&gt;100%,$I$5,IF($E23/$G23&gt;90%,$M$4,IF($E23/$G23&gt;80%,#REF!,$M$5)))))</f>
        <v>😶</v>
      </c>
      <c r="N23" s="46">
        <f t="shared" si="2"/>
        <v>1.4657980456026058E-2</v>
      </c>
      <c r="O23" s="50" t="str">
        <f t="shared" si="8"/>
        <v>😶</v>
      </c>
      <c r="P23" s="62">
        <f t="shared" si="9"/>
        <v>3025</v>
      </c>
    </row>
    <row r="24" spans="1:23" ht="16" thickBot="1">
      <c r="B24" s="91" t="s">
        <v>28</v>
      </c>
      <c r="C24" s="143">
        <f>'0532'!$C24+'0535'!$C24+'0537'!$C24+'0539'!$C24+'0542'!$C24+'0545'!$C24+'0554'!$C24+'0557'!$C24+'0559'!$C24+'0564'!$C24+'0569'!$C24+'0575'!$C24+'0576'!$C24+'0579'!$C24</f>
        <v>1600</v>
      </c>
      <c r="D24" s="143">
        <f>'0532'!$D24+'0535'!$D24+'0535'!$D24+'0539'!$D24+'0542'!$D24+'0545'!$D24+'0554'!$D24+'0557'!$D24+'0559'!$D24+'0564'!$D24+'0569'!$D24+'0575'!$D24+'0576'!$D24+'0579'!$D24</f>
        <v>50</v>
      </c>
      <c r="E24" s="143">
        <f>'0532'!$E24+'0535'!$E24+'0537'!$E24+'0539'!$E24+'0542'!$E24+'0545'!$E24+'0554'!$E24+'0557'!$E24+'0559'!$E24+'0564'!$E24+'0569'!$E24+'0575'!$E24+'0576'!$E24+'0579'!$E24</f>
        <v>25</v>
      </c>
      <c r="F24" s="27">
        <f t="shared" si="3"/>
        <v>133.28</v>
      </c>
      <c r="G24" s="10">
        <f t="shared" si="4"/>
        <v>266.56</v>
      </c>
      <c r="H24" s="46">
        <f t="shared" si="5"/>
        <v>0.37515006002400958</v>
      </c>
      <c r="I24" s="50" t="str">
        <f t="shared" si="0"/>
        <v>😶</v>
      </c>
      <c r="J24" s="53">
        <f t="shared" si="6"/>
        <v>-108.28</v>
      </c>
      <c r="K24" s="50" t="str">
        <f t="shared" si="1"/>
        <v>😶</v>
      </c>
      <c r="L24" s="57">
        <f t="shared" si="7"/>
        <v>-241.56</v>
      </c>
      <c r="M24" s="58" t="str">
        <f>IF($E24/$G24&gt;120%,$I$3,IF($E24/$G24&gt;110%,$I$4,IF($E24/$G24&gt;100%,$I$5,IF($E24/$G24&gt;90%,$M$4,IF($E24/$G24&gt;80%,#REF!,$M$5)))))</f>
        <v>😶</v>
      </c>
      <c r="N24" s="46">
        <f t="shared" si="2"/>
        <v>1.5625E-2</v>
      </c>
      <c r="O24" s="50" t="str">
        <f t="shared" si="8"/>
        <v>😶</v>
      </c>
      <c r="P24" s="62">
        <f t="shared" si="9"/>
        <v>1575</v>
      </c>
    </row>
    <row r="25" spans="1:23" ht="16" thickBot="1">
      <c r="B25" s="39" t="s">
        <v>29</v>
      </c>
      <c r="C25" s="143">
        <f>'0532'!$C25+'0535'!$C25+'0537'!$C25+'0539'!$C25+'0542'!$C25+'0545'!$C25+'0554'!$C25+'0557'!$C25+'0559'!$C25+'0564'!$C25+'0569'!$C25+'0575'!$C25+'0576'!$C25+'0579'!$C25</f>
        <v>25306</v>
      </c>
      <c r="D25" s="143">
        <f>'0532'!$D25+'0535'!$D25+'0535'!$D25+'0539'!$D25+'0542'!$D25+'0545'!$D25+'0554'!$D25+'0557'!$D25+'0559'!$D25+'0564'!$D25+'0569'!$D25+'0575'!$D25+'0576'!$D25+'0579'!$D25</f>
        <v>1477</v>
      </c>
      <c r="E25" s="143">
        <f>'0532'!$E25+'0535'!$E25+'0537'!$E25+'0539'!$E25+'0542'!$E25+'0545'!$E25+'0554'!$E25+'0557'!$E25+'0559'!$E25+'0564'!$E25+'0569'!$E25+'0575'!$E25+'0576'!$E25+'0579'!$E25</f>
        <v>1546</v>
      </c>
      <c r="F25" s="27">
        <f t="shared" si="3"/>
        <v>2107.9897999999998</v>
      </c>
      <c r="G25" s="10">
        <f t="shared" si="4"/>
        <v>4215.9795999999997</v>
      </c>
      <c r="H25" s="46">
        <f t="shared" si="5"/>
        <v>0.70066752694913426</v>
      </c>
      <c r="I25" s="50" t="str">
        <f t="shared" si="0"/>
        <v>😶</v>
      </c>
      <c r="J25" s="53">
        <f t="shared" si="6"/>
        <v>-561.98979999999983</v>
      </c>
      <c r="K25" s="50" t="str">
        <f t="shared" si="1"/>
        <v>😶</v>
      </c>
      <c r="L25" s="57">
        <f t="shared" si="7"/>
        <v>-2669.9795999999997</v>
      </c>
      <c r="M25" s="58" t="str">
        <f>IF($E25/$G25&gt;120%,$I$3,IF($E25/$G25&gt;110%,$I$4,IF($E25/$G25&gt;100%,$I$5,IF($E25/$G25&gt;90%,$M$4,IF($E25/$G25&gt;80%,#REF!,$M$5)))))</f>
        <v>😶</v>
      </c>
      <c r="N25" s="46">
        <f t="shared" si="2"/>
        <v>6.1092231091440768E-2</v>
      </c>
      <c r="O25" s="50" t="str">
        <f t="shared" si="8"/>
        <v>😶</v>
      </c>
      <c r="P25" s="62">
        <f t="shared" si="9"/>
        <v>23760</v>
      </c>
    </row>
    <row r="26" spans="1:23" ht="16" thickBot="1">
      <c r="A26" s="4"/>
      <c r="B26" s="40" t="s">
        <v>30</v>
      </c>
      <c r="C26" s="143">
        <f>'0532'!$C26+'0535'!$C26+'0537'!$C26+'0539'!$C26+'0542'!$C26+'0545'!$C26+'0554'!$C26+'0557'!$C26+'0559'!$C26+'0564'!$C26+'0569'!$C26+'0575'!$C26+'0576'!$C26+'0579'!$C26</f>
        <v>4745</v>
      </c>
      <c r="D26" s="143">
        <f>'0532'!$D26+'0535'!$D26+'0535'!$D26+'0539'!$D26+'0542'!$D26+'0545'!$D26+'0554'!$D26+'0557'!$D26+'0559'!$D26+'0564'!$D26+'0569'!$D26+'0575'!$D26+'0576'!$D26+'0579'!$D26</f>
        <v>279</v>
      </c>
      <c r="E26" s="143">
        <f>'0532'!$E26+'0535'!$E26+'0537'!$E26+'0539'!$E26+'0542'!$E26+'0545'!$E26+'0554'!$E26+'0557'!$E26+'0559'!$E26+'0564'!$E26+'0569'!$E26+'0575'!$E26+'0576'!$E26+'0579'!$E26</f>
        <v>291</v>
      </c>
      <c r="F26" s="27">
        <f t="shared" si="3"/>
        <v>395.25849999999997</v>
      </c>
      <c r="G26" s="10">
        <f t="shared" si="4"/>
        <v>790.51699999999994</v>
      </c>
      <c r="H26" s="46">
        <f t="shared" si="5"/>
        <v>0.70586717300197221</v>
      </c>
      <c r="I26" s="50" t="str">
        <f t="shared" si="0"/>
        <v>😶</v>
      </c>
      <c r="J26" s="53">
        <f t="shared" si="6"/>
        <v>-104.25849999999997</v>
      </c>
      <c r="K26" s="50" t="str">
        <f t="shared" si="1"/>
        <v>😶</v>
      </c>
      <c r="L26" s="57">
        <f t="shared" si="7"/>
        <v>-499.51699999999994</v>
      </c>
      <c r="M26" s="58" t="str">
        <f>IF($E26/$G26&gt;120%,$I$3,IF($E26/$G26&gt;110%,$I$4,IF($E26/$G26&gt;100%,$I$5,IF($E26/$G26&gt;90%,$M$4,IF($E26/$G26&gt;80%,#REF!,$M$5)))))</f>
        <v>😶</v>
      </c>
      <c r="N26" s="46">
        <f t="shared" si="2"/>
        <v>6.1327713382507906E-2</v>
      </c>
      <c r="O26" s="50" t="str">
        <f t="shared" si="8"/>
        <v>😶</v>
      </c>
      <c r="P26" s="62">
        <f t="shared" si="9"/>
        <v>4454</v>
      </c>
      <c r="Q26" s="6"/>
      <c r="R26" s="15"/>
      <c r="S26" s="6"/>
      <c r="T26" s="6"/>
      <c r="U26" s="6"/>
      <c r="V26" s="16"/>
      <c r="W26" s="6"/>
    </row>
    <row r="27" spans="1:23" ht="16" thickBot="1">
      <c r="B27" s="40" t="s">
        <v>32</v>
      </c>
      <c r="C27" s="143">
        <f>'0532'!$C27+'0535'!$C27+'0537'!$C27+'0539'!$C27+'0542'!$C27+'0545'!$C27+'0554'!$C27+'0557'!$C27+'0559'!$C27+'0564'!$C27+'0569'!$C27+'0575'!$C27+'0576'!$C27+'0579'!$C27</f>
        <v>30050</v>
      </c>
      <c r="D27" s="143">
        <f>'0532'!$D27+'0535'!$D27+'0535'!$D27+'0539'!$D27+'0542'!$D27+'0545'!$D27+'0554'!$D27+'0557'!$D27+'0559'!$D27+'0564'!$D27+'0569'!$D27+'0575'!$D27+'0576'!$D27+'0579'!$D27</f>
        <v>1756</v>
      </c>
      <c r="E27" s="143">
        <f>'0532'!$E27+'0535'!$E27+'0537'!$E27+'0539'!$E27+'0542'!$E27+'0545'!$E27+'0554'!$E27+'0557'!$E27+'0559'!$E27+'0564'!$E27+'0569'!$E27+'0575'!$E27+'0576'!$E27+'0579'!$E27</f>
        <v>1837</v>
      </c>
      <c r="F27" s="27">
        <f t="shared" si="3"/>
        <v>2503.165</v>
      </c>
      <c r="G27" s="10">
        <f t="shared" si="4"/>
        <v>5006.33</v>
      </c>
      <c r="H27" s="46">
        <f t="shared" si="5"/>
        <v>0.70151188595238434</v>
      </c>
      <c r="I27" s="50" t="str">
        <f t="shared" si="0"/>
        <v>😶</v>
      </c>
      <c r="J27" s="53">
        <f t="shared" si="6"/>
        <v>-666.16499999999996</v>
      </c>
      <c r="K27" s="50" t="str">
        <f t="shared" si="1"/>
        <v>😶</v>
      </c>
      <c r="L27" s="57">
        <f t="shared" si="7"/>
        <v>-3169.33</v>
      </c>
      <c r="M27" s="58" t="str">
        <f>IF($E27/$G27&gt;120%,$I$3,IF($E27/$G27&gt;110%,$I$4,IF($E27/$G27&gt;100%,$I$5,IF($E27/$G27&gt;90%,$M$4,IF($E27/$G27&gt;80%,#REF!,$M$5)))))</f>
        <v>😶</v>
      </c>
      <c r="N27" s="46">
        <f t="shared" si="2"/>
        <v>6.1131447587354407E-2</v>
      </c>
      <c r="O27" s="50" t="str">
        <f t="shared" si="8"/>
        <v>😶</v>
      </c>
      <c r="P27" s="62">
        <f t="shared" si="9"/>
        <v>28213</v>
      </c>
    </row>
    <row r="28" spans="1:23" ht="16" thickBot="1">
      <c r="B28" s="40" t="s">
        <v>31</v>
      </c>
      <c r="C28" s="143">
        <f>'0532'!$C28+'0535'!$C28+'0537'!$C28+'0539'!$C28+'0542'!$C28+'0545'!$C28+'0554'!$C28+'0557'!$C28+'0559'!$C28+'0564'!$C28+'0569'!$C28+'0575'!$C28+'0576'!$C28+'0579'!$C28</f>
        <v>226100</v>
      </c>
      <c r="D28" s="143">
        <f>'0532'!$D28+'0535'!$D28+'0535'!$D28+'0539'!$D28+'0542'!$D28+'0545'!$D28+'0554'!$D28+'0557'!$D28+'0559'!$D28+'0564'!$D28+'0569'!$D28+'0575'!$D28+'0576'!$D28+'0579'!$D28</f>
        <v>24080</v>
      </c>
      <c r="E28" s="143">
        <f>'0532'!$E28+'0535'!$E28+'0537'!$E28+'0539'!$E28+'0542'!$E28+'0545'!$E28+'0554'!$E28+'0557'!$E28+'0559'!$E28+'0564'!$E28+'0569'!$E28+'0575'!$E28+'0576'!$E28+'0579'!$E28</f>
        <v>23847</v>
      </c>
      <c r="F28" s="27">
        <f t="shared" si="3"/>
        <v>18834.13</v>
      </c>
      <c r="G28" s="10">
        <f t="shared" si="4"/>
        <v>37668.26</v>
      </c>
      <c r="H28" s="46">
        <f t="shared" si="5"/>
        <v>1.2785299878465317</v>
      </c>
      <c r="I28" s="50" t="str">
        <f t="shared" si="0"/>
        <v>😃</v>
      </c>
      <c r="J28" s="53">
        <f t="shared" si="6"/>
        <v>5012.869999999999</v>
      </c>
      <c r="K28" s="50" t="str">
        <f t="shared" si="1"/>
        <v>😃</v>
      </c>
      <c r="L28" s="57">
        <f t="shared" si="7"/>
        <v>-13821.260000000002</v>
      </c>
      <c r="M28" s="58" t="str">
        <f t="shared" ref="M28" si="14">IF($E28/$G28&gt;120%,$I$3,IF($E28/$G28&gt;110%,$I$4,IF($E28/$G28&gt;100%,$I$5,IF($E28/$G28&gt;90%,$M$3,IF($E28/$G28&gt;80%,$M$4,$M$5)))))</f>
        <v>😶</v>
      </c>
      <c r="N28" s="46">
        <f t="shared" si="2"/>
        <v>0.10547103051747014</v>
      </c>
      <c r="O28" s="50" t="str">
        <f t="shared" si="8"/>
        <v>😃</v>
      </c>
      <c r="P28" s="62">
        <f t="shared" si="9"/>
        <v>202253</v>
      </c>
    </row>
    <row r="29" spans="1:23" ht="16" thickBot="1">
      <c r="B29" s="40" t="s">
        <v>33</v>
      </c>
      <c r="C29" s="143">
        <f>'0532'!$C29+'0535'!$C29+'0537'!$C29+'0539'!$C29+'0542'!$C29+'0545'!$C29+'0554'!$C29+'0557'!$C29+'0559'!$C29+'0564'!$C29+'0569'!$C29+'0575'!$C29+'0576'!$C29+'0579'!$C29</f>
        <v>27800</v>
      </c>
      <c r="D29" s="143">
        <f>'0532'!$D29+'0535'!$D29+'0535'!$D29+'0539'!$D29+'0542'!$D29+'0545'!$D29+'0554'!$D29+'0557'!$D29+'0559'!$D29+'0564'!$D29+'0569'!$D29+'0575'!$D29+'0576'!$D29+'0579'!$D29</f>
        <v>2021</v>
      </c>
      <c r="E29" s="143">
        <f>'0532'!$E29+'0535'!$E29+'0537'!$E29+'0539'!$E29+'0542'!$E29+'0545'!$E29+'0554'!$E29+'0557'!$E29+'0559'!$E29+'0564'!$E29+'0569'!$E29+'0575'!$E29+'0576'!$E29+'0579'!$E29</f>
        <v>2311</v>
      </c>
      <c r="F29" s="27">
        <f t="shared" si="3"/>
        <v>2315.7399999999998</v>
      </c>
      <c r="G29" s="10">
        <f t="shared" si="4"/>
        <v>4631.4799999999996</v>
      </c>
      <c r="H29" s="46">
        <f t="shared" si="5"/>
        <v>0.87272318999542275</v>
      </c>
      <c r="I29" s="50" t="str">
        <f t="shared" si="0"/>
        <v>😒</v>
      </c>
      <c r="J29" s="53">
        <f t="shared" si="6"/>
        <v>-4.7399999999997817</v>
      </c>
      <c r="K29" s="50" t="str">
        <f t="shared" si="1"/>
        <v>😒</v>
      </c>
      <c r="L29" s="57">
        <f t="shared" si="7"/>
        <v>-2320.4799999999996</v>
      </c>
      <c r="M29" s="58" t="str">
        <f>IF($E29/$G29&gt;120%,$I$3,IF($E29/$G29&gt;110%,$I$4,IF($E29/$G29&gt;100%,$I$5,IF($E29/$G29&gt;90%,$M$4,IF($E29/$G29&gt;80%,#REF!,$M$5)))))</f>
        <v>😶</v>
      </c>
      <c r="N29" s="46">
        <f t="shared" si="2"/>
        <v>8.3129496402877701E-2</v>
      </c>
      <c r="O29" s="50" t="str">
        <f t="shared" si="8"/>
        <v>😐</v>
      </c>
      <c r="P29" s="62">
        <f t="shared" si="9"/>
        <v>25489</v>
      </c>
    </row>
    <row r="30" spans="1:23" ht="16" thickBot="1">
      <c r="B30" s="41" t="s">
        <v>34</v>
      </c>
      <c r="C30" s="143">
        <f>'0532'!$C30+'0535'!$C30+'0537'!$C30+'0539'!$C30+'0542'!$C30+'0545'!$C30+'0554'!$C30+'0557'!$C30+'0559'!$C30+'0564'!$C30+'0569'!$C30+'0575'!$C30+'0576'!$C30+'0579'!$C30</f>
        <v>2450</v>
      </c>
      <c r="D30" s="143">
        <f>'0532'!$D30+'0535'!$D30+'0535'!$D30+'0539'!$D30+'0542'!$D30+'0545'!$D30+'0554'!$D30+'0557'!$D30+'0559'!$D30+'0564'!$D30+'0569'!$D30+'0575'!$D30+'0576'!$D30+'0579'!$D30</f>
        <v>137</v>
      </c>
      <c r="E30" s="143">
        <f>'0532'!$E30+'0535'!$E30+'0537'!$E30+'0539'!$E30+'0542'!$E30+'0545'!$E30+'0554'!$E30+'0557'!$E30+'0559'!$E30+'0564'!$E30+'0569'!$E30+'0575'!$E30+'0576'!$E30+'0579'!$E30</f>
        <v>137</v>
      </c>
      <c r="F30" s="27">
        <f t="shared" si="3"/>
        <v>204.08500000000001</v>
      </c>
      <c r="G30" s="10">
        <f t="shared" si="4"/>
        <v>408.17</v>
      </c>
      <c r="H30" s="46">
        <f t="shared" si="5"/>
        <v>0.67128892373275839</v>
      </c>
      <c r="I30" s="50" t="str">
        <f t="shared" si="0"/>
        <v>😶</v>
      </c>
      <c r="J30" s="53">
        <f t="shared" si="6"/>
        <v>-67.085000000000008</v>
      </c>
      <c r="K30" s="50" t="str">
        <f t="shared" si="1"/>
        <v>😶</v>
      </c>
      <c r="L30" s="57">
        <f t="shared" si="7"/>
        <v>-271.17</v>
      </c>
      <c r="M30" s="58" t="str">
        <f>IF($E30/$G30&gt;120%,$I$3,IF($E30/$G30&gt;110%,$I$4,IF($E30/$G30&gt;100%,$I$5,IF($E30/$G30&gt;90%,$M$4,IF($E30/$G30&gt;80%,#REF!,$M$5)))))</f>
        <v>😶</v>
      </c>
      <c r="N30" s="46">
        <f t="shared" si="2"/>
        <v>5.5918367346938773E-2</v>
      </c>
      <c r="O30" s="50" t="str">
        <f t="shared" si="8"/>
        <v>😶</v>
      </c>
      <c r="P30" s="62">
        <f t="shared" si="9"/>
        <v>2313</v>
      </c>
    </row>
    <row r="31" spans="1:23" ht="16" thickBot="1">
      <c r="B31" s="92" t="s">
        <v>5</v>
      </c>
      <c r="C31" s="143">
        <f>'0532'!$C31+'0535'!$C31+'0537'!$C31+'0539'!$C31+'0542'!$C31+'0545'!$C31+'0554'!$C31+'0557'!$C31+'0559'!$C31+'0564'!$C31+'0569'!$C31+'0575'!$C31+'0576'!$C31+'0579'!$C31</f>
        <v>3372</v>
      </c>
      <c r="D31" s="143">
        <f>'0532'!$D31+'0535'!$D31+'0535'!$D31+'0539'!$D31+'0542'!$D31+'0545'!$D31+'0554'!$D31+'0557'!$D31+'0559'!$D31+'0564'!$D31+'0569'!$D31+'0575'!$D31+'0576'!$D31+'0579'!$D31</f>
        <v>264</v>
      </c>
      <c r="E31" s="143">
        <f>'0532'!$E31+'0535'!$E31+'0537'!$E31+'0539'!$E31+'0542'!$E31+'0545'!$E31+'0554'!$E31+'0557'!$E31+'0559'!$E31+'0564'!$E31+'0569'!$E31+'0575'!$E31+'0576'!$E31+'0579'!$E31</f>
        <v>271</v>
      </c>
      <c r="F31" s="27">
        <f t="shared" si="3"/>
        <v>280.88760000000002</v>
      </c>
      <c r="G31" s="10">
        <f t="shared" si="4"/>
        <v>561.77520000000004</v>
      </c>
      <c r="H31" s="46">
        <f t="shared" si="5"/>
        <v>0.93987773045161116</v>
      </c>
      <c r="I31" s="50" t="str">
        <f t="shared" si="0"/>
        <v>😐</v>
      </c>
      <c r="J31" s="53">
        <f t="shared" si="6"/>
        <v>-9.8876000000000204</v>
      </c>
      <c r="K31" s="50" t="str">
        <f t="shared" si="1"/>
        <v>😐</v>
      </c>
      <c r="L31" s="57">
        <f t="shared" si="7"/>
        <v>-290.77520000000004</v>
      </c>
      <c r="M31" s="58" t="str">
        <f>IF($E31/$G31&gt;120%,$I$3,IF($E31/$G31&gt;110%,$I$4,IF($E31/$G31&gt;100%,$I$5,IF($E31/$G31&gt;90%,$M$4,IF($E31/$G31&gt;80%,#REF!,$M$5)))))</f>
        <v>😶</v>
      </c>
      <c r="N31" s="46">
        <f t="shared" si="2"/>
        <v>8.0367734282325035E-2</v>
      </c>
      <c r="O31" s="50" t="str">
        <f t="shared" si="8"/>
        <v>😐</v>
      </c>
      <c r="P31" s="62">
        <f t="shared" si="9"/>
        <v>3101</v>
      </c>
    </row>
    <row r="32" spans="1:23" ht="16" thickBot="1">
      <c r="B32" s="90" t="s">
        <v>6</v>
      </c>
      <c r="C32" s="143">
        <f>'0532'!$C32+'0535'!$C32+'0537'!$C32+'0539'!$C32+'0542'!$C32+'0545'!$C32+'0554'!$C32+'0557'!$C32+'0559'!$C32+'0564'!$C32+'0569'!$C32+'0575'!$C32+'0576'!$C32+'0579'!$C32</f>
        <v>2330</v>
      </c>
      <c r="D32" s="143">
        <f>'0532'!$D32+'0535'!$D32+'0535'!$D32+'0539'!$D32+'0542'!$D32+'0545'!$D32+'0554'!$D32+'0557'!$D32+'0559'!$D32+'0564'!$D32+'0569'!$D32+'0575'!$D32+'0576'!$D32+'0579'!$D32</f>
        <v>154</v>
      </c>
      <c r="E32" s="143">
        <f>'0532'!$E32+'0535'!$E32+'0537'!$E32+'0539'!$E32+'0542'!$E32+'0545'!$E32+'0554'!$E32+'0557'!$E32+'0559'!$E32+'0564'!$E32+'0569'!$E32+'0575'!$E32+'0576'!$E32+'0579'!$E32</f>
        <v>160</v>
      </c>
      <c r="F32" s="27">
        <f t="shared" si="3"/>
        <v>194.089</v>
      </c>
      <c r="G32" s="10">
        <f t="shared" si="4"/>
        <v>388.178</v>
      </c>
      <c r="H32" s="46">
        <f t="shared" si="5"/>
        <v>0.79345042738125293</v>
      </c>
      <c r="I32" s="50" t="str">
        <f t="shared" si="0"/>
        <v>😶</v>
      </c>
      <c r="J32" s="53">
        <f t="shared" si="6"/>
        <v>-34.088999999999999</v>
      </c>
      <c r="K32" s="50" t="str">
        <f t="shared" si="1"/>
        <v>😶</v>
      </c>
      <c r="L32" s="57">
        <f t="shared" si="7"/>
        <v>-228.178</v>
      </c>
      <c r="M32" s="58" t="str">
        <f>IF($E32/$G32&gt;120%,$I$3,IF($E32/$G32&gt;110%,$I$4,IF($E32/$G32&gt;100%,$I$5,IF($E32/$G32&gt;90%,$M$4,IF($E32/$G32&gt;80%,#REF!,$M$5)))))</f>
        <v>😶</v>
      </c>
      <c r="N32" s="46">
        <f t="shared" si="2"/>
        <v>6.8669527896995708E-2</v>
      </c>
      <c r="O32" s="50" t="str">
        <f t="shared" si="8"/>
        <v>😒</v>
      </c>
      <c r="P32" s="62">
        <f t="shared" si="9"/>
        <v>2170</v>
      </c>
    </row>
    <row r="33" spans="2:16" ht="16" thickBot="1">
      <c r="B33" s="90" t="s">
        <v>7</v>
      </c>
      <c r="C33" s="143">
        <f>'0532'!$C33+'0535'!$C33+'0537'!$C33+'0539'!$C33+'0542'!$C33+'0545'!$C33+'0554'!$C33+'0557'!$C33+'0559'!$C33+'0564'!$C33+'0569'!$C33+'0575'!$C33+'0576'!$C33+'0579'!$C33</f>
        <v>605</v>
      </c>
      <c r="D33" s="143">
        <f>'0532'!$D33+'0535'!$D33+'0535'!$D33+'0539'!$D33+'0542'!$D33+'0545'!$D33+'0554'!$D33+'0557'!$D33+'0559'!$D33+'0564'!$D33+'0569'!$D33+'0575'!$D33+'0576'!$D33+'0579'!$D33</f>
        <v>60</v>
      </c>
      <c r="E33" s="143">
        <f>'0532'!$E33+'0535'!$E33+'0537'!$E33+'0539'!$E33+'0542'!$E33+'0545'!$E33+'0554'!$E33+'0557'!$E33+'0559'!$E33+'0564'!$E33+'0569'!$E33+'0575'!$E33+'0576'!$E33+'0579'!$E33</f>
        <v>64</v>
      </c>
      <c r="F33" s="27">
        <f t="shared" si="3"/>
        <v>50.396499999999996</v>
      </c>
      <c r="G33" s="10">
        <f t="shared" si="4"/>
        <v>100.79299999999999</v>
      </c>
      <c r="H33" s="46">
        <f t="shared" si="5"/>
        <v>1.1905588681753694</v>
      </c>
      <c r="I33" s="50" t="str">
        <f t="shared" si="0"/>
        <v>😊</v>
      </c>
      <c r="J33" s="53">
        <f t="shared" si="6"/>
        <v>13.603500000000004</v>
      </c>
      <c r="K33" s="50" t="str">
        <f t="shared" si="1"/>
        <v>😊</v>
      </c>
      <c r="L33" s="57">
        <f t="shared" si="7"/>
        <v>-36.792999999999992</v>
      </c>
      <c r="M33" s="58" t="str">
        <f>IF($E33/$G33&gt;120%,$I$3,IF($E33/$G33&gt;110%,$I$4,IF($E33/$G33&gt;100%,$I$5,IF($E33/$G33&gt;90%,$M$4,IF($E33/$G33&gt;80%,#REF!,$M$5)))))</f>
        <v>😶</v>
      </c>
      <c r="N33" s="46">
        <f t="shared" si="2"/>
        <v>0.10578512396694215</v>
      </c>
      <c r="O33" s="50" t="str">
        <f t="shared" si="8"/>
        <v>😃</v>
      </c>
      <c r="P33" s="62">
        <f t="shared" si="9"/>
        <v>541</v>
      </c>
    </row>
    <row r="34" spans="2:16" ht="16" thickBot="1">
      <c r="B34" s="90" t="s">
        <v>9</v>
      </c>
      <c r="C34" s="143">
        <f>'0532'!$C34+'0535'!$C34+'0537'!$C34+'0539'!$C34+'0542'!$C34+'0545'!$C34+'0554'!$C34+'0557'!$C34+'0559'!$C34+'0564'!$C34+'0569'!$C34+'0575'!$C34+'0576'!$C34+'0579'!$C34</f>
        <v>160</v>
      </c>
      <c r="D34" s="143">
        <f>'0532'!$D34+'0535'!$D34+'0535'!$D34+'0539'!$D34+'0542'!$D34+'0545'!$D34+'0554'!$D34+'0557'!$D34+'0559'!$D34+'0564'!$D34+'0569'!$D34+'0575'!$D34+'0576'!$D34+'0579'!$D34</f>
        <v>17</v>
      </c>
      <c r="E34" s="143">
        <f>'0532'!$E34+'0535'!$E34+'0537'!$E34+'0539'!$E34+'0542'!$E34+'0545'!$E34+'0554'!$E34+'0557'!$E34+'0559'!$E34+'0564'!$E34+'0569'!$E34+'0575'!$E34+'0576'!$E34+'0579'!$E34</f>
        <v>17</v>
      </c>
      <c r="F34" s="27">
        <f t="shared" si="3"/>
        <v>13.327999999999999</v>
      </c>
      <c r="G34" s="10">
        <f t="shared" si="4"/>
        <v>26.655999999999999</v>
      </c>
      <c r="H34" s="46">
        <f t="shared" si="5"/>
        <v>1.2755102040816326</v>
      </c>
      <c r="I34" s="50" t="str">
        <f t="shared" si="0"/>
        <v>😃</v>
      </c>
      <c r="J34" s="53">
        <f t="shared" si="6"/>
        <v>3.6720000000000006</v>
      </c>
      <c r="K34" s="50" t="str">
        <f t="shared" si="1"/>
        <v>😃</v>
      </c>
      <c r="L34" s="57">
        <f t="shared" si="7"/>
        <v>-9.6559999999999988</v>
      </c>
      <c r="M34" s="58" t="str">
        <f>IF($E34/$G34&gt;120%,$I$3,IF($E34/$G34&gt;110%,$I$4,IF($E34/$G34&gt;100%,$I$5,IF($E34/$G34&gt;90%,$M$4,IF($E34/$G34&gt;80%,#REF!,$M$5)))))</f>
        <v>😶</v>
      </c>
      <c r="N34" s="46">
        <f t="shared" si="2"/>
        <v>0.10625</v>
      </c>
      <c r="O34" s="50" t="str">
        <f t="shared" si="8"/>
        <v>😃</v>
      </c>
      <c r="P34" s="62">
        <f t="shared" si="9"/>
        <v>143</v>
      </c>
    </row>
    <row r="35" spans="2:16" ht="16" thickBot="1">
      <c r="B35" s="93" t="s">
        <v>8</v>
      </c>
      <c r="C35" s="143">
        <f>'0532'!$C35+'0535'!$C35+'0537'!$C35+'0539'!$C35+'0542'!$C35+'0545'!$C35+'0554'!$C35+'0557'!$C35+'0559'!$C35+'0564'!$C35+'0569'!$C35+'0575'!$C35+'0576'!$C35+'0579'!$C35</f>
        <v>2570</v>
      </c>
      <c r="D35" s="143">
        <f>'0532'!$D35+'0535'!$D35+'0535'!$D35+'0539'!$D35+'0542'!$D35+'0545'!$D35+'0554'!$D35+'0557'!$D35+'0559'!$D35+'0564'!$D35+'0569'!$D35+'0575'!$D35+'0576'!$D35+'0579'!$D35</f>
        <v>384</v>
      </c>
      <c r="E35" s="143">
        <f>'0532'!$E35+'0535'!$E35+'0537'!$E35+'0539'!$E35+'0542'!$E35+'0545'!$E35+'0554'!$E35+'0557'!$E35+'0559'!$E35+'0564'!$E35+'0569'!$E35+'0575'!$E35+'0576'!$E35+'0579'!$E35</f>
        <v>384</v>
      </c>
      <c r="F35" s="42">
        <f t="shared" si="3"/>
        <v>214.08099999999999</v>
      </c>
      <c r="G35" s="43">
        <f t="shared" si="4"/>
        <v>428.16199999999998</v>
      </c>
      <c r="H35" s="47">
        <f>$D35/($E$3*$C35)</f>
        <v>1.7937135943871714</v>
      </c>
      <c r="I35" s="51" t="str">
        <f t="shared" si="0"/>
        <v>😃</v>
      </c>
      <c r="J35" s="54">
        <f t="shared" si="6"/>
        <v>169.91900000000001</v>
      </c>
      <c r="K35" s="51" t="str">
        <f t="shared" si="1"/>
        <v>😃</v>
      </c>
      <c r="L35" s="59">
        <f t="shared" si="7"/>
        <v>-44.161999999999978</v>
      </c>
      <c r="M35" s="60" t="str">
        <f>IF($E35/$G35&gt;120%,$I$3,IF($E35/$G35&gt;110%,$I$4,IF($E35/$G35&gt;100%,$I$5,IF($E35/$G35&gt;90%,$M$3,IF($E35/$G35&gt;80%,$M$4,$M$5)))))</f>
        <v>😒</v>
      </c>
      <c r="N35" s="64">
        <f t="shared" si="2"/>
        <v>0.14941634241245136</v>
      </c>
      <c r="O35" s="65" t="str">
        <f t="shared" si="8"/>
        <v>😃</v>
      </c>
      <c r="P35" s="63">
        <f t="shared" si="9"/>
        <v>2186</v>
      </c>
    </row>
    <row r="36" spans="2:16" ht="16" thickBot="1">
      <c r="B36" s="25"/>
      <c r="C36" s="5"/>
      <c r="D36" s="5"/>
      <c r="E36" s="5"/>
      <c r="F36" s="9"/>
      <c r="G36" s="9"/>
      <c r="H36" s="18"/>
      <c r="I36" s="18"/>
      <c r="J36" s="9"/>
      <c r="K36" s="18"/>
      <c r="L36" s="9"/>
      <c r="M36" s="18"/>
      <c r="N36" s="18"/>
      <c r="O36" s="18"/>
      <c r="P36" s="5"/>
    </row>
    <row r="37" spans="2:16" ht="32" thickBot="1">
      <c r="B37" s="131" t="s">
        <v>94</v>
      </c>
      <c r="C37" s="132"/>
      <c r="D37" s="133"/>
      <c r="E37" s="134"/>
      <c r="F37" s="135" t="s">
        <v>104</v>
      </c>
      <c r="G37" s="153" t="s">
        <v>96</v>
      </c>
      <c r="H37" s="136" t="s">
        <v>97</v>
      </c>
      <c r="M37" s="5"/>
      <c r="N37" s="5"/>
      <c r="O37" s="5"/>
    </row>
    <row r="38" spans="2:16">
      <c r="B38" s="156" t="s">
        <v>14</v>
      </c>
      <c r="C38" s="155">
        <v>87</v>
      </c>
      <c r="D38" s="33">
        <v>75.099999999999994</v>
      </c>
      <c r="E38" s="137">
        <v>75.099999999999994</v>
      </c>
      <c r="F38" s="148" t="str">
        <f>IF($D38&gt;=$E38,"▲","▼")</f>
        <v>▲</v>
      </c>
      <c r="G38" s="154">
        <f>$E38-$C38</f>
        <v>-11.900000000000006</v>
      </c>
      <c r="H38" s="151" t="str">
        <f>IF($G38&gt;=0,$I$3, $M$4)</f>
        <v>😒</v>
      </c>
      <c r="M38" s="5"/>
      <c r="N38" s="5"/>
      <c r="O38" s="5"/>
    </row>
    <row r="39" spans="2:16">
      <c r="B39" s="157" t="s">
        <v>15</v>
      </c>
      <c r="C39" s="155">
        <v>80</v>
      </c>
      <c r="D39" s="33">
        <v>57.6</v>
      </c>
      <c r="E39" s="137">
        <v>57.6</v>
      </c>
      <c r="F39" s="149" t="str">
        <f t="shared" ref="F39:F48" si="15">IF($D39&gt;=$E39,"▲","▼")</f>
        <v>▲</v>
      </c>
      <c r="G39" s="139">
        <f t="shared" ref="G39:G48" si="16">$E39-$C39</f>
        <v>-22.4</v>
      </c>
      <c r="H39" s="151" t="str">
        <f t="shared" ref="H39:H48" si="17">IF($G39&gt;=0,$I$3, $M$4)</f>
        <v>😒</v>
      </c>
      <c r="M39" s="5"/>
      <c r="N39" s="5"/>
      <c r="O39" s="5"/>
    </row>
    <row r="40" spans="2:16">
      <c r="B40" s="157" t="s">
        <v>19</v>
      </c>
      <c r="C40" s="155">
        <v>10</v>
      </c>
      <c r="D40" s="33">
        <v>0</v>
      </c>
      <c r="E40" s="137">
        <v>0</v>
      </c>
      <c r="F40" s="149" t="str">
        <f t="shared" si="15"/>
        <v>▲</v>
      </c>
      <c r="G40" s="139">
        <f t="shared" si="16"/>
        <v>-10</v>
      </c>
      <c r="H40" s="151" t="str">
        <f t="shared" si="17"/>
        <v>😒</v>
      </c>
      <c r="M40" s="5"/>
      <c r="N40" s="5"/>
      <c r="O40" s="5"/>
    </row>
    <row r="41" spans="2:16">
      <c r="B41" s="157" t="s">
        <v>102</v>
      </c>
      <c r="C41" s="155">
        <v>85</v>
      </c>
      <c r="D41" s="33">
        <v>76.900000000000006</v>
      </c>
      <c r="E41" s="137">
        <v>76.900000000000006</v>
      </c>
      <c r="F41" s="149" t="str">
        <f t="shared" si="15"/>
        <v>▲</v>
      </c>
      <c r="G41" s="139">
        <f t="shared" si="16"/>
        <v>-8.0999999999999943</v>
      </c>
      <c r="H41" s="151" t="str">
        <f t="shared" si="17"/>
        <v>😒</v>
      </c>
      <c r="M41" s="5"/>
      <c r="N41" s="5"/>
      <c r="O41" s="5"/>
    </row>
    <row r="42" spans="2:16">
      <c r="B42" s="157" t="s">
        <v>16</v>
      </c>
      <c r="C42" s="155">
        <v>87</v>
      </c>
      <c r="D42" s="33">
        <v>76.599999999999994</v>
      </c>
      <c r="E42" s="137">
        <v>76.599999999999994</v>
      </c>
      <c r="F42" s="149" t="str">
        <f t="shared" si="15"/>
        <v>▲</v>
      </c>
      <c r="G42" s="139">
        <f t="shared" si="16"/>
        <v>-10.400000000000006</v>
      </c>
      <c r="H42" s="151" t="str">
        <f t="shared" si="17"/>
        <v>😒</v>
      </c>
      <c r="M42" s="5"/>
      <c r="N42" s="5"/>
      <c r="O42" s="5"/>
    </row>
    <row r="43" spans="2:16">
      <c r="B43" s="157" t="s">
        <v>13</v>
      </c>
      <c r="C43" s="155">
        <v>47</v>
      </c>
      <c r="D43" s="33">
        <v>64.900000000000006</v>
      </c>
      <c r="E43" s="137">
        <v>64.900000000000006</v>
      </c>
      <c r="F43" s="149" t="str">
        <f t="shared" si="15"/>
        <v>▲</v>
      </c>
      <c r="G43" s="139">
        <f t="shared" si="16"/>
        <v>17.900000000000006</v>
      </c>
      <c r="H43" s="151" t="str">
        <f t="shared" si="17"/>
        <v>😃</v>
      </c>
      <c r="M43" s="5"/>
      <c r="N43" s="5"/>
      <c r="O43" s="5"/>
    </row>
    <row r="44" spans="2:16">
      <c r="B44" s="157" t="s">
        <v>20</v>
      </c>
      <c r="C44" s="155">
        <v>85</v>
      </c>
      <c r="D44" s="33">
        <v>50</v>
      </c>
      <c r="E44" s="137">
        <v>20</v>
      </c>
      <c r="F44" s="149" t="str">
        <f t="shared" si="15"/>
        <v>▲</v>
      </c>
      <c r="G44" s="139">
        <f t="shared" si="16"/>
        <v>-65</v>
      </c>
      <c r="H44" s="151" t="str">
        <f t="shared" si="17"/>
        <v>😒</v>
      </c>
      <c r="M44" s="5"/>
      <c r="N44" s="5"/>
      <c r="O44" s="5"/>
    </row>
    <row r="45" spans="2:16">
      <c r="B45" s="159" t="s">
        <v>17</v>
      </c>
      <c r="C45" s="155">
        <v>65</v>
      </c>
      <c r="D45" s="33">
        <v>1</v>
      </c>
      <c r="E45" s="137">
        <v>1</v>
      </c>
      <c r="F45" s="149" t="str">
        <f t="shared" si="15"/>
        <v>▲</v>
      </c>
      <c r="G45" s="139">
        <f t="shared" si="16"/>
        <v>-64</v>
      </c>
      <c r="H45" s="151" t="str">
        <f t="shared" si="17"/>
        <v>😒</v>
      </c>
      <c r="M45" s="5"/>
      <c r="N45" s="5"/>
      <c r="O45" s="5"/>
    </row>
    <row r="46" spans="2:16">
      <c r="B46" s="159" t="s">
        <v>103</v>
      </c>
      <c r="C46" s="155">
        <v>40</v>
      </c>
      <c r="D46" s="33">
        <v>85</v>
      </c>
      <c r="E46" s="137">
        <v>85</v>
      </c>
      <c r="F46" s="149" t="str">
        <f t="shared" si="15"/>
        <v>▲</v>
      </c>
      <c r="G46" s="139">
        <f t="shared" si="16"/>
        <v>45</v>
      </c>
      <c r="H46" s="151" t="str">
        <f t="shared" si="17"/>
        <v>😃</v>
      </c>
      <c r="M46" s="5"/>
      <c r="N46" s="5"/>
      <c r="O46" s="5"/>
    </row>
    <row r="47" spans="2:16">
      <c r="B47" s="159" t="s">
        <v>18</v>
      </c>
      <c r="C47" s="155">
        <v>55</v>
      </c>
      <c r="D47" s="33">
        <v>30</v>
      </c>
      <c r="E47" s="137">
        <v>15</v>
      </c>
      <c r="F47" s="149" t="str">
        <f t="shared" si="15"/>
        <v>▲</v>
      </c>
      <c r="G47" s="139">
        <f t="shared" si="16"/>
        <v>-40</v>
      </c>
      <c r="H47" s="151" t="str">
        <f t="shared" si="17"/>
        <v>😒</v>
      </c>
      <c r="M47" s="5"/>
      <c r="N47" s="5"/>
      <c r="O47" s="5"/>
    </row>
    <row r="48" spans="2:16" ht="16" thickBot="1">
      <c r="B48" s="160" t="s">
        <v>10</v>
      </c>
      <c r="C48" s="155">
        <v>30</v>
      </c>
      <c r="D48" s="33">
        <v>85</v>
      </c>
      <c r="E48" s="137">
        <v>86</v>
      </c>
      <c r="F48" s="150" t="str">
        <f t="shared" si="15"/>
        <v>▼</v>
      </c>
      <c r="G48" s="142">
        <f t="shared" si="16"/>
        <v>56</v>
      </c>
      <c r="H48" s="152" t="str">
        <f t="shared" si="17"/>
        <v>😃</v>
      </c>
      <c r="M48" s="5"/>
      <c r="N48" s="5"/>
      <c r="O48" s="5"/>
    </row>
    <row r="49" spans="2:15">
      <c r="M49" s="5"/>
      <c r="N49" s="5"/>
      <c r="O49" s="5"/>
    </row>
    <row r="50" spans="2:15">
      <c r="B50" s="8"/>
      <c r="C50" s="12"/>
      <c r="D50" s="5"/>
      <c r="E50" s="5"/>
      <c r="F50" s="5"/>
      <c r="G50" s="5"/>
      <c r="H50" s="5"/>
      <c r="I50" s="5"/>
      <c r="M50" s="5"/>
      <c r="N50" s="5"/>
      <c r="O50" s="5"/>
    </row>
    <row r="51" spans="2:15">
      <c r="B51" s="8"/>
      <c r="C51" s="12"/>
      <c r="D51" s="5"/>
      <c r="E51" s="5"/>
      <c r="F51" s="5"/>
      <c r="G51" s="5"/>
      <c r="H51" s="5"/>
      <c r="I51" s="5"/>
      <c r="M51" s="5"/>
      <c r="N51" s="5"/>
      <c r="O51" s="5"/>
    </row>
    <row r="52" spans="2:15">
      <c r="B52" s="8"/>
      <c r="C52" s="12"/>
      <c r="D52" s="5"/>
      <c r="E52" s="5"/>
      <c r="F52" s="5"/>
      <c r="G52" s="5"/>
      <c r="H52" s="5"/>
      <c r="I52" s="5"/>
      <c r="M52" s="5"/>
      <c r="N52" s="5"/>
      <c r="O52" s="5"/>
    </row>
    <row r="53" spans="2:15">
      <c r="B53" s="8"/>
      <c r="C53" s="12"/>
      <c r="D53" s="5"/>
      <c r="E53" s="5"/>
      <c r="F53" s="5"/>
      <c r="G53" s="5"/>
      <c r="H53" s="5"/>
      <c r="I53" s="5"/>
      <c r="M53" s="5"/>
      <c r="N53" s="5"/>
      <c r="O53" s="5"/>
    </row>
    <row r="54" spans="2:15">
      <c r="B54" s="8"/>
      <c r="C54" s="12"/>
      <c r="D54" s="5"/>
      <c r="E54" s="5"/>
      <c r="F54" s="5"/>
      <c r="G54" s="5"/>
      <c r="H54" s="5"/>
      <c r="I54" s="5"/>
      <c r="M54" s="5"/>
      <c r="N54" s="5"/>
      <c r="O54" s="5"/>
    </row>
    <row r="55" spans="2:15">
      <c r="B55" s="8"/>
      <c r="C55" s="12"/>
      <c r="D55" s="5"/>
      <c r="E55" s="5"/>
      <c r="F55" s="5"/>
      <c r="G55" s="5"/>
      <c r="H55" s="5"/>
      <c r="I55" s="5"/>
      <c r="M55" s="5"/>
      <c r="N55" s="5"/>
      <c r="O55" s="5"/>
    </row>
    <row r="56" spans="2:15">
      <c r="B56" s="8"/>
      <c r="C56" s="12"/>
      <c r="D56" s="5"/>
      <c r="E56" s="5"/>
      <c r="F56" s="5"/>
      <c r="G56" s="5"/>
      <c r="H56" s="5"/>
      <c r="I56" s="5"/>
      <c r="M56" s="5"/>
      <c r="N56" s="5"/>
      <c r="O56" s="5"/>
    </row>
    <row r="57" spans="2:15">
      <c r="B57" s="8"/>
      <c r="C57" s="12"/>
      <c r="D57" s="5"/>
      <c r="E57" s="5"/>
      <c r="F57" s="5"/>
      <c r="G57" s="5"/>
      <c r="H57" s="5"/>
      <c r="I57" s="5"/>
      <c r="M57" s="5"/>
      <c r="N57" s="5"/>
      <c r="O57" s="5"/>
    </row>
    <row r="58" spans="2:15">
      <c r="B58" s="8"/>
      <c r="C58" s="12"/>
      <c r="D58" s="5"/>
      <c r="E58" s="5"/>
      <c r="F58" s="5"/>
      <c r="G58" s="5"/>
      <c r="H58" s="5"/>
      <c r="I58" s="5"/>
      <c r="M58" s="5"/>
      <c r="N58" s="5"/>
      <c r="O58" s="5"/>
    </row>
    <row r="59" spans="2:15">
      <c r="B59" s="8"/>
      <c r="C59" s="12"/>
      <c r="D59" s="5"/>
      <c r="E59" s="5"/>
      <c r="F59" s="5"/>
      <c r="G59" s="5"/>
      <c r="H59" s="5"/>
      <c r="I59" s="5"/>
      <c r="M59" s="5"/>
      <c r="N59" s="5"/>
      <c r="O59" s="5"/>
    </row>
    <row r="60" spans="2:15">
      <c r="B60" s="8"/>
      <c r="C60" s="12"/>
      <c r="D60" s="5"/>
      <c r="E60" s="5"/>
      <c r="F60" s="5"/>
      <c r="G60" s="5"/>
      <c r="H60" s="5"/>
      <c r="I60" s="5"/>
      <c r="M60" s="5"/>
      <c r="N60" s="5"/>
      <c r="O60" s="5"/>
    </row>
    <row r="61" spans="2:15">
      <c r="B61" s="8"/>
      <c r="C61" s="12"/>
      <c r="D61" s="5"/>
      <c r="E61" s="5"/>
      <c r="F61" s="5"/>
      <c r="G61" s="5"/>
      <c r="H61" s="5"/>
      <c r="I61" s="5"/>
      <c r="M61" s="5"/>
      <c r="N61" s="5"/>
      <c r="O61" s="5"/>
    </row>
    <row r="62" spans="2:15">
      <c r="B62" s="8"/>
      <c r="C62" s="12"/>
      <c r="D62" s="5"/>
      <c r="E62" s="5"/>
      <c r="F62" s="5"/>
      <c r="G62" s="5"/>
      <c r="H62" s="5"/>
      <c r="I62" s="5"/>
      <c r="M62" s="5"/>
      <c r="N62" s="5"/>
      <c r="O62" s="5"/>
    </row>
    <row r="63" spans="2:15">
      <c r="C63" s="12"/>
    </row>
    <row r="64" spans="2:15">
      <c r="C64" s="12"/>
    </row>
    <row r="65" spans="3:3">
      <c r="C65" s="12"/>
    </row>
    <row r="66" spans="3:3">
      <c r="C66" s="12"/>
    </row>
    <row r="67" spans="3:3">
      <c r="C67" s="12"/>
    </row>
    <row r="68" spans="3:3">
      <c r="C68" s="12"/>
    </row>
    <row r="69" spans="3:3">
      <c r="C69" s="12"/>
    </row>
    <row r="70" spans="3:3">
      <c r="C70" s="12"/>
    </row>
    <row r="71" spans="3:3">
      <c r="C71" s="12"/>
    </row>
    <row r="72" spans="3:3">
      <c r="C72" s="12"/>
    </row>
    <row r="73" spans="3:3">
      <c r="C73" s="12"/>
    </row>
    <row r="74" spans="3:3">
      <c r="C74" s="12"/>
    </row>
    <row r="75" spans="3:3">
      <c r="C75" s="12"/>
    </row>
    <row r="76" spans="3:3">
      <c r="C76" s="12"/>
    </row>
    <row r="77" spans="3:3">
      <c r="C77" s="12"/>
    </row>
    <row r="78" spans="3:3">
      <c r="C78" s="12"/>
    </row>
    <row r="79" spans="3:3">
      <c r="C79" s="12"/>
    </row>
    <row r="80" spans="3:3">
      <c r="C80" s="12"/>
    </row>
    <row r="81" spans="3:3">
      <c r="C81" s="12"/>
    </row>
    <row r="82" spans="3:3">
      <c r="C82" s="12"/>
    </row>
  </sheetData>
  <mergeCells count="6">
    <mergeCell ref="L8:M8"/>
    <mergeCell ref="N8:O8"/>
    <mergeCell ref="C3:D3"/>
    <mergeCell ref="C4:D4"/>
    <mergeCell ref="H8:I8"/>
    <mergeCell ref="J8:K8"/>
  </mergeCells>
  <conditionalFormatting sqref="J9:J35">
    <cfRule type="cellIs" dxfId="19" priority="7" operator="greaterThan">
      <formula>0</formula>
    </cfRule>
  </conditionalFormatting>
  <conditionalFormatting sqref="L9:L35">
    <cfRule type="cellIs" dxfId="18" priority="6" operator="greaterThan">
      <formula>0</formula>
    </cfRule>
  </conditionalFormatting>
  <conditionalFormatting sqref="U9:V22">
    <cfRule type="cellIs" dxfId="17" priority="5" operator="greaterThan">
      <formula>0</formula>
    </cfRule>
  </conditionalFormatting>
  <conditionalFormatting sqref="H9:H35">
    <cfRule type="cellIs" dxfId="16" priority="4" operator="greaterThan">
      <formula>1</formula>
    </cfRule>
  </conditionalFormatting>
  <conditionalFormatting sqref="F38:F48">
    <cfRule type="containsText" dxfId="15" priority="3" operator="containsText" text="▼">
      <formula>NOT(ISERROR(SEARCH("▼",F38)))</formula>
    </cfRule>
  </conditionalFormatting>
  <conditionalFormatting sqref="N9:N35">
    <cfRule type="cellIs" dxfId="14" priority="2" operator="greaterThanOrEqual">
      <formula>$E$4</formula>
    </cfRule>
  </conditionalFormatting>
  <conditionalFormatting sqref="G38:G48">
    <cfRule type="cellIs" dxfId="13" priority="1" operator="greaterThanOrEqual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B3:BA139"/>
  <sheetViews>
    <sheetView tabSelected="1" topLeftCell="S27" zoomScale="110" zoomScaleNormal="110" zoomScalePageLayoutView="90" workbookViewId="0">
      <selection activeCell="AG31" sqref="AG31"/>
    </sheetView>
  </sheetViews>
  <sheetFormatPr baseColWidth="10" defaultRowHeight="15.5"/>
  <cols>
    <col min="1" max="1" width="3.33203125" customWidth="1"/>
    <col min="5" max="5" width="6.6640625" customWidth="1"/>
    <col min="6" max="9" width="6.83203125" style="1" customWidth="1"/>
    <col min="10" max="32" width="6.83203125" style="13" customWidth="1"/>
    <col min="33" max="33" width="7.1640625" style="13" customWidth="1"/>
    <col min="34" max="34" width="6.83203125" style="13" customWidth="1"/>
    <col min="35" max="35" width="11.1640625" style="13" customWidth="1"/>
    <col min="36" max="37" width="6.83203125" style="13" customWidth="1"/>
    <col min="38" max="63" width="6.83203125" customWidth="1"/>
    <col min="64" max="65" width="8.6640625" customWidth="1"/>
  </cols>
  <sheetData>
    <row r="3" spans="2:37">
      <c r="B3" s="124" t="s">
        <v>52</v>
      </c>
      <c r="C3" s="122"/>
      <c r="D3" s="122"/>
      <c r="E3" s="122"/>
      <c r="F3" s="122"/>
      <c r="G3" s="122"/>
      <c r="H3" s="122"/>
      <c r="I3" s="123"/>
    </row>
    <row r="4" spans="2:37">
      <c r="B4" s="116" t="s">
        <v>88</v>
      </c>
      <c r="C4" s="24" t="s">
        <v>40</v>
      </c>
      <c r="D4" s="24"/>
      <c r="E4" s="2"/>
      <c r="F4" s="125" t="s">
        <v>87</v>
      </c>
      <c r="G4" s="24" t="s">
        <v>43</v>
      </c>
      <c r="H4" s="24"/>
      <c r="I4" s="117"/>
    </row>
    <row r="5" spans="2:37">
      <c r="B5" s="116" t="s">
        <v>89</v>
      </c>
      <c r="C5" s="24" t="s">
        <v>41</v>
      </c>
      <c r="D5" s="24"/>
      <c r="E5" s="2"/>
      <c r="F5" s="125" t="s">
        <v>91</v>
      </c>
      <c r="G5" s="24" t="s">
        <v>44</v>
      </c>
      <c r="H5" s="24"/>
      <c r="I5" s="117"/>
    </row>
    <row r="6" spans="2:37">
      <c r="B6" s="118" t="s">
        <v>90</v>
      </c>
      <c r="C6" s="119" t="s">
        <v>42</v>
      </c>
      <c r="D6" s="119"/>
      <c r="E6" s="120"/>
      <c r="F6" s="126" t="s">
        <v>92</v>
      </c>
      <c r="G6" s="119" t="s">
        <v>53</v>
      </c>
      <c r="H6" s="119"/>
      <c r="I6" s="121"/>
    </row>
    <row r="7" spans="2:37" ht="19" thickBot="1">
      <c r="B7" s="31"/>
      <c r="C7" s="24"/>
      <c r="D7" s="24"/>
      <c r="E7" s="2"/>
      <c r="F7" s="31"/>
      <c r="G7" s="24"/>
      <c r="H7" s="24"/>
      <c r="I7" s="112"/>
    </row>
    <row r="8" spans="2:37" ht="16" thickBot="1">
      <c r="F8" s="262" t="s">
        <v>72</v>
      </c>
      <c r="G8" s="263"/>
      <c r="H8" s="263"/>
      <c r="I8" s="264"/>
      <c r="J8" s="244" t="s">
        <v>73</v>
      </c>
      <c r="K8" s="245"/>
      <c r="L8" s="245"/>
      <c r="M8" s="246"/>
      <c r="N8" s="244" t="s">
        <v>74</v>
      </c>
      <c r="O8" s="245"/>
      <c r="P8" s="245"/>
      <c r="Q8" s="246"/>
      <c r="R8" s="244" t="s">
        <v>75</v>
      </c>
      <c r="S8" s="245"/>
      <c r="T8" s="245"/>
      <c r="U8" s="246"/>
      <c r="V8" s="244" t="s">
        <v>81</v>
      </c>
      <c r="W8" s="245"/>
      <c r="X8" s="245"/>
      <c r="Y8" s="246"/>
      <c r="Z8" s="244" t="s">
        <v>82</v>
      </c>
      <c r="AA8" s="245"/>
      <c r="AB8" s="245"/>
      <c r="AC8" s="246"/>
      <c r="AD8" s="244" t="s">
        <v>83</v>
      </c>
      <c r="AE8" s="245"/>
      <c r="AF8" s="245"/>
      <c r="AG8" s="246"/>
      <c r="AH8" s="244" t="s">
        <v>84</v>
      </c>
      <c r="AI8" s="245"/>
      <c r="AJ8" s="245"/>
      <c r="AK8" s="246"/>
    </row>
    <row r="9" spans="2:37" ht="26" customHeight="1">
      <c r="B9" s="247" t="str">
        <f>'0532'!$R7</f>
        <v>évaluation des KPI</v>
      </c>
      <c r="C9" s="248"/>
      <c r="D9" s="248"/>
      <c r="E9" s="249"/>
      <c r="F9" s="96">
        <f>'0532'!$S7</f>
        <v>8.3299999999999999E-2</v>
      </c>
      <c r="G9" s="20">
        <f>'0532'!$T7</f>
        <v>8.3299999999999999E-2</v>
      </c>
      <c r="H9" s="20">
        <f>'0532'!$U7</f>
        <v>8.3299999999999999E-2</v>
      </c>
      <c r="I9" s="97">
        <f>'0532'!$E4</f>
        <v>8.3299999999999999E-2</v>
      </c>
      <c r="J9" s="96">
        <f>'0535'!$S7</f>
        <v>8.3299999999999999E-2</v>
      </c>
      <c r="K9" s="20">
        <f>'0535'!$T7</f>
        <v>8.3299999999999999E-2</v>
      </c>
      <c r="L9" s="20">
        <f>'0535'!$U7</f>
        <v>8.3299999999999999E-2</v>
      </c>
      <c r="M9" s="97">
        <f>'0535'!$E4</f>
        <v>8.3299999999999999E-2</v>
      </c>
      <c r="N9" s="96">
        <f>'0537'!$S7</f>
        <v>8.3299999999999999E-2</v>
      </c>
      <c r="O9" s="20">
        <f>'0537'!$T7</f>
        <v>8.3299999999999999E-2</v>
      </c>
      <c r="P9" s="20">
        <f>'0537'!$U7</f>
        <v>8.3299999999999999E-2</v>
      </c>
      <c r="Q9" s="97">
        <f>'0537'!$E4</f>
        <v>8.3299999999999999E-2</v>
      </c>
      <c r="R9" s="96">
        <f>'0539'!$S7</f>
        <v>8.3299999999999999E-2</v>
      </c>
      <c r="S9" s="20">
        <f>'0539'!$T7</f>
        <v>8.3299999999999999E-2</v>
      </c>
      <c r="T9" s="20">
        <f>'0539'!$U7</f>
        <v>8.3299999999999999E-2</v>
      </c>
      <c r="U9" s="20">
        <f>'0539'!$E4</f>
        <v>8.3299999999999999E-2</v>
      </c>
      <c r="V9" s="96">
        <f>'0569'!$S7</f>
        <v>8.3299999999999999E-2</v>
      </c>
      <c r="W9" s="20">
        <f>'0559'!$T7</f>
        <v>8.3299999999999999E-2</v>
      </c>
      <c r="X9" s="20">
        <f>'0569'!$U7</f>
        <v>8.3299999999999999E-2</v>
      </c>
      <c r="Y9" s="97">
        <f>'0569'!$E4</f>
        <v>8.3299999999999999E-2</v>
      </c>
      <c r="Z9" s="96">
        <f>'0575'!$S7</f>
        <v>8.3299999999999999E-2</v>
      </c>
      <c r="AA9" s="20">
        <f>'0575'!$T7</f>
        <v>8.3299999999999999E-2</v>
      </c>
      <c r="AB9" s="20">
        <f>'0575'!$U7</f>
        <v>8.3299999999999999E-2</v>
      </c>
      <c r="AC9" s="97">
        <f>'0575'!$E4</f>
        <v>8.3299999999999999E-2</v>
      </c>
      <c r="AD9" s="96">
        <f>'0576'!$S7</f>
        <v>8.3299999999999999E-2</v>
      </c>
      <c r="AE9" s="20">
        <f>'0576'!$T7</f>
        <v>8.3299999999999999E-2</v>
      </c>
      <c r="AF9" s="20">
        <f>'0576'!$U7</f>
        <v>8.3299999999999999E-2</v>
      </c>
      <c r="AG9" s="97">
        <f>'0576'!$E4</f>
        <v>8.3299999999999999E-2</v>
      </c>
      <c r="AH9" s="96">
        <f>'0579'!$S7</f>
        <v>8.3299999999999999E-2</v>
      </c>
      <c r="AI9" s="20">
        <f>'0579'!$T7</f>
        <v>8.3299999999999999E-2</v>
      </c>
      <c r="AJ9" s="20">
        <f>'0579'!$U7</f>
        <v>8.3299999999999999E-2</v>
      </c>
      <c r="AK9" s="97">
        <f>'0579'!$E4</f>
        <v>8.3299999999999999E-2</v>
      </c>
    </row>
    <row r="10" spans="2:37" s="95" customFormat="1" ht="46" customHeight="1" thickBot="1">
      <c r="B10" s="250"/>
      <c r="C10" s="251"/>
      <c r="D10" s="251"/>
      <c r="E10" s="252"/>
      <c r="F10" s="98" t="str">
        <f>'0532'!$S8</f>
        <v>Mensuel</v>
      </c>
      <c r="G10" s="99" t="str">
        <f>'0532'!$T8</f>
        <v>Cumul annuel</v>
      </c>
      <c r="H10" s="99" t="s">
        <v>55</v>
      </c>
      <c r="I10" s="100" t="s">
        <v>36</v>
      </c>
      <c r="J10" s="98" t="str">
        <f>'0535'!$S8</f>
        <v>Mensuel</v>
      </c>
      <c r="K10" s="99" t="str">
        <f>'0535'!$T8</f>
        <v>Cumul annuel</v>
      </c>
      <c r="L10" s="99" t="s">
        <v>55</v>
      </c>
      <c r="M10" s="100" t="s">
        <v>36</v>
      </c>
      <c r="N10" s="98" t="str">
        <f>'0537'!$S8</f>
        <v>Mensuel</v>
      </c>
      <c r="O10" s="99" t="str">
        <f>'0537'!$T8</f>
        <v>Cumul annuel</v>
      </c>
      <c r="P10" s="99" t="s">
        <v>55</v>
      </c>
      <c r="Q10" s="100" t="s">
        <v>36</v>
      </c>
      <c r="R10" s="98" t="str">
        <f>'0539'!$S8</f>
        <v>Mensuel</v>
      </c>
      <c r="S10" s="99" t="str">
        <f>'0539'!$T8</f>
        <v>Cumul annuel</v>
      </c>
      <c r="T10" s="99" t="s">
        <v>55</v>
      </c>
      <c r="U10" s="100" t="s">
        <v>36</v>
      </c>
      <c r="V10" s="98" t="str">
        <f>'0569'!$S8</f>
        <v>Mensuel</v>
      </c>
      <c r="W10" s="99" t="str">
        <f>'0559'!$T8</f>
        <v>Cumul annuel</v>
      </c>
      <c r="X10" s="99" t="s">
        <v>55</v>
      </c>
      <c r="Y10" s="100" t="s">
        <v>36</v>
      </c>
      <c r="Z10" s="98" t="str">
        <f>'0575'!$S8</f>
        <v>Mensuel</v>
      </c>
      <c r="AA10" s="99" t="str">
        <f>'0575'!$T8</f>
        <v>Cumul annuel</v>
      </c>
      <c r="AB10" s="99" t="s">
        <v>55</v>
      </c>
      <c r="AC10" s="100" t="s">
        <v>36</v>
      </c>
      <c r="AD10" s="98" t="str">
        <f>'0576'!$S8</f>
        <v>Mensuel</v>
      </c>
      <c r="AE10" s="99" t="str">
        <f>'0576'!$T8</f>
        <v>Cumul annuel</v>
      </c>
      <c r="AF10" s="99" t="s">
        <v>55</v>
      </c>
      <c r="AG10" s="100" t="s">
        <v>36</v>
      </c>
      <c r="AH10" s="98" t="str">
        <f>'0579'!$S8</f>
        <v>Mensuel</v>
      </c>
      <c r="AI10" s="99" t="str">
        <f>'0579'!$T8</f>
        <v>Cumul annuel</v>
      </c>
      <c r="AJ10" s="99" t="s">
        <v>55</v>
      </c>
      <c r="AK10" s="100" t="s">
        <v>36</v>
      </c>
    </row>
    <row r="11" spans="2:37">
      <c r="B11" s="103" t="str">
        <f>'0532'!$R9</f>
        <v xml:space="preserve">Total nouveaux clients </v>
      </c>
      <c r="C11" s="104"/>
      <c r="D11" s="104"/>
      <c r="E11" s="105"/>
      <c r="F11" s="96" t="str">
        <f>'0532'!$S9</f>
        <v>😶</v>
      </c>
      <c r="G11" s="20" t="str">
        <f>'0532'!$T9</f>
        <v>😶</v>
      </c>
      <c r="H11" s="168">
        <f>'0532'!$H9</f>
        <v>0.57755060787201473</v>
      </c>
      <c r="I11" s="168">
        <f>'0532'!$N9</f>
        <v>4.8109965635738834E-2</v>
      </c>
      <c r="J11" s="96" t="str">
        <f>'0535'!$S9</f>
        <v>😒</v>
      </c>
      <c r="K11" s="20" t="str">
        <f>'0535'!$T9</f>
        <v>😒</v>
      </c>
      <c r="L11" s="168">
        <f>'0535'!$H9</f>
        <v>0.84921428378425334</v>
      </c>
      <c r="M11" s="168">
        <f>'0535'!$N9</f>
        <v>7.0739549839228297E-2</v>
      </c>
      <c r="N11" s="96" t="str">
        <f>'0537'!$S9</f>
        <v>😒</v>
      </c>
      <c r="O11" s="20" t="str">
        <f>'0537'!$T9</f>
        <v>😒</v>
      </c>
      <c r="P11" s="168">
        <f>'0537'!$H9</f>
        <v>0.84303384275058346</v>
      </c>
      <c r="Q11" s="168">
        <f>'0537'!$N9</f>
        <v>7.02247191011236E-2</v>
      </c>
      <c r="R11" s="96" t="str">
        <f>'0539'!$S9</f>
        <v>😃</v>
      </c>
      <c r="S11" s="20" t="str">
        <f>'0539'!$T9</f>
        <v>😃</v>
      </c>
      <c r="T11" s="168">
        <f>'0539'!$H9</f>
        <v>1.3301719579798679</v>
      </c>
      <c r="U11" s="168">
        <f>'0539'!$N9</f>
        <v>0.11080332409972299</v>
      </c>
      <c r="V11" s="96" t="str">
        <f>'0569'!$S9</f>
        <v>😶</v>
      </c>
      <c r="W11" s="20" t="str">
        <f>'0559'!$T9</f>
        <v>😒</v>
      </c>
      <c r="X11" s="168">
        <f>'0569'!$H9</f>
        <v>0.64615081159942722</v>
      </c>
      <c r="Y11" s="168">
        <f>'0569'!$N9</f>
        <v>5.3824362606232294E-2</v>
      </c>
      <c r="Z11" s="96" t="str">
        <f>'0575'!$S9</f>
        <v>😶</v>
      </c>
      <c r="AA11" s="20" t="str">
        <f>'0575'!$T9</f>
        <v>😶</v>
      </c>
      <c r="AB11" s="168">
        <f>'0575'!$H9</f>
        <v>0.65621103746965026</v>
      </c>
      <c r="AC11" s="168">
        <f>'0575'!$N9</f>
        <v>5.4662379421221867E-2</v>
      </c>
      <c r="AD11" s="96" t="str">
        <f>'0576'!$S9</f>
        <v>😉</v>
      </c>
      <c r="AE11" s="20" t="str">
        <f>'0576'!$T9</f>
        <v>😉</v>
      </c>
      <c r="AF11" s="168">
        <f>'0576'!$H9</f>
        <v>1.0718573143543133</v>
      </c>
      <c r="AG11" s="168">
        <f>'0576'!$N9</f>
        <v>8.9285714285714288E-2</v>
      </c>
      <c r="AH11" s="96" t="str">
        <f>'0579'!$S9</f>
        <v>😃</v>
      </c>
      <c r="AI11" s="20" t="str">
        <f>'0579'!$T9</f>
        <v>😃</v>
      </c>
      <c r="AJ11" s="168">
        <f>'0579'!$H9</f>
        <v>1.6093393879290847</v>
      </c>
      <c r="AK11" s="67">
        <f>'0579'!$N9</f>
        <v>0.13405797101449277</v>
      </c>
    </row>
    <row r="12" spans="2:37">
      <c r="B12" s="66" t="str">
        <f>'0532'!$R10</f>
        <v>solde net global clients</v>
      </c>
      <c r="C12" s="94"/>
      <c r="D12" s="94"/>
      <c r="E12" s="106"/>
      <c r="F12" s="96" t="str">
        <f>'0532'!$S10</f>
        <v>😶</v>
      </c>
      <c r="G12" s="20" t="str">
        <f>'0532'!$T10</f>
        <v>😃</v>
      </c>
      <c r="H12" s="168">
        <f>'0532'!$H10</f>
        <v>0.40016006402561022</v>
      </c>
      <c r="I12" s="168">
        <f>'0532'!$N10</f>
        <v>3.3333333333333333E-2</v>
      </c>
      <c r="J12" s="96" t="str">
        <f>'0535'!$S10</f>
        <v>😶</v>
      </c>
      <c r="K12" s="20" t="str">
        <f>'0535'!$T10</f>
        <v>😶</v>
      </c>
      <c r="L12" s="168">
        <f>'0535'!$H10</f>
        <v>0</v>
      </c>
      <c r="M12" s="168">
        <f>'0535'!$N10</f>
        <v>0</v>
      </c>
      <c r="N12" s="96" t="str">
        <f>'0537'!$S10</f>
        <v>😒</v>
      </c>
      <c r="O12" s="20" t="str">
        <f>'0537'!$T10</f>
        <v>😒</v>
      </c>
      <c r="P12" s="168">
        <f>'0537'!$H10</f>
        <v>0.89831851107790062</v>
      </c>
      <c r="Q12" s="168">
        <f>'0537'!$N10</f>
        <v>7.4829931972789115E-2</v>
      </c>
      <c r="R12" s="96" t="str">
        <f>'0539'!$S10</f>
        <v>😃</v>
      </c>
      <c r="S12" s="20" t="str">
        <f>'0539'!$T10</f>
        <v>😃</v>
      </c>
      <c r="T12" s="168">
        <f>'0539'!$H10</f>
        <v>2.2711787417669771</v>
      </c>
      <c r="U12" s="168">
        <f>'0539'!$N10</f>
        <v>0.1891891891891892</v>
      </c>
      <c r="V12" s="96" t="str">
        <f>'0569'!$S10</f>
        <v>😶</v>
      </c>
      <c r="W12" s="20" t="str">
        <f>'0559'!$T10</f>
        <v>😒</v>
      </c>
      <c r="X12" s="168">
        <f>'0569'!$H10</f>
        <v>0</v>
      </c>
      <c r="Y12" s="168">
        <f>'0569'!$N10</f>
        <v>0</v>
      </c>
      <c r="Z12" s="96" t="str">
        <f>'0575'!$S10</f>
        <v>😶</v>
      </c>
      <c r="AA12" s="20" t="str">
        <f>'0575'!$T10</f>
        <v>😶</v>
      </c>
      <c r="AB12" s="168">
        <f>'0575'!$H10</f>
        <v>1.0316626650660263</v>
      </c>
      <c r="AC12" s="168">
        <f>'0575'!$N10</f>
        <v>8.59375E-2</v>
      </c>
      <c r="AD12" s="96" t="str">
        <f>'0576'!$S10</f>
        <v>😉</v>
      </c>
      <c r="AE12" s="20" t="str">
        <f>'0576'!$T10</f>
        <v>😉</v>
      </c>
      <c r="AF12" s="168">
        <f>'0576'!$H10</f>
        <v>1.0438958191972443</v>
      </c>
      <c r="AG12" s="168">
        <f>'0576'!$N10</f>
        <v>8.6956521739130432E-2</v>
      </c>
      <c r="AH12" s="96" t="str">
        <f>'0579'!$S10</f>
        <v>😃</v>
      </c>
      <c r="AI12" s="20" t="str">
        <f>'0579'!$T10</f>
        <v>😃</v>
      </c>
      <c r="AJ12" s="168">
        <f>'0579'!$H10</f>
        <v>2.1247437027908509</v>
      </c>
      <c r="AK12" s="67">
        <f>'0579'!$N10</f>
        <v>0.17699115044247787</v>
      </c>
    </row>
    <row r="13" spans="2:37">
      <c r="B13" s="66" t="str">
        <f>'0532'!$R11</f>
        <v>collecte globale hors parts sociales (ke)</v>
      </c>
      <c r="C13" s="94"/>
      <c r="D13" s="94"/>
      <c r="E13" s="106"/>
      <c r="F13" s="96" t="str">
        <f>'0532'!$S11</f>
        <v>😃</v>
      </c>
      <c r="G13" s="20" t="str">
        <f>'0532'!$T11</f>
        <v>😃</v>
      </c>
      <c r="H13" s="168">
        <f>'0532'!$H16</f>
        <v>4.0787240006134615</v>
      </c>
      <c r="I13" s="168">
        <f>'0532'!$N16</f>
        <v>0.33975770925110133</v>
      </c>
      <c r="J13" s="96" t="str">
        <f>'0535'!$S11</f>
        <v>😃</v>
      </c>
      <c r="K13" s="20" t="str">
        <f>'0535'!$T11</f>
        <v>😃</v>
      </c>
      <c r="L13" s="168">
        <f>'0535'!$H16</f>
        <v>2.6519361606640599</v>
      </c>
      <c r="M13" s="168">
        <f>'0535'!$N16</f>
        <v>0.22090628218331618</v>
      </c>
      <c r="N13" s="96" t="str">
        <f>'0537'!$S11</f>
        <v>😶</v>
      </c>
      <c r="O13" s="20" t="str">
        <f>'0537'!$T11</f>
        <v>😶</v>
      </c>
      <c r="P13" s="168">
        <f>'0537'!$H16</f>
        <v>0.45179362067407608</v>
      </c>
      <c r="Q13" s="168">
        <f>'0537'!$N16</f>
        <v>3.7634408602150539E-2</v>
      </c>
      <c r="R13" s="96" t="str">
        <f>'0539'!$S11</f>
        <v>😃</v>
      </c>
      <c r="S13" s="20" t="str">
        <f>'0539'!$T11</f>
        <v>😃</v>
      </c>
      <c r="T13" s="168">
        <f>'0539'!$H16</f>
        <v>4.5861638147955066</v>
      </c>
      <c r="U13" s="168">
        <f>'0539'!$N16</f>
        <v>0.38202744577246567</v>
      </c>
      <c r="V13" s="96" t="str">
        <f>'0569'!$S11</f>
        <v>😶</v>
      </c>
      <c r="W13" s="20" t="str">
        <f>'0559'!$T11</f>
        <v>😶</v>
      </c>
      <c r="X13" s="168">
        <f>'0569'!$H16</f>
        <v>0.19528823730124678</v>
      </c>
      <c r="Y13" s="168">
        <f>'0569'!$N16</f>
        <v>1.6267510167193855E-2</v>
      </c>
      <c r="Z13" s="96" t="str">
        <f>'0575'!$S11</f>
        <v>😉</v>
      </c>
      <c r="AA13" s="20" t="str">
        <f>'0575'!$T11</f>
        <v>😉</v>
      </c>
      <c r="AB13" s="168">
        <f>'0575'!$H16</f>
        <v>1.0879738095032041</v>
      </c>
      <c r="AC13" s="168">
        <f>'0575'!$N16</f>
        <v>9.0628218331616883E-2</v>
      </c>
      <c r="AD13" s="96" t="str">
        <f>'0576'!$S11</f>
        <v>😃</v>
      </c>
      <c r="AE13" s="20" t="str">
        <f>'0576'!$T11</f>
        <v>😃</v>
      </c>
      <c r="AF13" s="168">
        <f>'0576'!$H16</f>
        <v>2.5960040766878838</v>
      </c>
      <c r="AG13" s="168">
        <f>'0576'!$N16</f>
        <v>0.21624713958810068</v>
      </c>
      <c r="AH13" s="96" t="str">
        <f>'0579'!$S11</f>
        <v>😶</v>
      </c>
      <c r="AI13" s="20" t="str">
        <f>'0579'!$T11</f>
        <v>😶</v>
      </c>
      <c r="AJ13" s="168">
        <f>'0579'!$H16</f>
        <v>-1.6335428207183278</v>
      </c>
      <c r="AK13" s="67">
        <f>'0579'!$N16</f>
        <v>-0.13607411696583671</v>
      </c>
    </row>
    <row r="14" spans="2:37">
      <c r="B14" s="66" t="str">
        <f>'0532'!$R12</f>
        <v>souscription navig'option</v>
      </c>
      <c r="C14" s="94"/>
      <c r="D14" s="94"/>
      <c r="E14" s="106"/>
      <c r="F14" s="96" t="str">
        <f>'0532'!$S12</f>
        <v>😃</v>
      </c>
      <c r="G14" s="20" t="str">
        <f>'0532'!$T12</f>
        <v>😃</v>
      </c>
      <c r="H14" s="168">
        <f>'0532'!$H20</f>
        <v>1.2208273139764381</v>
      </c>
      <c r="I14" s="168">
        <f>'0532'!$N20</f>
        <v>0.10169491525423729</v>
      </c>
      <c r="J14" s="96" t="str">
        <f>'0535'!$S12</f>
        <v>😃</v>
      </c>
      <c r="K14" s="20" t="str">
        <f>'0535'!$T12</f>
        <v>😃</v>
      </c>
      <c r="L14" s="168">
        <f>'0535'!$H20</f>
        <v>1.3130252100840336</v>
      </c>
      <c r="M14" s="168">
        <f>'0535'!$N20</f>
        <v>0.109375</v>
      </c>
      <c r="N14" s="96" t="str">
        <f>'0537'!$S12</f>
        <v>😶</v>
      </c>
      <c r="O14" s="20" t="str">
        <f>'0537'!$T12</f>
        <v>😶</v>
      </c>
      <c r="P14" s="168">
        <f>'0537'!$H20</f>
        <v>0.16444934138038778</v>
      </c>
      <c r="Q14" s="168">
        <f>'0537'!$N20</f>
        <v>1.3698630136986301E-2</v>
      </c>
      <c r="R14" s="96" t="str">
        <f>'0539'!$S12</f>
        <v>😶</v>
      </c>
      <c r="S14" s="20" t="str">
        <f>'0539'!$T12</f>
        <v>😶</v>
      </c>
      <c r="T14" s="168">
        <f>'0539'!$H20</f>
        <v>0.64890821193342196</v>
      </c>
      <c r="U14" s="168">
        <f>'0539'!$N20</f>
        <v>5.4054054054054057E-2</v>
      </c>
      <c r="V14" s="96" t="str">
        <f>'0569'!$S12</f>
        <v>😶</v>
      </c>
      <c r="W14" s="20" t="str">
        <f>'0559'!$T12</f>
        <v>😶</v>
      </c>
      <c r="X14" s="168">
        <f>'0569'!$H20</f>
        <v>0.16673336001067093</v>
      </c>
      <c r="Y14" s="168">
        <f>'0569'!$N20</f>
        <v>1.3888888888888888E-2</v>
      </c>
      <c r="Z14" s="96" t="str">
        <f>'0575'!$S12</f>
        <v>😶</v>
      </c>
      <c r="AA14" s="20" t="str">
        <f>'0575'!$T12</f>
        <v>😶</v>
      </c>
      <c r="AB14" s="168">
        <f>'0575'!$H20</f>
        <v>0.18757503001200482</v>
      </c>
      <c r="AC14" s="168">
        <f>'0575'!$N20</f>
        <v>1.5625E-2</v>
      </c>
      <c r="AD14" s="96" t="str">
        <f>'0576'!$S12</f>
        <v>😉</v>
      </c>
      <c r="AE14" s="20" t="str">
        <f>'0576'!$T12</f>
        <v>😉</v>
      </c>
      <c r="AF14" s="168">
        <f>'0576'!$H20</f>
        <v>1.0530528000673953</v>
      </c>
      <c r="AG14" s="168">
        <f>'0576'!$N20</f>
        <v>8.771929824561403E-2</v>
      </c>
      <c r="AH14" s="96" t="str">
        <f>'0579'!$S12</f>
        <v>😶</v>
      </c>
      <c r="AI14" s="20" t="str">
        <f>'0579'!$T12</f>
        <v>😶</v>
      </c>
      <c r="AJ14" s="168">
        <f>'0579'!$H20</f>
        <v>0.63183168004043722</v>
      </c>
      <c r="AK14" s="67">
        <f>'0579'!$N20</f>
        <v>5.2631578947368418E-2</v>
      </c>
    </row>
    <row r="15" spans="2:37">
      <c r="B15" s="66" t="str">
        <f>'0532'!$R13</f>
        <v>collecte brute diversifiée en épargne assurance vie (ke)</v>
      </c>
      <c r="C15" s="94"/>
      <c r="D15" s="94"/>
      <c r="E15" s="106"/>
      <c r="F15" s="96" t="str">
        <f>'0532'!$S13</f>
        <v>😶</v>
      </c>
      <c r="G15" s="20" t="str">
        <f>'0532'!$T13</f>
        <v>😶</v>
      </c>
      <c r="H15" s="168">
        <f>'0532'!$H22</f>
        <v>0.28151964303309263</v>
      </c>
      <c r="I15" s="168">
        <f>'0532'!$N22</f>
        <v>2.3450586264656615E-2</v>
      </c>
      <c r="J15" s="96" t="str">
        <f>'0535'!$S13</f>
        <v>😶</v>
      </c>
      <c r="K15" s="20" t="str">
        <f>'0535'!$T13</f>
        <v>😶</v>
      </c>
      <c r="L15" s="168">
        <f>'0535'!$H22</f>
        <v>0.39514238297199755</v>
      </c>
      <c r="M15" s="168">
        <f>'0535'!$N22</f>
        <v>3.2915360501567396E-2</v>
      </c>
      <c r="N15" s="96" t="str">
        <f>'0537'!$S13</f>
        <v>😉</v>
      </c>
      <c r="O15" s="20" t="str">
        <f>'0537'!$T13</f>
        <v>😉</v>
      </c>
      <c r="P15" s="168">
        <f>'0537'!$H22</f>
        <v>1.064545872919427</v>
      </c>
      <c r="Q15" s="168">
        <f>'0537'!$N22</f>
        <v>8.8676671214188263E-2</v>
      </c>
      <c r="R15" s="96" t="str">
        <f>'0539'!$S13</f>
        <v>😶</v>
      </c>
      <c r="S15" s="20" t="str">
        <f>'0539'!$T13</f>
        <v>😶</v>
      </c>
      <c r="T15" s="168">
        <f>'0539'!$H22</f>
        <v>0.46919037156641635</v>
      </c>
      <c r="U15" s="168">
        <f>'0539'!$N22</f>
        <v>3.9083557951482481E-2</v>
      </c>
      <c r="V15" s="96" t="str">
        <f>'0569'!$S13</f>
        <v>😶</v>
      </c>
      <c r="W15" s="20" t="str">
        <f>'0559'!$T13</f>
        <v>😶</v>
      </c>
      <c r="X15" s="168">
        <f>'0569'!$H22</f>
        <v>0.23668773503092089</v>
      </c>
      <c r="Y15" s="168">
        <f>'0569'!$N22</f>
        <v>1.9716088328075709E-2</v>
      </c>
      <c r="Z15" s="96" t="str">
        <f>'0575'!$S13</f>
        <v>😶</v>
      </c>
      <c r="AA15" s="20" t="str">
        <f>'0575'!$T13</f>
        <v>😶</v>
      </c>
      <c r="AB15" s="168">
        <f>'0575'!$H22</f>
        <v>0.48922390272723509</v>
      </c>
      <c r="AC15" s="168">
        <f>'0575'!$N22</f>
        <v>4.0752351097178681E-2</v>
      </c>
      <c r="AD15" s="96" t="str">
        <f>'0576'!$S13</f>
        <v>😶</v>
      </c>
      <c r="AE15" s="20" t="str">
        <f>'0576'!$T13</f>
        <v>😶</v>
      </c>
      <c r="AF15" s="168">
        <f>'0576'!$H22</f>
        <v>0.18822860154514767</v>
      </c>
      <c r="AG15" s="168">
        <f>'0576'!$N22</f>
        <v>1.5679442508710801E-2</v>
      </c>
      <c r="AH15" s="96" t="str">
        <f>'0579'!$S13</f>
        <v>😶</v>
      </c>
      <c r="AI15" s="20" t="str">
        <f>'0579'!$T13</f>
        <v>😶</v>
      </c>
      <c r="AJ15" s="168">
        <f>'0579'!$H22</f>
        <v>0.56057665356891651</v>
      </c>
      <c r="AK15" s="67">
        <f>'0579'!$N22</f>
        <v>4.6696035242290747E-2</v>
      </c>
    </row>
    <row r="16" spans="2:37">
      <c r="B16" s="66" t="str">
        <f>'0532'!$R14</f>
        <v>collecte brute diversifiée hors épargne assurance vie (ke)</v>
      </c>
      <c r="C16" s="94"/>
      <c r="D16" s="94"/>
      <c r="E16" s="106"/>
      <c r="F16" s="96" t="str">
        <f>'0532'!$S14</f>
        <v>😶</v>
      </c>
      <c r="G16" s="20" t="str">
        <f>'0532'!$T14</f>
        <v>😶</v>
      </c>
      <c r="H16" s="168">
        <f>'0532'!$H23</f>
        <v>0</v>
      </c>
      <c r="I16" s="168">
        <f>'0532'!$N23</f>
        <v>0</v>
      </c>
      <c r="J16" s="96" t="str">
        <f>'0535'!$S14</f>
        <v>😃</v>
      </c>
      <c r="K16" s="20" t="str">
        <f>'0535'!$T14</f>
        <v>😃</v>
      </c>
      <c r="L16" s="168">
        <f>'0535'!$H23</f>
        <v>3.3142091192305143</v>
      </c>
      <c r="M16" s="168">
        <f>'0535'!$N23</f>
        <v>0.27607361963190186</v>
      </c>
      <c r="N16" s="96" t="str">
        <f>'0537'!$S14</f>
        <v>😶</v>
      </c>
      <c r="O16" s="20" t="str">
        <f>'0537'!$T14</f>
        <v>😶</v>
      </c>
      <c r="P16" s="168">
        <f>'0537'!$H23</f>
        <v>0</v>
      </c>
      <c r="Q16" s="168">
        <f>'0537'!$N23</f>
        <v>0</v>
      </c>
      <c r="R16" s="96" t="str">
        <f>'0539'!$S14</f>
        <v>😶</v>
      </c>
      <c r="S16" s="20" t="str">
        <f>'0539'!$T14</f>
        <v>😶</v>
      </c>
      <c r="T16" s="168">
        <f>'0539'!$H23</f>
        <v>0</v>
      </c>
      <c r="U16" s="168">
        <f>'0539'!$N23</f>
        <v>0</v>
      </c>
      <c r="V16" s="96" t="str">
        <f>'0569'!$S14</f>
        <v>😶</v>
      </c>
      <c r="W16" s="20" t="str">
        <f>'0559'!$T14</f>
        <v>😶</v>
      </c>
      <c r="X16" s="168">
        <f>'0569'!$H23</f>
        <v>0</v>
      </c>
      <c r="Y16" s="168">
        <f>'0569'!$N23</f>
        <v>0</v>
      </c>
      <c r="Z16" s="96" t="str">
        <f>'0575'!$S14</f>
        <v>😶</v>
      </c>
      <c r="AA16" s="20" t="str">
        <f>'0575'!$T14</f>
        <v>😶</v>
      </c>
      <c r="AB16" s="168">
        <f>'0575'!$H23</f>
        <v>0</v>
      </c>
      <c r="AC16" s="168">
        <f>'0575'!$N23</f>
        <v>0</v>
      </c>
      <c r="AD16" s="96" t="str">
        <f>'0576'!$S14</f>
        <v>😶</v>
      </c>
      <c r="AE16" s="20" t="str">
        <f>'0576'!$T14</f>
        <v>😶</v>
      </c>
      <c r="AF16" s="168">
        <f>'0575'!$H23</f>
        <v>0</v>
      </c>
      <c r="AG16" s="168">
        <f>'0576'!$N23</f>
        <v>0</v>
      </c>
      <c r="AH16" s="96" t="str">
        <f>'0579'!$S14</f>
        <v>😶</v>
      </c>
      <c r="AI16" s="20" t="str">
        <f>'0579'!$T14</f>
        <v>😶</v>
      </c>
      <c r="AJ16" s="168">
        <f>'0579'!$H23</f>
        <v>0</v>
      </c>
      <c r="AK16" s="67">
        <f>'0579'!$N23</f>
        <v>0</v>
      </c>
    </row>
    <row r="17" spans="2:53">
      <c r="B17" s="66" t="str">
        <f>'0532'!$R15</f>
        <v>total crédit conso et renouvelable (ke)</v>
      </c>
      <c r="C17" s="94"/>
      <c r="D17" s="94"/>
      <c r="E17" s="106"/>
      <c r="F17" s="96" t="str">
        <f>'0532'!$S15</f>
        <v>😒</v>
      </c>
      <c r="G17" s="20" t="str">
        <f>'0532'!$T15</f>
        <v>😉</v>
      </c>
      <c r="H17" s="168">
        <f>'0532'!$H27</f>
        <v>0.9216589861751151</v>
      </c>
      <c r="I17" s="168">
        <f>'0532'!$N27</f>
        <v>7.677419354838709E-2</v>
      </c>
      <c r="J17" s="96" t="str">
        <f>'0535'!$S15</f>
        <v>😶</v>
      </c>
      <c r="K17" s="20" t="str">
        <f>'0535'!$T15</f>
        <v>😶</v>
      </c>
      <c r="L17" s="168">
        <f>'0535'!$H27</f>
        <v>0.26293370915324832</v>
      </c>
      <c r="M17" s="168">
        <f>'0535'!$N27</f>
        <v>2.1902377972465581E-2</v>
      </c>
      <c r="N17" s="96" t="str">
        <f>'0537'!$S15</f>
        <v>😶</v>
      </c>
      <c r="O17" s="20" t="str">
        <f>'0537'!$T15</f>
        <v>😶</v>
      </c>
      <c r="P17" s="168">
        <f>'0537'!$H27</f>
        <v>0.71309515541753887</v>
      </c>
      <c r="Q17" s="168">
        <f>'0537'!$N27</f>
        <v>5.9917355371900828E-2</v>
      </c>
      <c r="R17" s="96" t="str">
        <f>'0539'!$S15</f>
        <v>😉</v>
      </c>
      <c r="S17" s="20" t="str">
        <f>'0539'!$T15</f>
        <v>😉</v>
      </c>
      <c r="T17" s="168">
        <f>'0539'!$H27</f>
        <v>1.0396842976028495</v>
      </c>
      <c r="U17" s="168">
        <f>'0539'!$N27</f>
        <v>8.6605701990317377E-2</v>
      </c>
      <c r="V17" s="96" t="str">
        <f>'0569'!$S15</f>
        <v>😶</v>
      </c>
      <c r="W17" s="20" t="str">
        <f>'0559'!$T15</f>
        <v>😶</v>
      </c>
      <c r="X17" s="168">
        <f>'0569'!$H27</f>
        <v>0.44853106077595878</v>
      </c>
      <c r="Y17" s="168">
        <f>'0569'!$N27</f>
        <v>3.7362637362637362E-2</v>
      </c>
      <c r="Z17" s="96" t="str">
        <f>'0575'!$S15</f>
        <v>😶</v>
      </c>
      <c r="AA17" s="20" t="str">
        <f>'0575'!$T15</f>
        <v>😒</v>
      </c>
      <c r="AB17" s="168">
        <f>'0575'!$H27</f>
        <v>0.79890613489211937</v>
      </c>
      <c r="AC17" s="168">
        <f>'0575'!$N27</f>
        <v>6.6548881036513546E-2</v>
      </c>
      <c r="AD17" s="96" t="str">
        <f>'0576'!$S15</f>
        <v>😒</v>
      </c>
      <c r="AE17" s="20" t="str">
        <f>'0576'!$T15</f>
        <v>😐</v>
      </c>
      <c r="AF17" s="168">
        <f>'0576'!$H27</f>
        <v>0.88259116268498305</v>
      </c>
      <c r="AG17" s="168">
        <f>'0576'!$N27</f>
        <v>7.3519843851659078E-2</v>
      </c>
      <c r="AH17" s="96" t="str">
        <f>'0579'!$S15</f>
        <v>😶</v>
      </c>
      <c r="AI17" s="20" t="str">
        <f>'0579'!$T15</f>
        <v>😶</v>
      </c>
      <c r="AJ17" s="168">
        <f>'0579'!$H27</f>
        <v>0.51533632453685208</v>
      </c>
      <c r="AK17" s="67">
        <f>'0579'!$N27</f>
        <v>4.2927515833919773E-2</v>
      </c>
    </row>
    <row r="18" spans="2:53">
      <c r="B18" s="66" t="str">
        <f>'0532'!$R16</f>
        <v>crédit pro hors locatif (ke)</v>
      </c>
      <c r="C18" s="94"/>
      <c r="D18" s="94"/>
      <c r="E18" s="106"/>
      <c r="F18" s="96" t="str">
        <f>'0532'!$S16</f>
        <v>😶</v>
      </c>
      <c r="G18" s="20" t="str">
        <f>'0532'!$T16</f>
        <v>😒</v>
      </c>
      <c r="H18" s="168">
        <f>'0532'!$H29</f>
        <v>0</v>
      </c>
      <c r="I18" s="168">
        <f>'0532'!$N29</f>
        <v>0</v>
      </c>
      <c r="J18" s="96" t="str">
        <f>'0535'!$S16</f>
        <v>😒</v>
      </c>
      <c r="K18" s="20" t="str">
        <f>'0535'!$T16</f>
        <v>😶</v>
      </c>
      <c r="L18" s="168">
        <f>'0535'!$H29</f>
        <v>0.86773839970770927</v>
      </c>
      <c r="M18" s="168">
        <f>'0535'!$N29</f>
        <v>7.2282608695652173E-2</v>
      </c>
      <c r="N18" s="96" t="str">
        <f>'0537'!$S16</f>
        <v>😃</v>
      </c>
      <c r="O18" s="20" t="str">
        <f>'0537'!$T16</f>
        <v>😶</v>
      </c>
      <c r="P18" s="168">
        <f>'0537'!$H29</f>
        <v>3.6984932356045115</v>
      </c>
      <c r="Q18" s="168">
        <f>'0537'!$N29</f>
        <v>0.30808448652585579</v>
      </c>
      <c r="R18" s="96" t="str">
        <f>'0539'!$S16</f>
        <v>😶</v>
      </c>
      <c r="S18" s="20" t="str">
        <f>'0539'!$T16</f>
        <v>😉</v>
      </c>
      <c r="T18" s="168">
        <f>'0539'!$H29</f>
        <v>0.53732541175110271</v>
      </c>
      <c r="U18" s="168">
        <f>'0539'!$N29</f>
        <v>4.4759206798866857E-2</v>
      </c>
      <c r="V18" s="96" t="str">
        <f>'0569'!$S16</f>
        <v>😶</v>
      </c>
      <c r="W18" s="20" t="str">
        <f>'0559'!$T16</f>
        <v>😶</v>
      </c>
      <c r="X18" s="168">
        <f>'0569'!$H29</f>
        <v>6.5332255351120042E-2</v>
      </c>
      <c r="Y18" s="168">
        <f>'0569'!$N29</f>
        <v>5.4421768707482989E-3</v>
      </c>
      <c r="Z18" s="96" t="str">
        <f>'0575'!$S16</f>
        <v>😃</v>
      </c>
      <c r="AA18" s="20" t="str">
        <f>'0575'!$T16</f>
        <v>😶</v>
      </c>
      <c r="AB18" s="168">
        <f>'0575'!$H29</f>
        <v>2.0835920575126603</v>
      </c>
      <c r="AC18" s="168">
        <f>'0575'!$N29</f>
        <v>0.1735632183908046</v>
      </c>
      <c r="AD18" s="96" t="str">
        <f>'0576'!$S16</f>
        <v>😶</v>
      </c>
      <c r="AE18" s="20" t="str">
        <f>'0576'!$T16</f>
        <v>😒</v>
      </c>
      <c r="AF18" s="168">
        <f>'0576'!$H29</f>
        <v>0</v>
      </c>
      <c r="AG18" s="168">
        <f>'0576'!$N29</f>
        <v>0</v>
      </c>
      <c r="AH18" s="96" t="str">
        <f>'0579'!$S16</f>
        <v>😶</v>
      </c>
      <c r="AI18" s="20" t="str">
        <f>'0579'!$T16</f>
        <v>😶</v>
      </c>
      <c r="AJ18" s="168">
        <f>'0579'!$H29</f>
        <v>0.23713188979295421</v>
      </c>
      <c r="AK18" s="67">
        <f>'0579'!$N29</f>
        <v>1.9753086419753086E-2</v>
      </c>
    </row>
    <row r="19" spans="2:53">
      <c r="B19" s="66" t="str">
        <f>'0532'!$R17</f>
        <v>crédit pro locatif (ke)</v>
      </c>
      <c r="C19" s="94"/>
      <c r="D19" s="94"/>
      <c r="E19" s="106"/>
      <c r="F19" s="96" t="str">
        <f>'0532'!$S17</f>
        <v>😶</v>
      </c>
      <c r="G19" s="20" t="str">
        <f>'0532'!$T17</f>
        <v>😶</v>
      </c>
      <c r="H19" s="168">
        <f>'0532'!$H30</f>
        <v>0</v>
      </c>
      <c r="I19" s="168">
        <f>'0532'!$N30</f>
        <v>0</v>
      </c>
      <c r="J19" s="96" t="str">
        <f>'0535'!$S17</f>
        <v>😶</v>
      </c>
      <c r="K19" s="20" t="str">
        <f>'0535'!$T17</f>
        <v>😶</v>
      </c>
      <c r="L19" s="168">
        <f>'0535'!$H30</f>
        <v>0</v>
      </c>
      <c r="M19" s="168">
        <f>'0535'!$N30</f>
        <v>0</v>
      </c>
      <c r="N19" s="96" t="str">
        <f>'0537'!$S17</f>
        <v>😶</v>
      </c>
      <c r="O19" s="20" t="str">
        <f>'0537'!$T17</f>
        <v>😶</v>
      </c>
      <c r="P19" s="168">
        <f>'0537'!$H30</f>
        <v>0</v>
      </c>
      <c r="Q19" s="168">
        <f>'0537'!$N30</f>
        <v>0</v>
      </c>
      <c r="R19" s="96" t="str">
        <f>'0539'!$S17</f>
        <v>😃</v>
      </c>
      <c r="S19" s="20" t="str">
        <f>'0539'!$T17</f>
        <v>😃</v>
      </c>
      <c r="T19" s="168">
        <f>'0539'!$H30</f>
        <v>3.1640563202024996</v>
      </c>
      <c r="U19" s="168">
        <f>'0539'!$N30</f>
        <v>0.26356589147286824</v>
      </c>
      <c r="V19" s="96" t="str">
        <f>'0569'!$S17</f>
        <v>😃</v>
      </c>
      <c r="W19" s="20" t="str">
        <f>'0559'!$T17</f>
        <v>😶</v>
      </c>
      <c r="X19" s="168">
        <f>'0569'!$H30</f>
        <v>3.4923060133144164</v>
      </c>
      <c r="Y19" s="168">
        <f>'0569'!$N30</f>
        <v>0.29090909090909089</v>
      </c>
      <c r="Z19" s="96" t="str">
        <f>'0575'!$S17</f>
        <v>😶</v>
      </c>
      <c r="AA19" s="20" t="str">
        <f>'0575'!$T17</f>
        <v>😶</v>
      </c>
      <c r="AB19" s="168">
        <f>'0575'!$H30</f>
        <v>0</v>
      </c>
      <c r="AC19" s="168">
        <f>'0575'!$N30</f>
        <v>0</v>
      </c>
      <c r="AD19" s="96" t="str">
        <f>'0576'!$S17</f>
        <v>😶</v>
      </c>
      <c r="AE19" s="20" t="str">
        <f>'0576'!$T17</f>
        <v>😶</v>
      </c>
      <c r="AF19" s="168">
        <f>'0576'!$H30</f>
        <v>0</v>
      </c>
      <c r="AG19" s="168">
        <f>'0576'!$N30</f>
        <v>0</v>
      </c>
      <c r="AH19" s="96" t="str">
        <f>'0579'!$S17</f>
        <v>😶</v>
      </c>
      <c r="AI19" s="20" t="str">
        <f>'0579'!$T17</f>
        <v>😶</v>
      </c>
      <c r="AJ19" s="168">
        <f>'0579'!$H30</f>
        <v>0</v>
      </c>
      <c r="AK19" s="67">
        <f>'0579'!$N30</f>
        <v>0</v>
      </c>
    </row>
    <row r="20" spans="2:53">
      <c r="B20" s="66" t="str">
        <f>'0532'!$R18</f>
        <v>nouveaux contrats assurance de biens</v>
      </c>
      <c r="C20" s="94"/>
      <c r="D20" s="94"/>
      <c r="E20" s="106"/>
      <c r="F20" s="96" t="str">
        <f>'0532'!$S18</f>
        <v>😶</v>
      </c>
      <c r="G20" s="20" t="str">
        <f>'0532'!$T18</f>
        <v>😶</v>
      </c>
      <c r="H20" s="168">
        <f>'0532'!$H31</f>
        <v>0.71457154290287539</v>
      </c>
      <c r="I20" s="168">
        <f>'0532'!$N31</f>
        <v>5.9523809523809521E-2</v>
      </c>
      <c r="J20" s="96" t="str">
        <f>'0535'!$S18</f>
        <v>😶</v>
      </c>
      <c r="K20" s="20" t="str">
        <f>'0535'!$T18</f>
        <v>😶</v>
      </c>
      <c r="L20" s="168">
        <f>'0535'!$H31</f>
        <v>0.73772525770084574</v>
      </c>
      <c r="M20" s="168">
        <f>'0535'!$N31</f>
        <v>6.1452513966480445E-2</v>
      </c>
      <c r="N20" s="96" t="str">
        <f>'0537'!$S18</f>
        <v>😉</v>
      </c>
      <c r="O20" s="20" t="str">
        <f>'0537'!$T18</f>
        <v>😉</v>
      </c>
      <c r="P20" s="168">
        <f>'0537'!$H31</f>
        <v>1.0438958191972443</v>
      </c>
      <c r="Q20" s="168">
        <f>'0537'!$N31</f>
        <v>8.6956521739130432E-2</v>
      </c>
      <c r="R20" s="96" t="str">
        <f>'0539'!$S18</f>
        <v>😉</v>
      </c>
      <c r="S20" s="20" t="str">
        <f>'0539'!$T18</f>
        <v>😉</v>
      </c>
      <c r="T20" s="168">
        <f>'0539'!$H31</f>
        <v>1.0861487452123708</v>
      </c>
      <c r="U20" s="168">
        <f>'0539'!$N31</f>
        <v>9.0476190476190474E-2</v>
      </c>
      <c r="V20" s="96" t="str">
        <f>'0569'!$S18</f>
        <v>😒</v>
      </c>
      <c r="W20" s="20" t="str">
        <f>'0559'!$T18</f>
        <v>😐</v>
      </c>
      <c r="X20" s="168">
        <f>'0569'!$H31</f>
        <v>0.82385895534684472</v>
      </c>
      <c r="Y20" s="168">
        <f>'0569'!$N31</f>
        <v>6.8627450980392163E-2</v>
      </c>
      <c r="Z20" s="96" t="str">
        <f>'0575'!$S18</f>
        <v>😃</v>
      </c>
      <c r="AA20" s="20" t="str">
        <f>'0575'!$T18</f>
        <v>😃</v>
      </c>
      <c r="AB20" s="168">
        <f>'0575'!$H31</f>
        <v>1.2742527178469152</v>
      </c>
      <c r="AC20" s="168">
        <f>'0575'!$N31</f>
        <v>0.10614525139664804</v>
      </c>
      <c r="AD20" s="96" t="str">
        <f>'0576'!$S18</f>
        <v>😶</v>
      </c>
      <c r="AE20" s="20" t="str">
        <f>'0576'!$T18</f>
        <v>😶</v>
      </c>
      <c r="AF20" s="168">
        <f>'0576'!$H31</f>
        <v>0.74563987085517436</v>
      </c>
      <c r="AG20" s="168">
        <f>'0576'!$N31</f>
        <v>6.2111801242236024E-2</v>
      </c>
      <c r="AH20" s="96" t="str">
        <f>'0579'!$S18</f>
        <v>😃</v>
      </c>
      <c r="AI20" s="20" t="str">
        <f>'0579'!$T18</f>
        <v>😃</v>
      </c>
      <c r="AJ20" s="168">
        <f>'0579'!$H31</f>
        <v>1.5855398763278896</v>
      </c>
      <c r="AK20" s="67">
        <f>'0579'!$N31</f>
        <v>0.13207547169811321</v>
      </c>
    </row>
    <row r="21" spans="2:53">
      <c r="B21" s="66" t="str">
        <f>'0532'!$R19</f>
        <v>nouveaux contrats assurance de personnes</v>
      </c>
      <c r="C21" s="94"/>
      <c r="D21" s="94"/>
      <c r="E21" s="106"/>
      <c r="F21" s="96" t="str">
        <f>'0532'!$S19</f>
        <v>😶</v>
      </c>
      <c r="G21" s="20" t="str">
        <f>'0532'!$T19</f>
        <v>😶</v>
      </c>
      <c r="H21" s="168">
        <f>'0532'!$H32</f>
        <v>0.6263374915183465</v>
      </c>
      <c r="I21" s="168">
        <f>'0532'!$N32</f>
        <v>5.2173913043478258E-2</v>
      </c>
      <c r="J21" s="96" t="str">
        <f>'0535'!$S19</f>
        <v>😶</v>
      </c>
      <c r="K21" s="20" t="str">
        <f>'0535'!$T19</f>
        <v>😶</v>
      </c>
      <c r="L21" s="168">
        <f>'0535'!$H32</f>
        <v>0.48406459357936721</v>
      </c>
      <c r="M21" s="168">
        <f>'0535'!$N32</f>
        <v>4.0322580645161289E-2</v>
      </c>
      <c r="N21" s="96" t="str">
        <f>'0537'!$S19</f>
        <v>😐</v>
      </c>
      <c r="O21" s="20" t="str">
        <f>'0537'!$T19</f>
        <v>😐</v>
      </c>
      <c r="P21" s="168">
        <f>'0537'!$H32</f>
        <v>0.92344630159756214</v>
      </c>
      <c r="Q21" s="168">
        <f>'0537'!$N32</f>
        <v>7.6923076923076927E-2</v>
      </c>
      <c r="R21" s="96" t="str">
        <f>'0539'!$S19</f>
        <v>😶</v>
      </c>
      <c r="S21" s="20" t="str">
        <f>'0539'!$T19</f>
        <v>😶</v>
      </c>
      <c r="T21" s="168">
        <f>'0539'!$H32</f>
        <v>0.75030012004801916</v>
      </c>
      <c r="U21" s="168">
        <f>'0539'!$N32</f>
        <v>6.25E-2</v>
      </c>
      <c r="V21" s="96" t="str">
        <f>'0569'!$S19</f>
        <v>😐</v>
      </c>
      <c r="W21" s="20" t="str">
        <f>'0559'!$T19</f>
        <v>😶</v>
      </c>
      <c r="X21" s="168">
        <f>'0569'!$H32</f>
        <v>0.93654483069823669</v>
      </c>
      <c r="Y21" s="168">
        <f>'0569'!$N32</f>
        <v>7.8014184397163122E-2</v>
      </c>
      <c r="Z21" s="96" t="str">
        <f>'0575'!$S19</f>
        <v>😉</v>
      </c>
      <c r="AA21" s="20" t="str">
        <f>'0575'!$T19</f>
        <v>😉</v>
      </c>
      <c r="AB21" s="168">
        <f>'0575'!$H32</f>
        <v>1.0649421058746078</v>
      </c>
      <c r="AC21" s="168">
        <f>'0575'!$N32</f>
        <v>8.8709677419354843E-2</v>
      </c>
      <c r="AD21" s="96" t="str">
        <f>'0576'!$S19</f>
        <v>😊</v>
      </c>
      <c r="AE21" s="20" t="str">
        <f>'0576'!$T19</f>
        <v>😊</v>
      </c>
      <c r="AF21" s="168">
        <f>'0576'!$H32</f>
        <v>1.1790430457897445</v>
      </c>
      <c r="AG21" s="168">
        <f>'0576'!$N32</f>
        <v>9.8214285714285712E-2</v>
      </c>
      <c r="AH21" s="96" t="str">
        <f>'0579'!$S19</f>
        <v>😃</v>
      </c>
      <c r="AI21" s="20" t="str">
        <f>'0579'!$T19</f>
        <v>😃</v>
      </c>
      <c r="AJ21" s="168">
        <f>'0579'!$H32</f>
        <v>1.4059677925224143</v>
      </c>
      <c r="AK21" s="67">
        <f>'0579'!$N32</f>
        <v>0.11711711711711711</v>
      </c>
    </row>
    <row r="22" spans="2:53">
      <c r="B22" s="66" t="str">
        <f>'0532'!$R20</f>
        <v>dont PAV</v>
      </c>
      <c r="C22" s="94"/>
      <c r="D22" s="94"/>
      <c r="E22" s="106"/>
      <c r="F22" s="96" t="str">
        <f>'0532'!$S20</f>
        <v>😶</v>
      </c>
      <c r="G22" s="20" t="str">
        <f>'0532'!$T20</f>
        <v>😶</v>
      </c>
      <c r="H22" s="168">
        <f>'0532'!$H33</f>
        <v>0.40016006402561022</v>
      </c>
      <c r="I22" s="168">
        <f>'0532'!$N33</f>
        <v>3.3333333333333333E-2</v>
      </c>
      <c r="J22" s="96" t="str">
        <f>'0535'!$S20</f>
        <v>😶</v>
      </c>
      <c r="K22" s="20" t="str">
        <f>'0535'!$T20</f>
        <v>😶</v>
      </c>
      <c r="L22" s="168">
        <f>'0535'!$H33</f>
        <v>0.37515006002400964</v>
      </c>
      <c r="M22" s="168">
        <f>'0535'!$N33</f>
        <v>3.125E-2</v>
      </c>
      <c r="N22" s="96" t="str">
        <f>'0537'!$S20</f>
        <v>😃</v>
      </c>
      <c r="O22" s="20" t="str">
        <f>'0537'!$T20</f>
        <v>😃</v>
      </c>
      <c r="P22" s="168">
        <f>'0537'!$H33</f>
        <v>1.6222705298335549</v>
      </c>
      <c r="Q22" s="168">
        <f>'0537'!$N33</f>
        <v>0.13513513513513514</v>
      </c>
      <c r="R22" s="96" t="str">
        <f>'0539'!$S20</f>
        <v>😶</v>
      </c>
      <c r="S22" s="20" t="str">
        <f>'0539'!$T20</f>
        <v>😶</v>
      </c>
      <c r="T22" s="168">
        <f>'0539'!$H33</f>
        <v>0.64890821193342196</v>
      </c>
      <c r="U22" s="168">
        <f>'0539'!$N33</f>
        <v>5.4054054054054057E-2</v>
      </c>
      <c r="V22" s="96" t="str">
        <f>'0569'!$S20</f>
        <v>😃</v>
      </c>
      <c r="W22" s="20" t="str">
        <f>'0559'!$T20</f>
        <v>😐</v>
      </c>
      <c r="X22" s="168">
        <f>'0569'!$H33</f>
        <v>1.6222705298335549</v>
      </c>
      <c r="Y22" s="168">
        <f>'0569'!$N33</f>
        <v>0.13513513513513514</v>
      </c>
      <c r="Z22" s="96" t="str">
        <f>'0575'!$S20</f>
        <v>😃</v>
      </c>
      <c r="AA22" s="20" t="str">
        <f>'0575'!$T20</f>
        <v>😃</v>
      </c>
      <c r="AB22" s="168">
        <f>'0575'!$H33</f>
        <v>1.875750300120048</v>
      </c>
      <c r="AC22" s="168">
        <f>'0575'!$N33</f>
        <v>0.15625</v>
      </c>
      <c r="AD22" s="96" t="str">
        <f>'0576'!$S20</f>
        <v>😃</v>
      </c>
      <c r="AE22" s="20" t="str">
        <f>'0576'!$T20</f>
        <v>😃</v>
      </c>
      <c r="AF22" s="168">
        <f>'0576'!$H33</f>
        <v>2.0697934346152254</v>
      </c>
      <c r="AG22" s="168">
        <f>'0576'!$N33</f>
        <v>0.17241379310344829</v>
      </c>
      <c r="AH22" s="96" t="str">
        <f>'0579'!$S20</f>
        <v>😃</v>
      </c>
      <c r="AI22" s="20" t="str">
        <f>'0579'!$T20</f>
        <v>😃</v>
      </c>
      <c r="AJ22" s="168">
        <f>'0579'!$H33</f>
        <v>1.241876060769135</v>
      </c>
      <c r="AK22" s="67">
        <f>'0579'!$N33</f>
        <v>0.10344827586206896</v>
      </c>
    </row>
    <row r="23" spans="2:53">
      <c r="B23" s="66" t="str">
        <f>'0532'!$R21</f>
        <v>AOL</v>
      </c>
      <c r="C23" s="94"/>
      <c r="D23" s="94"/>
      <c r="E23" s="106"/>
      <c r="F23" s="96" t="str">
        <f>'0532'!$S21</f>
        <v>😶</v>
      </c>
      <c r="G23" s="20" t="str">
        <f>'0532'!$T21</f>
        <v>😶</v>
      </c>
      <c r="H23" s="168">
        <f>'0532'!$H34</f>
        <v>0</v>
      </c>
      <c r="I23" s="168">
        <f>'0532'!$N34</f>
        <v>0</v>
      </c>
      <c r="J23" s="96" t="str">
        <f>'0535'!$S21</f>
        <v>😶</v>
      </c>
      <c r="K23" s="20" t="str">
        <f>'0535'!$T21</f>
        <v>😶</v>
      </c>
      <c r="L23" s="168">
        <f>'0535'!$H34</f>
        <v>0</v>
      </c>
      <c r="M23" s="168">
        <f>'0535'!$N34</f>
        <v>0</v>
      </c>
      <c r="N23" s="96" t="str">
        <f>'0537'!$S21</f>
        <v>😶</v>
      </c>
      <c r="O23" s="20" t="str">
        <f>'0537'!$T21</f>
        <v>😶</v>
      </c>
      <c r="P23" s="168">
        <f>'0537'!$H34</f>
        <v>0</v>
      </c>
      <c r="Q23" s="168">
        <f>'0537'!$N34</f>
        <v>0</v>
      </c>
      <c r="R23" s="96" t="str">
        <f>'0539'!$S21</f>
        <v>😃</v>
      </c>
      <c r="S23" s="20" t="str">
        <f>'0539'!$T21</f>
        <v>😃</v>
      </c>
      <c r="T23" s="168">
        <f>'0539'!$H34</f>
        <v>2.4009603841536618</v>
      </c>
      <c r="U23" s="168">
        <f>'0539'!$N34</f>
        <v>0.2</v>
      </c>
      <c r="V23" s="96" t="str">
        <f>'0569'!$S21</f>
        <v>😶</v>
      </c>
      <c r="W23" s="20" t="str">
        <f>'0559'!$T21</f>
        <v>😃</v>
      </c>
      <c r="X23" s="168">
        <f>'0569'!$H34</f>
        <v>0</v>
      </c>
      <c r="Y23" s="168">
        <f>'0569'!$N34</f>
        <v>0</v>
      </c>
      <c r="Z23" s="96" t="str">
        <f>'0575'!$S21</f>
        <v>😃</v>
      </c>
      <c r="AA23" s="20" t="str">
        <f>'0575'!$T21</f>
        <v>😃</v>
      </c>
      <c r="AB23" s="168">
        <f>'0575'!$H34</f>
        <v>1.3338668800853675</v>
      </c>
      <c r="AC23" s="168">
        <f>'0575'!$N34</f>
        <v>0.1111111111111111</v>
      </c>
      <c r="AD23" s="96" t="str">
        <f>'0576'!$S21</f>
        <v>😃</v>
      </c>
      <c r="AE23" s="20" t="str">
        <f>'0576'!$T21</f>
        <v>😃</v>
      </c>
      <c r="AF23" s="168">
        <f>'0576'!$H34</f>
        <v>4.5018007202881156</v>
      </c>
      <c r="AG23" s="168">
        <f>'0576'!$N34</f>
        <v>0.375</v>
      </c>
      <c r="AH23" s="96" t="str">
        <f>'0579'!$S21</f>
        <v>😃</v>
      </c>
      <c r="AI23" s="20" t="str">
        <f>'0579'!$T21</f>
        <v>😃</v>
      </c>
      <c r="AJ23" s="168">
        <f>'0579'!$H34</f>
        <v>1.5006002400960385</v>
      </c>
      <c r="AK23" s="67">
        <f>'0579'!$N34</f>
        <v>0.125</v>
      </c>
    </row>
    <row r="24" spans="2:53" ht="16" thickBot="1">
      <c r="B24" s="107" t="str">
        <f>'0532'!$R22</f>
        <v>souscription carte haut de gamme</v>
      </c>
      <c r="C24" s="108"/>
      <c r="D24" s="108"/>
      <c r="E24" s="109"/>
      <c r="F24" s="101" t="str">
        <f>'0532'!$S22</f>
        <v>😃</v>
      </c>
      <c r="G24" s="102" t="str">
        <f>'0532'!$T22</f>
        <v>😃</v>
      </c>
      <c r="H24" s="169">
        <f>'0532'!$H35</f>
        <v>1.2192376950780313</v>
      </c>
      <c r="I24" s="169">
        <f>'0532'!$N35</f>
        <v>0.1015625</v>
      </c>
      <c r="J24" s="101" t="str">
        <f>'0535'!$S22</f>
        <v>😃</v>
      </c>
      <c r="K24" s="102" t="str">
        <f>'0535'!$T22</f>
        <v>😃</v>
      </c>
      <c r="L24" s="169">
        <f>'0535'!$H35</f>
        <v>1.9277784106343265</v>
      </c>
      <c r="M24" s="169">
        <f>'0535'!$N35</f>
        <v>0.16058394160583941</v>
      </c>
      <c r="N24" s="101" t="str">
        <f>'0537'!$S22</f>
        <v>😃</v>
      </c>
      <c r="O24" s="102" t="str">
        <f>'0537'!$T22</f>
        <v>😃</v>
      </c>
      <c r="P24" s="169">
        <f>'0537'!$H35</f>
        <v>1.6822015430375974</v>
      </c>
      <c r="Q24" s="169">
        <f>'0537'!$N35</f>
        <v>0.14012738853503184</v>
      </c>
      <c r="R24" s="101" t="str">
        <f>'0539'!$S22</f>
        <v>😃</v>
      </c>
      <c r="S24" s="102" t="str">
        <f>'0539'!$T22</f>
        <v>😃</v>
      </c>
      <c r="T24" s="169">
        <f>'0539'!$H35</f>
        <v>1.8120455729461595</v>
      </c>
      <c r="U24" s="169">
        <f>'0539'!$N35</f>
        <v>0.15094339622641509</v>
      </c>
      <c r="V24" s="101" t="str">
        <f>'0569'!$S22</f>
        <v>😃</v>
      </c>
      <c r="W24" s="102" t="str">
        <f>'0559'!$T22</f>
        <v>😃</v>
      </c>
      <c r="X24" s="169">
        <f>'0569'!$H35</f>
        <v>2.0911590442628665</v>
      </c>
      <c r="Y24" s="169">
        <f>'0569'!$N35</f>
        <v>0.17419354838709677</v>
      </c>
      <c r="Z24" s="101" t="str">
        <f>'0575'!$S22</f>
        <v>😃</v>
      </c>
      <c r="AA24" s="102" t="str">
        <f>'0575'!$T22</f>
        <v>😃</v>
      </c>
      <c r="AB24" s="169">
        <f>'0575'!$H35</f>
        <v>2.1906572848117349</v>
      </c>
      <c r="AC24" s="169">
        <f>'0575'!$N35</f>
        <v>0.18248175182481752</v>
      </c>
      <c r="AD24" s="101" t="str">
        <f>'0576'!$S22</f>
        <v>😃</v>
      </c>
      <c r="AE24" s="102" t="str">
        <f>'0576'!$T22</f>
        <v>😃</v>
      </c>
      <c r="AF24" s="169">
        <f>'0576'!$H35</f>
        <v>1.9520003123200498</v>
      </c>
      <c r="AG24" s="169">
        <f>'0576'!$N35</f>
        <v>0.16260162601626016</v>
      </c>
      <c r="AH24" s="101" t="str">
        <f>'0579'!$S22</f>
        <v>😃</v>
      </c>
      <c r="AI24" s="102" t="str">
        <f>'0579'!$T22</f>
        <v>😃</v>
      </c>
      <c r="AJ24" s="169">
        <f>'0579'!$H35</f>
        <v>2.0664003306240528</v>
      </c>
      <c r="AK24" s="69">
        <f>'0579'!$N35</f>
        <v>0.1721311475409836</v>
      </c>
    </row>
    <row r="25" spans="2:53">
      <c r="B25" s="94"/>
      <c r="C25" s="94"/>
      <c r="D25" s="94"/>
      <c r="AM25" s="162"/>
      <c r="AS25" s="168"/>
      <c r="AT25" s="168"/>
      <c r="AU25" s="168"/>
      <c r="BA25" s="17"/>
    </row>
    <row r="26" spans="2:53">
      <c r="AM26" s="162"/>
      <c r="AS26" s="168"/>
      <c r="AT26" s="168"/>
      <c r="AU26" s="168"/>
      <c r="BA26" s="17"/>
    </row>
    <row r="27" spans="2:53" ht="16" thickBot="1">
      <c r="AM27" s="162"/>
      <c r="AS27" s="168"/>
      <c r="AT27" s="168"/>
      <c r="AU27" s="168"/>
      <c r="BA27" s="17"/>
    </row>
    <row r="28" spans="2:53" ht="17" customHeight="1" thickBot="1">
      <c r="B28" s="237" t="s">
        <v>56</v>
      </c>
      <c r="C28" s="238"/>
      <c r="D28" s="238"/>
      <c r="E28" s="243"/>
      <c r="F28" s="260" t="s">
        <v>76</v>
      </c>
      <c r="G28" s="260"/>
      <c r="H28" s="260"/>
      <c r="I28" s="261"/>
      <c r="J28" s="259" t="s">
        <v>79</v>
      </c>
      <c r="K28" s="260"/>
      <c r="L28" s="260"/>
      <c r="M28" s="261"/>
      <c r="N28" s="259" t="s">
        <v>106</v>
      </c>
      <c r="O28" s="260"/>
      <c r="P28" s="260"/>
      <c r="Q28" s="261"/>
      <c r="AL28" s="13"/>
      <c r="AM28" s="162"/>
      <c r="AS28" s="168"/>
      <c r="AT28" s="168"/>
      <c r="AU28" s="168"/>
      <c r="BA28" s="17"/>
    </row>
    <row r="29" spans="2:53" ht="17" customHeight="1" thickBot="1">
      <c r="B29" s="239"/>
      <c r="C29" s="240"/>
      <c r="D29" s="240"/>
      <c r="E29" s="240"/>
      <c r="F29" s="171">
        <f>'0542'!$S7</f>
        <v>8.3299999999999999E-2</v>
      </c>
      <c r="G29" s="172">
        <f>'0542'!$T7</f>
        <v>8.3299999999999999E-2</v>
      </c>
      <c r="H29" s="172">
        <f>'0542'!$U7</f>
        <v>8.3299999999999999E-2</v>
      </c>
      <c r="I29" s="173">
        <f>'0542'!$E4</f>
        <v>8.3299999999999999E-2</v>
      </c>
      <c r="J29" s="171">
        <f>'0557'!$S7</f>
        <v>8.3299999999999999E-2</v>
      </c>
      <c r="K29" s="172">
        <f>'0557'!$T7</f>
        <v>8.3299999999999999E-2</v>
      </c>
      <c r="L29" s="172">
        <f>'0557'!$U7</f>
        <v>8.3299999999999999E-2</v>
      </c>
      <c r="M29" s="173">
        <f>'0557'!$E4</f>
        <v>8.3299999999999999E-2</v>
      </c>
      <c r="N29" s="171">
        <f>'0564'!$S7</f>
        <v>8.3299999999999999E-2</v>
      </c>
      <c r="O29" s="172">
        <f>'0564'!$T7</f>
        <v>8.3299999999999999E-2</v>
      </c>
      <c r="P29" s="172">
        <f>'0564'!$U7</f>
        <v>8.3299999999999999E-2</v>
      </c>
      <c r="Q29" s="173">
        <f>'0564'!$E4</f>
        <v>8.3299999999999999E-2</v>
      </c>
      <c r="AG29" s="226"/>
      <c r="AH29" s="226"/>
      <c r="AI29" s="226"/>
      <c r="AJ29" s="226"/>
      <c r="AK29" s="226"/>
      <c r="AL29" s="6"/>
      <c r="AM29" s="162"/>
      <c r="AS29" s="168"/>
      <c r="AT29" s="168"/>
      <c r="AU29" s="168"/>
      <c r="BA29" s="17"/>
    </row>
    <row r="30" spans="2:53" ht="36.5" thickBot="1">
      <c r="B30" s="241"/>
      <c r="C30" s="242"/>
      <c r="D30" s="242"/>
      <c r="E30" s="242"/>
      <c r="F30" s="98" t="str">
        <f>'0542'!$S8</f>
        <v>Mensuel</v>
      </c>
      <c r="G30" s="99" t="str">
        <f>'0542'!$T8</f>
        <v>Cumul annuel</v>
      </c>
      <c r="H30" s="99" t="s">
        <v>55</v>
      </c>
      <c r="I30" s="100" t="s">
        <v>36</v>
      </c>
      <c r="J30" s="98" t="str">
        <f>'0557'!$S8</f>
        <v>Mensuel</v>
      </c>
      <c r="K30" s="99" t="str">
        <f>'0557'!$T8</f>
        <v>Cumul annuel</v>
      </c>
      <c r="L30" s="99" t="s">
        <v>55</v>
      </c>
      <c r="M30" s="100" t="s">
        <v>36</v>
      </c>
      <c r="N30" s="98" t="str">
        <f>'0564'!$S8</f>
        <v>Mensuel</v>
      </c>
      <c r="O30" s="99" t="str">
        <f>'0564'!$T8</f>
        <v>Cumul annuel</v>
      </c>
      <c r="P30" s="99" t="s">
        <v>55</v>
      </c>
      <c r="Q30" s="100" t="s">
        <v>36</v>
      </c>
      <c r="S30" s="210"/>
      <c r="T30" s="211"/>
      <c r="U30" s="211"/>
      <c r="V30" s="211"/>
      <c r="W30" s="211"/>
      <c r="X30" s="211"/>
      <c r="Y30" s="212" t="s">
        <v>71</v>
      </c>
      <c r="Z30" s="212" t="s">
        <v>107</v>
      </c>
      <c r="AA30" s="212" t="s">
        <v>69</v>
      </c>
      <c r="AB30" s="212" t="s">
        <v>63</v>
      </c>
      <c r="AC30" s="212" t="s">
        <v>108</v>
      </c>
      <c r="AD30" s="212" t="s">
        <v>68</v>
      </c>
      <c r="AE30" s="212" t="s">
        <v>109</v>
      </c>
      <c r="AF30" s="213" t="s">
        <v>110</v>
      </c>
      <c r="AG30" s="227">
        <v>1</v>
      </c>
      <c r="AH30" s="227"/>
      <c r="AI30" s="226">
        <v>2</v>
      </c>
      <c r="AJ30" s="226"/>
      <c r="AK30" s="226">
        <v>3</v>
      </c>
      <c r="AL30" s="226"/>
      <c r="AM30" s="13"/>
      <c r="AN30" s="13"/>
      <c r="AO30" s="13"/>
      <c r="AP30" s="13"/>
      <c r="AQ30" s="13"/>
      <c r="AR30" s="13"/>
      <c r="AS30" s="13"/>
      <c r="AT30" s="13"/>
      <c r="AU30" s="13"/>
      <c r="AV30" s="13"/>
      <c r="AW30" s="13"/>
      <c r="AX30" s="13"/>
      <c r="AY30" s="13"/>
    </row>
    <row r="31" spans="2:53">
      <c r="B31" s="66" t="s">
        <v>93</v>
      </c>
      <c r="C31" s="94"/>
      <c r="D31" s="94"/>
      <c r="E31" s="112"/>
      <c r="F31" s="96" t="str">
        <f>'0542'!$S9</f>
        <v>😊</v>
      </c>
      <c r="G31" s="20" t="str">
        <f>'0542'!$T9</f>
        <v>😊</v>
      </c>
      <c r="H31" s="168">
        <f>'0542'!$H9</f>
        <v>1.1387954391242663</v>
      </c>
      <c r="I31" s="168">
        <f>'0542'!$N9</f>
        <v>9.4861660079051377E-2</v>
      </c>
      <c r="J31" s="96" t="str">
        <f>'0557'!$S9</f>
        <v>😶</v>
      </c>
      <c r="K31" s="20" t="str">
        <f>'0557'!$T9</f>
        <v>😶</v>
      </c>
      <c r="L31" s="168">
        <f>'0557'!$H9</f>
        <v>0.79860270288372859</v>
      </c>
      <c r="M31" s="168">
        <f>'0557'!$N9</f>
        <v>6.652360515021459E-2</v>
      </c>
      <c r="N31" s="96" t="str">
        <f>'0564'!$S9</f>
        <v>😶</v>
      </c>
      <c r="O31" s="20" t="str">
        <f>'0564'!$T9</f>
        <v>😶</v>
      </c>
      <c r="P31" s="168">
        <f>'0564'!$H9</f>
        <v>0.53236372154183176</v>
      </c>
      <c r="Q31" s="67">
        <f>'0564'!$N9</f>
        <v>4.4345898004434593E-2</v>
      </c>
      <c r="S31" s="194" t="str">
        <f>'0532'!$R9</f>
        <v xml:space="preserve">Total nouveaux clients </v>
      </c>
      <c r="T31" s="164"/>
      <c r="U31" s="164"/>
      <c r="V31" s="164"/>
      <c r="W31" s="164"/>
      <c r="X31" s="164"/>
      <c r="Y31" s="195">
        <f>'0532'!$H9</f>
        <v>0.57755060787201473</v>
      </c>
      <c r="Z31" s="195">
        <f>'0535'!$H9</f>
        <v>0.84921428378425334</v>
      </c>
      <c r="AA31" s="195">
        <f>'0537'!$H9</f>
        <v>0.84303384275058346</v>
      </c>
      <c r="AB31" s="195">
        <f>'0539'!$H9</f>
        <v>1.3301719579798679</v>
      </c>
      <c r="AC31" s="195">
        <f>'0569'!$H9</f>
        <v>0.64615081159942722</v>
      </c>
      <c r="AD31" s="195">
        <f>'0575'!$H9</f>
        <v>0.65621103746965026</v>
      </c>
      <c r="AE31" s="195">
        <f>'0576'!$H9</f>
        <v>1.0718573143543133</v>
      </c>
      <c r="AF31" s="196">
        <f>'0579'!$H9</f>
        <v>1.6093393879290847</v>
      </c>
      <c r="AG31" s="265" t="str">
        <f t="array" ref="AG31">INDEX($Y$30:$AF$30,MATCH(LARGE(($Y31:$AF31)+COLUMN($Y31:$AF31)/1000,AG$30),($Y31:$AF31)+COLUMN($Y31:$AF31)/1000,0))</f>
        <v>M Arlac</v>
      </c>
      <c r="AH31" s="223"/>
      <c r="AI31" s="265" t="str">
        <f t="array" ref="AI31">INDEX($Y$30:$AF$30,MATCH(LARGE(($Y31:$AF31)+COLUMN($Y31:$AF31)/1000,AI$30),($Y31:$AF31)+COLUMN($Y31:$AF31)/1000,0))</f>
        <v>Pessac Alouette</v>
      </c>
      <c r="AJ31" s="224"/>
      <c r="AK31" s="265" t="str">
        <f t="array" ref="AK31">INDEX($Y$30:$AF$30,MATCH(LARGE(($Y31:$AF31)+COLUMN($Y31:$AF31)/1000,AK$30),($Y31:$AF31)+COLUMN($Y31:$AF31)/1000,0))</f>
        <v>M Chemin Long</v>
      </c>
      <c r="AL31" s="224"/>
      <c r="AM31" s="13"/>
      <c r="AN31" s="13"/>
      <c r="AO31" s="13"/>
      <c r="AP31" s="13"/>
      <c r="AQ31" s="13"/>
      <c r="AR31" s="13"/>
      <c r="AS31" s="13"/>
      <c r="AT31" s="13"/>
      <c r="AU31" s="13"/>
      <c r="AV31" s="13"/>
      <c r="AW31" s="13"/>
      <c r="AX31" s="13"/>
      <c r="AY31" s="13"/>
    </row>
    <row r="32" spans="2:53">
      <c r="B32" s="66" t="s">
        <v>100</v>
      </c>
      <c r="C32" s="94"/>
      <c r="D32" s="94"/>
      <c r="E32" s="112"/>
      <c r="F32" s="96" t="str">
        <f>'0542'!$S10</f>
        <v>😃</v>
      </c>
      <c r="G32" s="20" t="str">
        <f>'0542'!$T10</f>
        <v>😃</v>
      </c>
      <c r="H32" s="168">
        <f>'0542'!$H10</f>
        <v>1.7398263653287405</v>
      </c>
      <c r="I32" s="168">
        <f>'0542'!$N10</f>
        <v>0.14492753623188406</v>
      </c>
      <c r="J32" s="96" t="str">
        <f>'0557'!$S10</f>
        <v>😒</v>
      </c>
      <c r="K32" s="20" t="str">
        <f>'0557'!$T10</f>
        <v>😒</v>
      </c>
      <c r="L32" s="168">
        <f>'0557'!$H10</f>
        <v>6.2525010004001597E-2</v>
      </c>
      <c r="M32" s="168">
        <f>'0557'!$N10</f>
        <v>5.208333333333333E-3</v>
      </c>
      <c r="N32" s="96" t="str">
        <f>'0564'!$S10</f>
        <v>😶</v>
      </c>
      <c r="O32" s="20" t="str">
        <f>'0564'!$T10</f>
        <v>😶</v>
      </c>
      <c r="P32" s="168">
        <f>'0564'!$H10</f>
        <v>-0.32445410596671104</v>
      </c>
      <c r="Q32" s="67">
        <f>'0564'!$N10</f>
        <v>-2.7027027027027029E-2</v>
      </c>
      <c r="S32" s="197" t="str">
        <f>'0532'!$R10</f>
        <v>solde net global clients</v>
      </c>
      <c r="T32" s="112"/>
      <c r="U32" s="112"/>
      <c r="V32" s="112"/>
      <c r="W32" s="112"/>
      <c r="X32" s="112"/>
      <c r="Y32" s="168">
        <f>'0532'!$H10</f>
        <v>0.40016006402561022</v>
      </c>
      <c r="Z32" s="168">
        <f>'0535'!$H10</f>
        <v>0</v>
      </c>
      <c r="AA32" s="168">
        <f>'0537'!$H10</f>
        <v>0.89831851107790062</v>
      </c>
      <c r="AB32" s="168">
        <f>'0539'!$H10</f>
        <v>2.2711787417669771</v>
      </c>
      <c r="AC32" s="168">
        <f>'0569'!$H10</f>
        <v>0</v>
      </c>
      <c r="AD32" s="168">
        <f>'0575'!$H10</f>
        <v>1.0316626650660263</v>
      </c>
      <c r="AE32" s="168">
        <f>'0576'!$H10</f>
        <v>1.0438958191972443</v>
      </c>
      <c r="AF32" s="198">
        <f>'0579'!$H10</f>
        <v>2.1247437027908509</v>
      </c>
      <c r="AG32" s="265" t="str">
        <f t="array" ref="AG32">INDEX($Y$30:$AF$30,MATCH(LARGE(($Y32:$AF32)+COLUMN($Y32:$AF32)/1000,AG$30),($Y32:$AF32)+COLUMN($Y32:$AF32)/1000,0))</f>
        <v>Pessac Alouette</v>
      </c>
      <c r="AH32" s="223"/>
      <c r="AI32" s="265" t="str">
        <f t="array" ref="AI32">INDEX($Y$30:$AF$30,MATCH(LARGE(($Y32:$AF32)+COLUMN($Y32:$AF32)/1000,AI$30),($Y32:$AF32)+COLUMN($Y32:$AF32)/1000,0))</f>
        <v>M Arlac</v>
      </c>
      <c r="AJ32" s="222"/>
      <c r="AK32" s="265" t="str">
        <f t="array" ref="AK32">INDEX($Y$30:$AF$30,MATCH(LARGE(($Y32:$AF32)+COLUMN($Y32:$AF32)/1000,AK$30),($Y32:$AF32)+COLUMN($Y32:$AF32)/1000,0))</f>
        <v>M Chemin Long</v>
      </c>
      <c r="AL32" s="222"/>
      <c r="AM32" s="13"/>
      <c r="AN32" s="13"/>
      <c r="AO32" s="13"/>
      <c r="AP32" s="13"/>
      <c r="AQ32" s="13"/>
      <c r="AR32" s="13"/>
      <c r="AS32" s="13"/>
      <c r="AT32" s="13"/>
      <c r="AU32" s="13"/>
      <c r="AV32" s="13"/>
      <c r="AW32" s="13"/>
      <c r="AX32" s="13"/>
      <c r="AY32" s="13"/>
    </row>
    <row r="33" spans="2:53">
      <c r="B33" s="66" t="s">
        <v>24</v>
      </c>
      <c r="C33" s="94"/>
      <c r="D33" s="94"/>
      <c r="E33" s="112"/>
      <c r="F33" s="96" t="str">
        <f>'0542'!$S11</f>
        <v>😶</v>
      </c>
      <c r="G33" s="20" t="str">
        <f>'0542'!$T11</f>
        <v>😶</v>
      </c>
      <c r="H33" s="168">
        <f>'0542'!$H16</f>
        <v>-2.0755610667319493</v>
      </c>
      <c r="I33" s="168">
        <f>'0542'!$N16</f>
        <v>-0.17289423685877137</v>
      </c>
      <c r="J33" s="96" t="str">
        <f>'0557'!$S11</f>
        <v>😃</v>
      </c>
      <c r="K33" s="20" t="str">
        <f>'0557'!$T11</f>
        <v>😃</v>
      </c>
      <c r="L33" s="168">
        <f>'0557'!$H16</f>
        <v>3.3435779244894257</v>
      </c>
      <c r="M33" s="168">
        <f>'0557'!$N16</f>
        <v>0.27852004110996914</v>
      </c>
      <c r="N33" s="96" t="str">
        <f>'0564'!$S11</f>
        <v>😶</v>
      </c>
      <c r="O33" s="20" t="str">
        <f>'0564'!$T11</f>
        <v>😶</v>
      </c>
      <c r="P33" s="168">
        <f>'0564'!$H16</f>
        <v>-0.4897311886797997</v>
      </c>
      <c r="Q33" s="67">
        <f>'0564'!$N16</f>
        <v>-4.0794608017027313E-2</v>
      </c>
      <c r="S33" s="197" t="str">
        <f>'0532'!$R11</f>
        <v>collecte globale hors parts sociales (ke)</v>
      </c>
      <c r="T33" s="112"/>
      <c r="U33" s="112"/>
      <c r="V33" s="112"/>
      <c r="W33" s="112"/>
      <c r="X33" s="112"/>
      <c r="Y33" s="168">
        <f>'0532'!$H16</f>
        <v>4.0787240006134615</v>
      </c>
      <c r="Z33" s="168">
        <f>'0535'!$H16</f>
        <v>2.6519361606640599</v>
      </c>
      <c r="AA33" s="168">
        <f>'0537'!$H16</f>
        <v>0.45179362067407608</v>
      </c>
      <c r="AB33" s="168">
        <f>'0539'!$H16</f>
        <v>4.5861638147955066</v>
      </c>
      <c r="AC33" s="168">
        <f>'0569'!$H16</f>
        <v>0.19528823730124678</v>
      </c>
      <c r="AD33" s="168">
        <f>'0575'!$H16</f>
        <v>1.0879738095032041</v>
      </c>
      <c r="AE33" s="168">
        <f>'0576'!$H16</f>
        <v>2.5960040766878838</v>
      </c>
      <c r="AF33" s="198">
        <f>'0579'!$H16</f>
        <v>-1.6335428207183278</v>
      </c>
      <c r="AG33" s="265" t="str">
        <f t="array" ref="AG33">INDEX($Y$30:$AF$30,MATCH(LARGE(($Y33:$AF33)+COLUMN($Y33:$AF33)/1000,AG$30),($Y33:$AF33)+COLUMN($Y33:$AF33)/1000,0))</f>
        <v>Pessac Alouette</v>
      </c>
      <c r="AH33" s="223"/>
      <c r="AI33" s="265" t="str">
        <f t="array" ref="AI33">INDEX($Y$30:$AF$30,MATCH(LARGE(($Y33:$AF33)+COLUMN($Y33:$AF33)/1000,AI$30),($Y33:$AF33)+COLUMN($Y33:$AF33)/1000,0))</f>
        <v>Le Haillan</v>
      </c>
      <c r="AJ33" s="222"/>
      <c r="AK33" s="265" t="str">
        <f t="array" ref="AK33">INDEX($Y$30:$AF$30,MATCH(LARGE(($Y33:$AF33)+COLUMN($Y33:$AF33)/1000,AK$30),($Y33:$AF33)+COLUMN($Y33:$AF33)/1000,0))</f>
        <v>Bouscat Centre</v>
      </c>
      <c r="AL33" s="222"/>
      <c r="AM33" s="13"/>
      <c r="AN33" s="13"/>
      <c r="AO33" s="13"/>
      <c r="AP33" s="13"/>
      <c r="AQ33" s="13"/>
      <c r="AR33" s="13"/>
      <c r="AS33" s="13"/>
      <c r="AT33" s="13"/>
      <c r="AU33" s="13"/>
      <c r="AV33" s="13"/>
      <c r="AW33" s="13"/>
      <c r="AX33" s="13"/>
      <c r="AY33" s="13"/>
    </row>
    <row r="34" spans="2:53">
      <c r="B34" s="66" t="s">
        <v>3</v>
      </c>
      <c r="C34" s="94"/>
      <c r="D34" s="94"/>
      <c r="E34" s="112"/>
      <c r="F34" s="96" t="str">
        <f>'0542'!$S12</f>
        <v>😃</v>
      </c>
      <c r="G34" s="20" t="str">
        <f>'0542'!$T12</f>
        <v>😃</v>
      </c>
      <c r="H34" s="168">
        <f>'0542'!$H20</f>
        <v>1.3986176995069872</v>
      </c>
      <c r="I34" s="168">
        <f>'0542'!$N20</f>
        <v>0.11650485436893204</v>
      </c>
      <c r="J34" s="96" t="str">
        <f>'0557'!$S12</f>
        <v>😶</v>
      </c>
      <c r="K34" s="20" t="str">
        <f>'0557'!$T12</f>
        <v>😶</v>
      </c>
      <c r="L34" s="168">
        <f>'0557'!$H20</f>
        <v>0</v>
      </c>
      <c r="M34" s="168">
        <f>'0557'!$N20</f>
        <v>0</v>
      </c>
      <c r="N34" s="96" t="str">
        <f>'0564'!$S12</f>
        <v>😶</v>
      </c>
      <c r="O34" s="20" t="str">
        <f>'0564'!$T12</f>
        <v>😶</v>
      </c>
      <c r="P34" s="168">
        <f>'0564'!$H20</f>
        <v>0.52194790959862203</v>
      </c>
      <c r="Q34" s="67">
        <f>'0564'!$N20</f>
        <v>4.3478260869565216E-2</v>
      </c>
      <c r="S34" s="197" t="str">
        <f>'0532'!$R12</f>
        <v>souscription navig'option</v>
      </c>
      <c r="T34" s="112"/>
      <c r="U34" s="112"/>
      <c r="V34" s="112"/>
      <c r="W34" s="112"/>
      <c r="X34" s="112"/>
      <c r="Y34" s="168">
        <f>'0532'!$H20</f>
        <v>1.2208273139764381</v>
      </c>
      <c r="Z34" s="168">
        <f>'0535'!$H20</f>
        <v>1.3130252100840336</v>
      </c>
      <c r="AA34" s="168">
        <f>'0537'!$H20</f>
        <v>0.16444934138038778</v>
      </c>
      <c r="AB34" s="168">
        <f>'0539'!$H20</f>
        <v>0.64890821193342196</v>
      </c>
      <c r="AC34" s="168">
        <f>'0569'!$H20</f>
        <v>0.16673336001067093</v>
      </c>
      <c r="AD34" s="168">
        <f>'0575'!$H20</f>
        <v>0.18757503001200482</v>
      </c>
      <c r="AE34" s="168">
        <f>'0576'!$H20</f>
        <v>1.0530528000673953</v>
      </c>
      <c r="AF34" s="198">
        <f>'0579'!$H20</f>
        <v>0.63183168004043722</v>
      </c>
      <c r="AG34" s="265" t="str">
        <f t="array" ref="AG34">INDEX($Y$30:$AF$30,MATCH(LARGE(($Y34:$AF34)+COLUMN($Y34:$AF34)/1000,AG$30),($Y34:$AF34)+COLUMN($Y34:$AF34)/1000,0))</f>
        <v>Bouscat Centre</v>
      </c>
      <c r="AH34" s="223"/>
      <c r="AI34" s="265" t="str">
        <f t="array" ref="AI34">INDEX($Y$30:$AF$30,MATCH(LARGE(($Y34:$AF34)+COLUMN($Y34:$AF34)/1000,AI$30),($Y34:$AF34)+COLUMN($Y34:$AF34)/1000,0))</f>
        <v>Le Haillan</v>
      </c>
      <c r="AJ34" s="222"/>
      <c r="AK34" s="265" t="str">
        <f t="array" ref="AK34">INDEX($Y$30:$AF$30,MATCH(LARGE(($Y34:$AF34)+COLUMN($Y34:$AF34)/1000,AK$30),($Y34:$AF34)+COLUMN($Y34:$AF34)/1000,0))</f>
        <v>M Chemin Long</v>
      </c>
      <c r="AL34" s="222"/>
      <c r="AM34" s="13"/>
      <c r="AN34" s="13"/>
      <c r="AO34" s="13"/>
      <c r="AP34" s="13"/>
      <c r="AQ34" s="13"/>
      <c r="AR34" s="13"/>
      <c r="AS34" s="13"/>
      <c r="AT34" s="13"/>
      <c r="AU34" s="13"/>
      <c r="AV34" s="13"/>
      <c r="AW34" s="13"/>
      <c r="AX34" s="13"/>
      <c r="AY34" s="13"/>
    </row>
    <row r="35" spans="2:53">
      <c r="B35" s="66" t="s">
        <v>26</v>
      </c>
      <c r="C35" s="94"/>
      <c r="D35" s="94"/>
      <c r="E35" s="112"/>
      <c r="F35" s="96" t="str">
        <f>'0542'!$S13</f>
        <v>😉</v>
      </c>
      <c r="G35" s="20" t="str">
        <f>'0542'!$T13</f>
        <v>😉</v>
      </c>
      <c r="H35" s="168">
        <f>'0542'!$H22</f>
        <v>1.0766119369637923</v>
      </c>
      <c r="I35" s="168">
        <f>'0542'!$N22</f>
        <v>8.9681774349083893E-2</v>
      </c>
      <c r="J35" s="96" t="str">
        <f>'0557'!$S13</f>
        <v>😐</v>
      </c>
      <c r="K35" s="20" t="str">
        <f>'0557'!$T13</f>
        <v>😐</v>
      </c>
      <c r="L35" s="168">
        <f>'0557'!$H22</f>
        <v>0.99518430938590252</v>
      </c>
      <c r="M35" s="168">
        <f>'0557'!$N22</f>
        <v>8.2898852971845668E-2</v>
      </c>
      <c r="N35" s="96" t="str">
        <f>'0564'!$S13</f>
        <v>😶</v>
      </c>
      <c r="O35" s="20" t="str">
        <f>'0564'!$T13</f>
        <v>😶</v>
      </c>
      <c r="P35" s="168">
        <f>'0564'!$H22</f>
        <v>0.68061781948200439</v>
      </c>
      <c r="Q35" s="67">
        <f>'0564'!$N22</f>
        <v>5.6695464362850972E-2</v>
      </c>
      <c r="S35" s="197" t="str">
        <f>'0532'!$R13</f>
        <v>collecte brute diversifiée en épargne assurance vie (ke)</v>
      </c>
      <c r="T35" s="112"/>
      <c r="U35" s="112"/>
      <c r="V35" s="112"/>
      <c r="W35" s="112"/>
      <c r="X35" s="112"/>
      <c r="Y35" s="168">
        <f>'0532'!$H22</f>
        <v>0.28151964303309263</v>
      </c>
      <c r="Z35" s="168">
        <f>'0535'!$H22</f>
        <v>0.39514238297199755</v>
      </c>
      <c r="AA35" s="168">
        <f>'0537'!$H22</f>
        <v>1.064545872919427</v>
      </c>
      <c r="AB35" s="168">
        <f>'0539'!$H22</f>
        <v>0.46919037156641635</v>
      </c>
      <c r="AC35" s="168">
        <f>'0569'!$H22</f>
        <v>0.23668773503092089</v>
      </c>
      <c r="AD35" s="168">
        <f>'0575'!$H22</f>
        <v>0.48922390272723509</v>
      </c>
      <c r="AE35" s="168">
        <f>'0576'!$H22</f>
        <v>0.18822860154514767</v>
      </c>
      <c r="AF35" s="198">
        <f>'0579'!$H22</f>
        <v>0.56057665356891651</v>
      </c>
      <c r="AG35" s="265" t="str">
        <f t="array" ref="AG35">INDEX($Y$30:$AF$30,MATCH(LARGE(($Y35:$AF35)+COLUMN($Y35:$AF35)/1000,AG$30),($Y35:$AF35)+COLUMN($Y35:$AF35)/1000,0))</f>
        <v>Eysines</v>
      </c>
      <c r="AH35" s="223"/>
      <c r="AI35" s="265" t="str">
        <f t="array" ref="AI35">INDEX($Y$30:$AF$30,MATCH(LARGE(($Y35:$AF35)+COLUMN($Y35:$AF35)/1000,AI$30),($Y35:$AF35)+COLUMN($Y35:$AF35)/1000,0))</f>
        <v>M Arlac</v>
      </c>
      <c r="AJ35" s="222"/>
      <c r="AK35" s="265" t="str">
        <f t="array" ref="AK35">INDEX($Y$30:$AF$30,MATCH(LARGE(($Y35:$AF35)+COLUMN($Y35:$AF35)/1000,AK$30),($Y35:$AF35)+COLUMN($Y35:$AF35)/1000,0))</f>
        <v>Bruges</v>
      </c>
      <c r="AL35" s="222"/>
      <c r="AM35" s="13"/>
      <c r="AN35" s="13"/>
      <c r="AO35" s="13"/>
      <c r="AP35" s="13"/>
      <c r="AQ35" s="13"/>
      <c r="AR35" s="13"/>
      <c r="AS35" s="13"/>
      <c r="AT35" s="13"/>
      <c r="AU35" s="13"/>
      <c r="AV35" s="13"/>
      <c r="AW35" s="13"/>
      <c r="AX35" s="13"/>
      <c r="AY35" s="13"/>
    </row>
    <row r="36" spans="2:53">
      <c r="B36" s="66" t="s">
        <v>27</v>
      </c>
      <c r="C36" s="94"/>
      <c r="D36" s="94"/>
      <c r="E36" s="112"/>
      <c r="F36" s="96" t="str">
        <f>'0542'!$S14</f>
        <v>😶</v>
      </c>
      <c r="G36" s="20" t="str">
        <f>'0542'!$T14</f>
        <v>😶</v>
      </c>
      <c r="H36" s="168">
        <f>'0542'!$H23</f>
        <v>0</v>
      </c>
      <c r="I36" s="168">
        <f>'0542'!$N23</f>
        <v>0</v>
      </c>
      <c r="J36" s="96" t="str">
        <f>'0557'!$S14</f>
        <v>😶</v>
      </c>
      <c r="K36" s="20" t="str">
        <f>'0557'!$T14</f>
        <v>😶</v>
      </c>
      <c r="L36" s="168">
        <f>'0557'!$H23</f>
        <v>0</v>
      </c>
      <c r="M36" s="168">
        <f>'0557'!$N23</f>
        <v>0</v>
      </c>
      <c r="N36" s="96" t="str">
        <f>'0564'!$S14</f>
        <v>😶</v>
      </c>
      <c r="O36" s="20" t="str">
        <f>'0564'!$T14</f>
        <v>😶</v>
      </c>
      <c r="P36" s="168">
        <f>'0564'!$H23</f>
        <v>0</v>
      </c>
      <c r="Q36" s="67">
        <f>'0564'!$N23</f>
        <v>0</v>
      </c>
      <c r="S36" s="197" t="str">
        <f>'0532'!$R14</f>
        <v>collecte brute diversifiée hors épargne assurance vie (ke)</v>
      </c>
      <c r="T36" s="112"/>
      <c r="U36" s="112"/>
      <c r="V36" s="112"/>
      <c r="W36" s="112"/>
      <c r="X36" s="112"/>
      <c r="Y36" s="168">
        <f>'0532'!$H23</f>
        <v>0</v>
      </c>
      <c r="Z36" s="168">
        <f>'0535'!$H23</f>
        <v>3.3142091192305143</v>
      </c>
      <c r="AA36" s="168">
        <f>'0537'!$H23</f>
        <v>0</v>
      </c>
      <c r="AB36" s="168">
        <f>'0539'!$H23</f>
        <v>0</v>
      </c>
      <c r="AC36" s="168">
        <f>'0569'!$H23</f>
        <v>0</v>
      </c>
      <c r="AD36" s="168">
        <f>'0575'!$H23</f>
        <v>0</v>
      </c>
      <c r="AE36" s="168">
        <f>'0575'!$H23</f>
        <v>0</v>
      </c>
      <c r="AF36" s="198">
        <f>'0579'!$H23</f>
        <v>0</v>
      </c>
      <c r="AG36" s="265" t="str">
        <f t="array" ref="AG36">INDEX($Y$30:$AF$30,MATCH(LARGE(($Y36:$AF36)+COLUMN($Y36:$AF36)/1000,AG$30),($Y36:$AF36)+COLUMN($Y36:$AF36)/1000,0))</f>
        <v>Bouscat Centre</v>
      </c>
      <c r="AH36" s="223"/>
      <c r="AI36" s="265" t="str">
        <f t="array" ref="AI36">INDEX($Y$30:$AF$30,MATCH(LARGE(($Y36:$AF36)+COLUMN($Y36:$AF36)/1000,AI$30),($Y36:$AF36)+COLUMN($Y36:$AF36)/1000,0))</f>
        <v>M Arlac</v>
      </c>
      <c r="AJ36" s="222"/>
      <c r="AK36" s="265" t="str">
        <f t="array" ref="AK36">INDEX($Y$30:$AF$30,MATCH(LARGE(($Y36:$AF36)+COLUMN($Y36:$AF36)/1000,AK$30),($Y36:$AF36)+COLUMN($Y36:$AF36)/1000,0))</f>
        <v>M Chemin Long</v>
      </c>
      <c r="AL36" s="222"/>
      <c r="AM36" s="13"/>
      <c r="AN36" s="13"/>
      <c r="AO36" s="13"/>
      <c r="AP36" s="13"/>
      <c r="AQ36" s="13"/>
      <c r="AR36" s="13"/>
      <c r="AS36" s="13"/>
      <c r="AT36" s="13"/>
      <c r="AU36" s="13"/>
      <c r="AV36" s="13"/>
      <c r="AW36" s="13"/>
      <c r="AX36" s="13"/>
      <c r="AY36" s="13"/>
    </row>
    <row r="37" spans="2:53">
      <c r="B37" s="66" t="s">
        <v>32</v>
      </c>
      <c r="C37" s="94"/>
      <c r="D37" s="94"/>
      <c r="E37" s="112"/>
      <c r="F37" s="96" t="str">
        <f>'0542'!$S15</f>
        <v>😶</v>
      </c>
      <c r="G37" s="20" t="str">
        <f>'0542'!$T15</f>
        <v>😶</v>
      </c>
      <c r="H37" s="168">
        <f>'0542'!$H27</f>
        <v>0.70725248127745521</v>
      </c>
      <c r="I37" s="168">
        <f>'0542'!$N27</f>
        <v>5.8914131690412014E-2</v>
      </c>
      <c r="J37" s="96" t="str">
        <f>'0557'!$S15</f>
        <v>😐</v>
      </c>
      <c r="K37" s="20" t="str">
        <f>'0557'!$T15</f>
        <v>😐</v>
      </c>
      <c r="L37" s="168">
        <f>'0557'!$H27</f>
        <v>0.9499843252586333</v>
      </c>
      <c r="M37" s="168">
        <f>'0557'!$N27</f>
        <v>7.9133694294044155E-2</v>
      </c>
      <c r="N37" s="96" t="str">
        <f>'0564'!$S15</f>
        <v>😐</v>
      </c>
      <c r="O37" s="20" t="str">
        <f>'0564'!$T15</f>
        <v>😒</v>
      </c>
      <c r="P37" s="168">
        <f>'0564'!$H27</f>
        <v>0.9107091112306992</v>
      </c>
      <c r="Q37" s="67">
        <f>'0564'!$N27</f>
        <v>7.586206896551724E-2</v>
      </c>
      <c r="S37" s="197" t="str">
        <f>'0532'!$R15</f>
        <v>total crédit conso et renouvelable (ke)</v>
      </c>
      <c r="T37" s="112"/>
      <c r="U37" s="112"/>
      <c r="V37" s="112"/>
      <c r="W37" s="112"/>
      <c r="X37" s="112"/>
      <c r="Y37" s="168">
        <f>'0532'!$H27</f>
        <v>0.9216589861751151</v>
      </c>
      <c r="Z37" s="168">
        <f>'0535'!$H27</f>
        <v>0.26293370915324832</v>
      </c>
      <c r="AA37" s="168">
        <f>'0537'!$H27</f>
        <v>0.71309515541753887</v>
      </c>
      <c r="AB37" s="168">
        <f>'0539'!$H27</f>
        <v>1.0396842976028495</v>
      </c>
      <c r="AC37" s="168">
        <f>'0569'!$H27</f>
        <v>0.44853106077595878</v>
      </c>
      <c r="AD37" s="168">
        <f>'0575'!$H27</f>
        <v>0.79890613489211937</v>
      </c>
      <c r="AE37" s="168">
        <f>'0576'!$H27</f>
        <v>0.88259116268498305</v>
      </c>
      <c r="AF37" s="198">
        <f>'0579'!$H27</f>
        <v>0.51533632453685208</v>
      </c>
      <c r="AG37" s="265" t="str">
        <f t="array" ref="AG37">INDEX($Y$30:$AF$30,MATCH(LARGE(($Y37:$AF37)+COLUMN($Y37:$AF37)/1000,AG$30),($Y37:$AF37)+COLUMN($Y37:$AF37)/1000,0))</f>
        <v>Pessac Alouette</v>
      </c>
      <c r="AH37" s="223"/>
      <c r="AI37" s="265" t="str">
        <f t="array" ref="AI37">INDEX($Y$30:$AF$30,MATCH(LARGE(($Y37:$AF37)+COLUMN($Y37:$AF37)/1000,AI$30),($Y37:$AF37)+COLUMN($Y37:$AF37)/1000,0))</f>
        <v>Le Haillan</v>
      </c>
      <c r="AJ37" s="222"/>
      <c r="AK37" s="265" t="str">
        <f t="array" ref="AK37">INDEX($Y$30:$AF$30,MATCH(LARGE(($Y37:$AF37)+COLUMN($Y37:$AF37)/1000,AK$30),($Y37:$AF37)+COLUMN($Y37:$AF37)/1000,0))</f>
        <v>M Chemin Long</v>
      </c>
      <c r="AL37" s="222"/>
      <c r="AM37" s="13"/>
      <c r="AN37" s="13"/>
      <c r="AO37" s="13"/>
      <c r="AP37" s="13"/>
      <c r="AQ37" s="13"/>
      <c r="AR37" s="13"/>
      <c r="AS37" s="13"/>
      <c r="AT37" s="13"/>
      <c r="AU37" s="13"/>
      <c r="AV37" s="13"/>
      <c r="AW37" s="13"/>
      <c r="AX37" s="13"/>
      <c r="AY37" s="13"/>
    </row>
    <row r="38" spans="2:53">
      <c r="B38" s="66" t="s">
        <v>33</v>
      </c>
      <c r="C38" s="94"/>
      <c r="D38" s="94"/>
      <c r="E38" s="112"/>
      <c r="F38" s="96" t="str">
        <f>'0542'!$S16</f>
        <v>😶</v>
      </c>
      <c r="G38" s="20" t="str">
        <f>'0542'!$T16</f>
        <v>😶</v>
      </c>
      <c r="H38" s="168">
        <f>'0542'!$H29</f>
        <v>2.8302087043068701E-2</v>
      </c>
      <c r="I38" s="168">
        <f>'0542'!$N29</f>
        <v>2.3575638506876228E-3</v>
      </c>
      <c r="J38" s="96" t="str">
        <f>'0557'!$S16</f>
        <v>😃</v>
      </c>
      <c r="K38" s="20" t="str">
        <f>'0557'!$T16</f>
        <v>😐</v>
      </c>
      <c r="L38" s="168">
        <f>'0557'!$H29</f>
        <v>1.2578736673952449</v>
      </c>
      <c r="M38" s="168">
        <f>'0557'!$N29</f>
        <v>0.1047808764940239</v>
      </c>
      <c r="N38" s="96" t="str">
        <f>'0564'!$S16</f>
        <v>😶</v>
      </c>
      <c r="O38" s="20" t="str">
        <f>'0564'!$T16</f>
        <v>😐</v>
      </c>
      <c r="P38" s="168">
        <f>'0564'!$H29</f>
        <v>0</v>
      </c>
      <c r="Q38" s="67">
        <f>'0564'!$N29</f>
        <v>0</v>
      </c>
      <c r="S38" s="197" t="str">
        <f>'0532'!$R16</f>
        <v>crédit pro hors locatif (ke)</v>
      </c>
      <c r="T38" s="112"/>
      <c r="U38" s="112"/>
      <c r="V38" s="112"/>
      <c r="W38" s="112"/>
      <c r="X38" s="112"/>
      <c r="Y38" s="168">
        <f>'0532'!$H29</f>
        <v>0</v>
      </c>
      <c r="Z38" s="168">
        <f>'0535'!$H29</f>
        <v>0.86773839970770927</v>
      </c>
      <c r="AA38" s="168">
        <f>'0537'!$H29</f>
        <v>3.6984932356045115</v>
      </c>
      <c r="AB38" s="168">
        <f>'0539'!$H29</f>
        <v>0.53732541175110271</v>
      </c>
      <c r="AC38" s="168">
        <f>'0569'!$H29</f>
        <v>6.5332255351120042E-2</v>
      </c>
      <c r="AD38" s="168">
        <f>'0575'!$H29</f>
        <v>2.0835920575126603</v>
      </c>
      <c r="AE38" s="168">
        <f>'0576'!$H29</f>
        <v>0</v>
      </c>
      <c r="AF38" s="198">
        <f>'0579'!$H29</f>
        <v>0.23713188979295421</v>
      </c>
      <c r="AG38" s="265" t="str">
        <f t="array" ref="AG38">INDEX($Y$30:$AF$30,MATCH(LARGE(($Y38:$AF38)+COLUMN($Y38:$AF38)/1000,AG$30),($Y38:$AF38)+COLUMN($Y38:$AF38)/1000,0))</f>
        <v>Eysines</v>
      </c>
      <c r="AH38" s="223"/>
      <c r="AI38" s="265" t="str">
        <f t="array" ref="AI38">INDEX($Y$30:$AF$30,MATCH(LARGE(($Y38:$AF38)+COLUMN($Y38:$AF38)/1000,AI$30),($Y38:$AF38)+COLUMN($Y38:$AF38)/1000,0))</f>
        <v>Bruges</v>
      </c>
      <c r="AJ38" s="222"/>
      <c r="AK38" s="265" t="str">
        <f t="array" ref="AK38">INDEX($Y$30:$AF$30,MATCH(LARGE(($Y38:$AF38)+COLUMN($Y38:$AF38)/1000,AK$30),($Y38:$AF38)+COLUMN($Y38:$AF38)/1000,0))</f>
        <v>Bouscat Centre</v>
      </c>
      <c r="AL38" s="222"/>
      <c r="AM38" s="13"/>
      <c r="AN38" s="13"/>
      <c r="AO38" s="13"/>
      <c r="AP38" s="13"/>
      <c r="AQ38" s="13"/>
      <c r="AR38" s="13"/>
      <c r="AS38" s="13"/>
      <c r="AT38" s="13"/>
      <c r="AU38" s="13"/>
      <c r="AV38" s="13"/>
      <c r="AW38" s="13"/>
      <c r="AX38" s="13"/>
      <c r="AY38" s="13"/>
    </row>
    <row r="39" spans="2:53">
      <c r="B39" s="66" t="s">
        <v>34</v>
      </c>
      <c r="C39" s="94"/>
      <c r="D39" s="94"/>
      <c r="E39" s="112"/>
      <c r="F39" s="96" t="str">
        <f>'0542'!$S17</f>
        <v>😶</v>
      </c>
      <c r="G39" s="20" t="str">
        <f>'0542'!$T17</f>
        <v>😶</v>
      </c>
      <c r="H39" s="168">
        <f>'0542'!$H30</f>
        <v>0</v>
      </c>
      <c r="I39" s="168">
        <f>'0542'!$N30</f>
        <v>0</v>
      </c>
      <c r="J39" s="96" t="str">
        <f>'0557'!$S17</f>
        <v>😃</v>
      </c>
      <c r="K39" s="20" t="str">
        <f>'0557'!$T17</f>
        <v>😃</v>
      </c>
      <c r="L39" s="168">
        <f>'0557'!$H30</f>
        <v>2.6121559735005113</v>
      </c>
      <c r="M39" s="168">
        <f>'0557'!$N30</f>
        <v>0.21759259259259259</v>
      </c>
      <c r="N39" s="96" t="str">
        <f>'0564'!$S17</f>
        <v>😶</v>
      </c>
      <c r="O39" s="20" t="str">
        <f>'0564'!$T17</f>
        <v>😶</v>
      </c>
      <c r="P39" s="168">
        <f>'0564'!$H30</f>
        <v>0.34440005510400884</v>
      </c>
      <c r="Q39" s="67">
        <f>'0564'!$N30</f>
        <v>2.8688524590163935E-2</v>
      </c>
      <c r="S39" s="197" t="str">
        <f>'0532'!$R17</f>
        <v>crédit pro locatif (ke)</v>
      </c>
      <c r="T39" s="112"/>
      <c r="U39" s="112"/>
      <c r="V39" s="112"/>
      <c r="W39" s="112"/>
      <c r="X39" s="112"/>
      <c r="Y39" s="168">
        <f>'0532'!$H30</f>
        <v>0</v>
      </c>
      <c r="Z39" s="168">
        <f>'0535'!$H30</f>
        <v>0</v>
      </c>
      <c r="AA39" s="168">
        <f>'0537'!$H30</f>
        <v>0</v>
      </c>
      <c r="AB39" s="168">
        <f>'0539'!$H30</f>
        <v>3.1640563202024996</v>
      </c>
      <c r="AC39" s="168">
        <f>'0569'!$H30</f>
        <v>3.4923060133144164</v>
      </c>
      <c r="AD39" s="168">
        <f>'0575'!$H30</f>
        <v>0</v>
      </c>
      <c r="AE39" s="168">
        <f>'0576'!$H30</f>
        <v>0</v>
      </c>
      <c r="AF39" s="198">
        <f>'0579'!$H30</f>
        <v>0</v>
      </c>
      <c r="AG39" s="265" t="str">
        <f t="array" ref="AG39">INDEX($Y$30:$AF$30,MATCH(LARGE(($Y39:$AF39)+COLUMN($Y39:$AF39)/1000,AG$30),($Y39:$AF39)+COLUMN($Y39:$AF39)/1000,0))</f>
        <v>M Capeyron</v>
      </c>
      <c r="AH39" s="223"/>
      <c r="AI39" s="265" t="str">
        <f t="array" ref="AI39">INDEX($Y$30:$AF$30,MATCH(LARGE(($Y39:$AF39)+COLUMN($Y39:$AF39)/1000,AI$30),($Y39:$AF39)+COLUMN($Y39:$AF39)/1000,0))</f>
        <v>Pessac Alouette</v>
      </c>
      <c r="AJ39" s="222"/>
      <c r="AK39" s="265" t="str">
        <f t="array" ref="AK39">INDEX($Y$30:$AF$30,MATCH(LARGE(($Y39:$AF39)+COLUMN($Y39:$AF39)/1000,AK$30),($Y39:$AF39)+COLUMN($Y39:$AF39)/1000,0))</f>
        <v>M Arlac</v>
      </c>
      <c r="AL39" s="222"/>
      <c r="AM39" s="13"/>
      <c r="AN39" s="13"/>
      <c r="AO39" s="13"/>
      <c r="AP39" s="13"/>
      <c r="AQ39" s="13"/>
      <c r="AR39" s="13"/>
      <c r="AS39" s="13"/>
      <c r="AT39" s="13"/>
      <c r="AU39" s="13"/>
      <c r="AV39" s="13"/>
      <c r="AW39" s="13"/>
      <c r="AX39" s="13"/>
      <c r="AY39" s="13"/>
    </row>
    <row r="40" spans="2:53">
      <c r="B40" s="66" t="s">
        <v>5</v>
      </c>
      <c r="C40" s="94"/>
      <c r="D40" s="94"/>
      <c r="E40" s="112"/>
      <c r="F40" s="96" t="str">
        <f>'0542'!$S18</f>
        <v>😃</v>
      </c>
      <c r="G40" s="20" t="str">
        <f>'0542'!$T18</f>
        <v>😃</v>
      </c>
      <c r="H40" s="168">
        <f>'0542'!$H31</f>
        <v>1.3613692899840348</v>
      </c>
      <c r="I40" s="168">
        <f>'0542'!$N31</f>
        <v>0.1134020618556701</v>
      </c>
      <c r="J40" s="96" t="str">
        <f>'0557'!$S18</f>
        <v>😶</v>
      </c>
      <c r="K40" s="20" t="str">
        <f>'0557'!$T18</f>
        <v>😶</v>
      </c>
      <c r="L40" s="168">
        <f>'0557'!$H31</f>
        <v>0.62478523007716102</v>
      </c>
      <c r="M40" s="168">
        <f>'0557'!$N31</f>
        <v>5.204460966542751E-2</v>
      </c>
      <c r="N40" s="96" t="str">
        <f>'0564'!$S18</f>
        <v>😶</v>
      </c>
      <c r="O40" s="20" t="str">
        <f>'0564'!$T18</f>
        <v>😶</v>
      </c>
      <c r="P40" s="168">
        <f>'0564'!$H31</f>
        <v>0.60024009603841533</v>
      </c>
      <c r="Q40" s="67">
        <f>'0564'!$N31</f>
        <v>0.05</v>
      </c>
      <c r="S40" s="197" t="str">
        <f>'0532'!$R18</f>
        <v>nouveaux contrats assurance de biens</v>
      </c>
      <c r="T40" s="112"/>
      <c r="U40" s="112"/>
      <c r="V40" s="112"/>
      <c r="W40" s="112"/>
      <c r="X40" s="112"/>
      <c r="Y40" s="168">
        <f>'0532'!$H31</f>
        <v>0.71457154290287539</v>
      </c>
      <c r="Z40" s="168">
        <f>'0535'!$H31</f>
        <v>0.73772525770084574</v>
      </c>
      <c r="AA40" s="168">
        <f>'0537'!$H31</f>
        <v>1.0438958191972443</v>
      </c>
      <c r="AB40" s="168">
        <f>'0539'!$H31</f>
        <v>1.0861487452123708</v>
      </c>
      <c r="AC40" s="168">
        <f>'0569'!$H31</f>
        <v>0.82385895534684472</v>
      </c>
      <c r="AD40" s="168">
        <f>'0575'!$H31</f>
        <v>1.2742527178469152</v>
      </c>
      <c r="AE40" s="168">
        <f>'0576'!$H31</f>
        <v>0.74563987085517436</v>
      </c>
      <c r="AF40" s="198">
        <f>'0579'!$H31</f>
        <v>1.5855398763278896</v>
      </c>
      <c r="AG40" s="265" t="str">
        <f t="array" ref="AG40">INDEX($Y$30:$AF$30,MATCH(LARGE(($Y40:$AF40)+COLUMN($Y40:$AF40)/1000,AG$30),($Y40:$AF40)+COLUMN($Y40:$AF40)/1000,0))</f>
        <v>M Arlac</v>
      </c>
      <c r="AH40" s="223"/>
      <c r="AI40" s="265" t="str">
        <f t="array" ref="AI40">INDEX($Y$30:$AF$30,MATCH(LARGE(($Y40:$AF40)+COLUMN($Y40:$AF40)/1000,AI$30),($Y40:$AF40)+COLUMN($Y40:$AF40)/1000,0))</f>
        <v>Bruges</v>
      </c>
      <c r="AJ40" s="222"/>
      <c r="AK40" s="265" t="str">
        <f t="array" ref="AK40">INDEX($Y$30:$AF$30,MATCH(LARGE(($Y40:$AF40)+COLUMN($Y40:$AF40)/1000,AK$30),($Y40:$AF40)+COLUMN($Y40:$AF40)/1000,0))</f>
        <v>Pessac Alouette</v>
      </c>
      <c r="AL40" s="222"/>
      <c r="AM40" s="13"/>
      <c r="AN40" s="13"/>
      <c r="AO40" s="13"/>
      <c r="AP40" s="13"/>
      <c r="AQ40" s="13"/>
      <c r="AR40" s="13"/>
      <c r="AS40" s="13"/>
      <c r="AT40" s="13"/>
      <c r="AU40" s="13"/>
      <c r="AV40" s="13"/>
      <c r="AW40" s="13"/>
      <c r="AX40" s="13"/>
      <c r="AY40" s="13"/>
    </row>
    <row r="41" spans="2:53">
      <c r="B41" s="66" t="s">
        <v>6</v>
      </c>
      <c r="C41" s="94"/>
      <c r="D41" s="94"/>
      <c r="E41" s="112"/>
      <c r="F41" s="96" t="str">
        <f>'0542'!$S19</f>
        <v>😉</v>
      </c>
      <c r="G41" s="20" t="str">
        <f>'0542'!$T19</f>
        <v>😉</v>
      </c>
      <c r="H41" s="168">
        <f>'0542'!$H32</f>
        <v>1.0697348246229186</v>
      </c>
      <c r="I41" s="168">
        <f>'0542'!$N32</f>
        <v>8.9108910891089105E-2</v>
      </c>
      <c r="J41" s="96" t="str">
        <f>'0557'!$S19</f>
        <v>😃</v>
      </c>
      <c r="K41" s="20" t="str">
        <f>'0557'!$T19</f>
        <v>😃</v>
      </c>
      <c r="L41" s="168">
        <f>'0557'!$H32</f>
        <v>1.8071744826963043</v>
      </c>
      <c r="M41" s="168">
        <f>'0557'!$N32</f>
        <v>0.15053763440860216</v>
      </c>
      <c r="N41" s="96" t="str">
        <f>'0564'!$S19</f>
        <v>😶</v>
      </c>
      <c r="O41" s="20" t="str">
        <f>'0564'!$T19</f>
        <v>😶</v>
      </c>
      <c r="P41" s="168">
        <f>'0564'!$H32</f>
        <v>-0.20008003201280514</v>
      </c>
      <c r="Q41" s="67">
        <f>'0564'!$N32</f>
        <v>-1.6666666666666666E-2</v>
      </c>
      <c r="S41" s="197" t="str">
        <f>'0532'!$R19</f>
        <v>nouveaux contrats assurance de personnes</v>
      </c>
      <c r="T41" s="112"/>
      <c r="U41" s="112"/>
      <c r="V41" s="112"/>
      <c r="W41" s="112"/>
      <c r="X41" s="112"/>
      <c r="Y41" s="168">
        <f>'0532'!$H32</f>
        <v>0.6263374915183465</v>
      </c>
      <c r="Z41" s="168">
        <f>'0535'!$H32</f>
        <v>0.48406459357936721</v>
      </c>
      <c r="AA41" s="168">
        <f>'0537'!$H32</f>
        <v>0.92344630159756214</v>
      </c>
      <c r="AB41" s="168">
        <f>'0539'!$H32</f>
        <v>0.75030012004801916</v>
      </c>
      <c r="AC41" s="168">
        <f>'0569'!$H32</f>
        <v>0.93654483069823669</v>
      </c>
      <c r="AD41" s="168">
        <f>'0575'!$H32</f>
        <v>1.0649421058746078</v>
      </c>
      <c r="AE41" s="168">
        <f>'0576'!$H32</f>
        <v>1.1790430457897445</v>
      </c>
      <c r="AF41" s="198">
        <f>'0579'!$H32</f>
        <v>1.4059677925224143</v>
      </c>
      <c r="AG41" s="265" t="str">
        <f t="array" ref="AG41">INDEX($Y$30:$AF$30,MATCH(LARGE(($Y41:$AF41)+COLUMN($Y41:$AF41)/1000,AG$30),($Y41:$AF41)+COLUMN($Y41:$AF41)/1000,0))</f>
        <v>M Arlac</v>
      </c>
      <c r="AH41" s="223"/>
      <c r="AI41" s="265" t="str">
        <f t="array" ref="AI41">INDEX($Y$30:$AF$30,MATCH(LARGE(($Y41:$AF41)+COLUMN($Y41:$AF41)/1000,AI$30),($Y41:$AF41)+COLUMN($Y41:$AF41)/1000,0))</f>
        <v>M Chemin Long</v>
      </c>
      <c r="AJ41" s="222"/>
      <c r="AK41" s="265" t="str">
        <f t="array" ref="AK41">INDEX($Y$30:$AF$30,MATCH(LARGE(($Y41:$AF41)+COLUMN($Y41:$AF41)/1000,AK$30),($Y41:$AF41)+COLUMN($Y41:$AF41)/1000,0))</f>
        <v>Bruges</v>
      </c>
      <c r="AL41" s="222"/>
      <c r="AM41" s="13"/>
      <c r="AN41" s="13"/>
      <c r="AO41" s="13"/>
      <c r="AP41" s="13"/>
      <c r="AQ41" s="13"/>
      <c r="AR41" s="13"/>
      <c r="AS41" s="13"/>
      <c r="AT41" s="13"/>
      <c r="AU41" s="13"/>
      <c r="AV41" s="13"/>
      <c r="AW41" s="13"/>
      <c r="AX41" s="13"/>
      <c r="AY41" s="13"/>
    </row>
    <row r="42" spans="2:53">
      <c r="B42" s="66" t="s">
        <v>7</v>
      </c>
      <c r="C42" s="94"/>
      <c r="D42" s="94"/>
      <c r="E42" s="112"/>
      <c r="F42" s="96" t="str">
        <f>'0542'!$S20</f>
        <v>😃</v>
      </c>
      <c r="G42" s="20" t="str">
        <f>'0542'!$T20</f>
        <v>😃</v>
      </c>
      <c r="H42" s="168">
        <f>'0542'!$H33</f>
        <v>1.6160310277957337</v>
      </c>
      <c r="I42" s="168">
        <f>'0542'!$N33</f>
        <v>0.13461538461538461</v>
      </c>
      <c r="J42" s="96" t="str">
        <f>'0557'!$S20</f>
        <v>😃</v>
      </c>
      <c r="K42" s="20" t="str">
        <f>'0557'!$T20</f>
        <v>😃</v>
      </c>
      <c r="L42" s="168">
        <f>'0557'!$H33</f>
        <v>1.7507002801120448</v>
      </c>
      <c r="M42" s="168">
        <f>'0557'!$N33</f>
        <v>0.14583333333333334</v>
      </c>
      <c r="N42" s="96" t="str">
        <f>'0564'!$S20</f>
        <v>😃</v>
      </c>
      <c r="O42" s="20" t="str">
        <f>'0564'!$T20</f>
        <v>😃</v>
      </c>
      <c r="P42" s="168">
        <f>'0564'!$H33</f>
        <v>2.2987918571683994</v>
      </c>
      <c r="Q42" s="67">
        <f>'0564'!$N33</f>
        <v>0.19148936170212766</v>
      </c>
      <c r="S42" s="197" t="str">
        <f>'0532'!$R20</f>
        <v>dont PAV</v>
      </c>
      <c r="T42" s="112"/>
      <c r="U42" s="112"/>
      <c r="V42" s="112"/>
      <c r="W42" s="112"/>
      <c r="X42" s="112"/>
      <c r="Y42" s="168">
        <f>'0532'!$H33</f>
        <v>0.40016006402561022</v>
      </c>
      <c r="Z42" s="168">
        <f>'0535'!$H33</f>
        <v>0.37515006002400964</v>
      </c>
      <c r="AA42" s="168">
        <f>'0537'!$H33</f>
        <v>1.6222705298335549</v>
      </c>
      <c r="AB42" s="168">
        <f>'0539'!$H33</f>
        <v>0.64890821193342196</v>
      </c>
      <c r="AC42" s="168">
        <f>'0569'!$H33</f>
        <v>1.6222705298335549</v>
      </c>
      <c r="AD42" s="168">
        <f>'0575'!$H33</f>
        <v>1.875750300120048</v>
      </c>
      <c r="AE42" s="168">
        <f>'0576'!$H33</f>
        <v>2.0697934346152254</v>
      </c>
      <c r="AF42" s="198">
        <f>'0579'!$H33</f>
        <v>1.241876060769135</v>
      </c>
      <c r="AG42" s="265" t="str">
        <f t="array" ref="AG42">INDEX($Y$30:$AF$30,MATCH(LARGE(($Y42:$AF42)+COLUMN($Y42:$AF42)/1000,AG$30),($Y42:$AF42)+COLUMN($Y42:$AF42)/1000,0))</f>
        <v>M Chemin Long</v>
      </c>
      <c r="AH42" s="223"/>
      <c r="AI42" s="265" t="str">
        <f t="array" ref="AI42">INDEX($Y$30:$AF$30,MATCH(LARGE(($Y42:$AF42)+COLUMN($Y42:$AF42)/1000,AI$30),($Y42:$AF42)+COLUMN($Y42:$AF42)/1000,0))</f>
        <v>Bruges</v>
      </c>
      <c r="AJ42" s="222"/>
      <c r="AK42" s="265" t="str">
        <f t="array" ref="AK42">INDEX($Y$30:$AF$30,MATCH(LARGE(($Y42:$AF42)+COLUMN($Y42:$AF42)/1000,AK$30),($Y42:$AF42)+COLUMN($Y42:$AF42)/1000,0))</f>
        <v>M Capeyron</v>
      </c>
      <c r="AL42" s="222"/>
      <c r="AM42" s="13"/>
      <c r="AN42" s="13"/>
      <c r="AO42" s="13"/>
      <c r="AP42" s="13"/>
      <c r="AQ42" s="13"/>
      <c r="AR42" s="13"/>
      <c r="AS42" s="13"/>
      <c r="AT42" s="13"/>
      <c r="AU42" s="13"/>
      <c r="AV42" s="13"/>
      <c r="AW42" s="13"/>
      <c r="AX42" s="13"/>
      <c r="AY42" s="13"/>
    </row>
    <row r="43" spans="2:53">
      <c r="B43" s="66" t="s">
        <v>9</v>
      </c>
      <c r="C43" s="94"/>
      <c r="D43" s="94"/>
      <c r="E43" s="112"/>
      <c r="F43" s="96" t="str">
        <f>'0542'!$S21</f>
        <v>😃</v>
      </c>
      <c r="G43" s="20" t="str">
        <f>'0542'!$T21</f>
        <v>😃</v>
      </c>
      <c r="H43" s="168">
        <f>'0542'!$H34</f>
        <v>1.7149717029669012</v>
      </c>
      <c r="I43" s="168">
        <f>'0542'!$N34</f>
        <v>0.14285714285714285</v>
      </c>
      <c r="J43" s="96" t="str">
        <f>'0557'!$S21</f>
        <v>😉</v>
      </c>
      <c r="K43" s="20" t="str">
        <f>'0557'!$T21</f>
        <v>😉</v>
      </c>
      <c r="L43" s="168">
        <f>'0557'!$H34</f>
        <v>1.0004001600640255</v>
      </c>
      <c r="M43" s="168">
        <f>'0557'!$N34</f>
        <v>8.3333333333333329E-2</v>
      </c>
      <c r="N43" s="96" t="str">
        <f>'0564'!$S21</f>
        <v>😉</v>
      </c>
      <c r="O43" s="20" t="str">
        <f>'0564'!$T21</f>
        <v>😉</v>
      </c>
      <c r="P43" s="168">
        <f>'0564'!$H34</f>
        <v>1.0004001600640255</v>
      </c>
      <c r="Q43" s="67">
        <f>'0564'!$N34</f>
        <v>8.3333333333333329E-2</v>
      </c>
      <c r="S43" s="197" t="str">
        <f>'0532'!$R21</f>
        <v>AOL</v>
      </c>
      <c r="T43" s="112"/>
      <c r="U43" s="112"/>
      <c r="V43" s="112"/>
      <c r="W43" s="112"/>
      <c r="X43" s="112"/>
      <c r="Y43" s="168">
        <f>'0532'!$H34</f>
        <v>0</v>
      </c>
      <c r="Z43" s="168">
        <f>'0535'!$H34</f>
        <v>0</v>
      </c>
      <c r="AA43" s="168">
        <f>'0537'!$H34</f>
        <v>0</v>
      </c>
      <c r="AB43" s="168">
        <f>'0539'!$H34</f>
        <v>2.4009603841536618</v>
      </c>
      <c r="AC43" s="168">
        <f>'0569'!$H34</f>
        <v>0</v>
      </c>
      <c r="AD43" s="168">
        <f>'0575'!$H34</f>
        <v>1.3338668800853675</v>
      </c>
      <c r="AE43" s="168">
        <f>'0576'!$H34</f>
        <v>4.5018007202881156</v>
      </c>
      <c r="AF43" s="198">
        <f>'0579'!$H34</f>
        <v>1.5006002400960385</v>
      </c>
      <c r="AG43" s="265" t="str">
        <f t="array" ref="AG43">INDEX($Y$30:$AF$30,MATCH(LARGE(($Y43:$AF43)+COLUMN($Y43:$AF43)/1000,AG$30),($Y43:$AF43)+COLUMN($Y43:$AF43)/1000,0))</f>
        <v>M Chemin Long</v>
      </c>
      <c r="AH43" s="223"/>
      <c r="AI43" s="265" t="str">
        <f t="array" ref="AI43">INDEX($Y$30:$AF$30,MATCH(LARGE(($Y43:$AF43)+COLUMN($Y43:$AF43)/1000,AI$30),($Y43:$AF43)+COLUMN($Y43:$AF43)/1000,0))</f>
        <v>Pessac Alouette</v>
      </c>
      <c r="AJ43" s="222"/>
      <c r="AK43" s="265" t="str">
        <f t="array" ref="AK43">INDEX($Y$30:$AF$30,MATCH(LARGE(($Y43:$AF43)+COLUMN($Y43:$AF43)/1000,AK$30),($Y43:$AF43)+COLUMN($Y43:$AF43)/1000,0))</f>
        <v>M Arlac</v>
      </c>
      <c r="AL43" s="222"/>
      <c r="AM43" s="13"/>
      <c r="AN43" s="13"/>
      <c r="AO43" s="13"/>
      <c r="AP43" s="13"/>
      <c r="AQ43" s="13"/>
      <c r="AR43" s="13"/>
      <c r="AS43" s="13"/>
      <c r="AT43" s="13"/>
      <c r="AU43" s="13"/>
      <c r="AV43" s="13"/>
      <c r="AW43" s="13"/>
      <c r="AX43" s="13"/>
      <c r="AY43" s="13"/>
    </row>
    <row r="44" spans="2:53" ht="16" thickBot="1">
      <c r="B44" s="107" t="s">
        <v>8</v>
      </c>
      <c r="C44" s="108"/>
      <c r="D44" s="108"/>
      <c r="E44" s="170"/>
      <c r="F44" s="101" t="str">
        <f>'0542'!$S22</f>
        <v>😃</v>
      </c>
      <c r="G44" s="102" t="str">
        <f>'0542'!$T22</f>
        <v>😃</v>
      </c>
      <c r="H44" s="169">
        <f>'0542'!$H35</f>
        <v>2.0548760044558363</v>
      </c>
      <c r="I44" s="169">
        <f>'0542'!$N35</f>
        <v>0.17117117117117117</v>
      </c>
      <c r="J44" s="101" t="str">
        <f>'0557'!$S22</f>
        <v>😃</v>
      </c>
      <c r="K44" s="102" t="str">
        <f>'0557'!$T22</f>
        <v>😃</v>
      </c>
      <c r="L44" s="169">
        <f>'0557'!$H35</f>
        <v>1.8153602904576465</v>
      </c>
      <c r="M44" s="169">
        <f>'0557'!$N35</f>
        <v>0.15121951219512195</v>
      </c>
      <c r="N44" s="101" t="str">
        <f>'0564'!$S22</f>
        <v>😃</v>
      </c>
      <c r="O44" s="102" t="str">
        <f>'0564'!$T22</f>
        <v>😃</v>
      </c>
      <c r="P44" s="169">
        <f>'0564'!$H35</f>
        <v>1.6976487564722857</v>
      </c>
      <c r="Q44" s="69">
        <f>'0564'!$N35</f>
        <v>0.14141414141414141</v>
      </c>
      <c r="S44" s="199" t="str">
        <f>'0532'!$R22</f>
        <v>souscription carte haut de gamme</v>
      </c>
      <c r="T44" s="167"/>
      <c r="U44" s="167"/>
      <c r="V44" s="167"/>
      <c r="W44" s="167"/>
      <c r="X44" s="167"/>
      <c r="Y44" s="200">
        <f>'0532'!$H35</f>
        <v>1.2192376950780313</v>
      </c>
      <c r="Z44" s="200">
        <f>'0535'!$H35</f>
        <v>1.9277784106343265</v>
      </c>
      <c r="AA44" s="200">
        <f>'0537'!$H35</f>
        <v>1.6822015430375974</v>
      </c>
      <c r="AB44" s="200">
        <f>'0539'!$H35</f>
        <v>1.8120455729461595</v>
      </c>
      <c r="AC44" s="200">
        <f>'0569'!$H35</f>
        <v>2.0911590442628665</v>
      </c>
      <c r="AD44" s="200">
        <f>'0575'!$H35</f>
        <v>2.1906572848117349</v>
      </c>
      <c r="AE44" s="200">
        <f>'0576'!$H35</f>
        <v>1.9520003123200498</v>
      </c>
      <c r="AF44" s="201">
        <f>'0579'!$H35</f>
        <v>2.0664003306240528</v>
      </c>
      <c r="AG44" s="265" t="str">
        <f t="array" ref="AG44">INDEX($Y$30:$AF$30,MATCH(LARGE(($Y44:$AF44)+COLUMN($Y44:$AF44)/1000,AG$30),($Y44:$AF44)+COLUMN($Y44:$AF44)/1000,0))</f>
        <v>Bruges</v>
      </c>
      <c r="AH44" s="223"/>
      <c r="AI44" s="265" t="str">
        <f t="array" ref="AI44">INDEX($Y$30:$AF$30,MATCH(LARGE(($Y44:$AF44)+COLUMN($Y44:$AF44)/1000,AI$30),($Y44:$AF44)+COLUMN($Y44:$AF44)/1000,0))</f>
        <v>M Capeyron</v>
      </c>
      <c r="AJ44" s="222"/>
      <c r="AK44" s="265" t="str">
        <f t="array" ref="AK44">INDEX($Y$30:$AF$30,MATCH(LARGE(($Y44:$AF44)+COLUMN($Y44:$AF44)/1000,AK$30),($Y44:$AF44)+COLUMN($Y44:$AF44)/1000,0))</f>
        <v>M Arlac</v>
      </c>
      <c r="AL44" s="222"/>
      <c r="AM44" s="13"/>
      <c r="AN44" s="13"/>
      <c r="AO44" s="13"/>
      <c r="AP44" s="13"/>
      <c r="AQ44" s="13"/>
      <c r="AR44" s="13"/>
      <c r="AS44" s="13"/>
      <c r="AT44" s="13"/>
      <c r="AU44" s="13"/>
      <c r="AV44" s="13"/>
      <c r="AW44" s="13"/>
      <c r="AX44" s="13"/>
      <c r="AY44" s="13"/>
    </row>
    <row r="45" spans="2:53">
      <c r="K45" s="3"/>
      <c r="L45" s="3"/>
      <c r="M45" s="3"/>
      <c r="N45" s="3"/>
      <c r="O45" s="3"/>
      <c r="P45" s="3"/>
      <c r="AG45" s="226"/>
      <c r="AH45" s="226"/>
      <c r="AI45" s="226"/>
      <c r="AJ45" s="226"/>
      <c r="AK45" s="226"/>
      <c r="AL45" s="6"/>
      <c r="AM45" s="162"/>
      <c r="AS45" s="168"/>
      <c r="AT45" s="168"/>
      <c r="AU45" s="168"/>
      <c r="BA45" s="17"/>
    </row>
    <row r="46" spans="2:53">
      <c r="K46" s="3"/>
      <c r="L46" s="161"/>
      <c r="M46" s="3"/>
      <c r="N46" s="3"/>
      <c r="O46" s="3"/>
      <c r="P46" s="3"/>
      <c r="AG46" s="226"/>
      <c r="AH46" s="226"/>
      <c r="AI46" s="226"/>
      <c r="AJ46" s="226"/>
      <c r="AK46" s="226"/>
      <c r="AL46" s="6"/>
      <c r="AM46" s="162"/>
      <c r="AS46" s="168"/>
      <c r="AT46" s="168"/>
      <c r="AU46" s="168"/>
      <c r="BA46" s="17"/>
    </row>
    <row r="47" spans="2:53" ht="16" thickBot="1">
      <c r="B47" s="8"/>
      <c r="K47" s="3"/>
      <c r="L47" s="161"/>
      <c r="M47" s="3"/>
      <c r="N47" s="3"/>
      <c r="O47" s="3"/>
      <c r="P47" s="3"/>
      <c r="AG47" s="226"/>
      <c r="AH47" s="226"/>
      <c r="AI47" s="226"/>
      <c r="AJ47" s="226"/>
      <c r="AK47" s="226"/>
      <c r="AL47" s="6"/>
      <c r="AM47" s="162"/>
      <c r="AS47" s="168"/>
      <c r="AT47" s="168"/>
      <c r="AU47" s="168"/>
      <c r="BA47" s="17"/>
    </row>
    <row r="48" spans="2:53" ht="17" customHeight="1" thickBot="1">
      <c r="B48" s="237" t="s">
        <v>56</v>
      </c>
      <c r="C48" s="238"/>
      <c r="D48" s="238"/>
      <c r="E48" s="243"/>
      <c r="F48" s="257" t="s">
        <v>77</v>
      </c>
      <c r="G48" s="257"/>
      <c r="H48" s="257"/>
      <c r="I48" s="258"/>
      <c r="J48" s="256" t="s">
        <v>78</v>
      </c>
      <c r="K48" s="257"/>
      <c r="L48" s="257"/>
      <c r="M48" s="258"/>
      <c r="N48" s="256" t="s">
        <v>80</v>
      </c>
      <c r="O48" s="257"/>
      <c r="P48" s="257"/>
      <c r="Q48" s="258"/>
      <c r="AG48" s="226"/>
      <c r="AH48" s="226"/>
      <c r="AI48" s="226"/>
      <c r="AJ48" s="226"/>
      <c r="AK48" s="226"/>
      <c r="AL48" s="6"/>
      <c r="AM48" s="162"/>
      <c r="AS48" s="168"/>
      <c r="AT48" s="168"/>
      <c r="AU48" s="168"/>
      <c r="BA48" s="17"/>
    </row>
    <row r="49" spans="2:53" ht="17" customHeight="1" thickBot="1">
      <c r="B49" s="239"/>
      <c r="C49" s="240"/>
      <c r="D49" s="240"/>
      <c r="E49" s="240"/>
      <c r="F49" s="174">
        <f>'0545'!$S7</f>
        <v>8.3299999999999999E-2</v>
      </c>
      <c r="G49" s="172">
        <f>'0545'!$T7</f>
        <v>8.3299999999999999E-2</v>
      </c>
      <c r="H49" s="172">
        <f>'0545'!$U7</f>
        <v>8.3299999999999999E-2</v>
      </c>
      <c r="I49" s="173">
        <f>'0545'!$E4</f>
        <v>8.3299999999999999E-2</v>
      </c>
      <c r="J49" s="171">
        <f>'0554'!$S7</f>
        <v>8.3299999999999999E-2</v>
      </c>
      <c r="K49" s="172">
        <f>'0554'!$T7</f>
        <v>8.3299999999999999E-2</v>
      </c>
      <c r="L49" s="172">
        <f>'0554'!$U7</f>
        <v>8.3299999999999999E-2</v>
      </c>
      <c r="M49" s="173">
        <f>'0554'!$E4</f>
        <v>8.3299999999999999E-2</v>
      </c>
      <c r="N49" s="171">
        <f>'0559'!$S7</f>
        <v>8.3299999999999999E-2</v>
      </c>
      <c r="O49" s="172">
        <f>'0559'!$T7</f>
        <v>8.3299999999999999E-2</v>
      </c>
      <c r="P49" s="172">
        <f>'0559'!$U7</f>
        <v>8.3299999999999999E-2</v>
      </c>
      <c r="Q49" s="175">
        <f>'0559'!$E4</f>
        <v>8.3299999999999999E-2</v>
      </c>
      <c r="AM49" s="162"/>
      <c r="AS49" s="168"/>
      <c r="AT49" s="168"/>
      <c r="AU49" s="168"/>
      <c r="BA49" s="17"/>
    </row>
    <row r="50" spans="2:53" ht="26.5" thickBot="1">
      <c r="B50" s="241"/>
      <c r="C50" s="242"/>
      <c r="D50" s="242"/>
      <c r="E50" s="242"/>
      <c r="F50" s="176" t="str">
        <f>'0545'!$S8</f>
        <v>Mensuel</v>
      </c>
      <c r="G50" s="99" t="str">
        <f>'0545'!$T8</f>
        <v>Cumul annuel</v>
      </c>
      <c r="H50" s="99" t="s">
        <v>55</v>
      </c>
      <c r="I50" s="100" t="s">
        <v>36</v>
      </c>
      <c r="J50" s="98" t="str">
        <f>'0554'!$S8</f>
        <v>Mensuel</v>
      </c>
      <c r="K50" s="99" t="str">
        <f>'0554'!$T8</f>
        <v>Cumul annuel</v>
      </c>
      <c r="L50" s="99" t="s">
        <v>55</v>
      </c>
      <c r="M50" s="100" t="s">
        <v>36</v>
      </c>
      <c r="N50" s="98" t="str">
        <f>'0559'!$S8</f>
        <v>Mensuel</v>
      </c>
      <c r="O50" s="99" t="str">
        <f>'0559'!$T8</f>
        <v>Cumul annuel</v>
      </c>
      <c r="P50" s="99" t="s">
        <v>55</v>
      </c>
      <c r="Q50" s="177" t="s">
        <v>36</v>
      </c>
      <c r="S50" s="216"/>
      <c r="T50" s="217"/>
      <c r="U50" s="217"/>
      <c r="V50" s="217"/>
      <c r="W50" s="217"/>
      <c r="X50" s="217"/>
      <c r="Y50" s="218" t="s">
        <v>64</v>
      </c>
      <c r="Z50" s="218" t="s">
        <v>61</v>
      </c>
      <c r="AA50" s="218" t="s">
        <v>66</v>
      </c>
      <c r="AB50" s="218"/>
      <c r="AC50" s="218"/>
      <c r="AD50" s="217"/>
      <c r="AE50" s="217"/>
      <c r="AF50" s="219"/>
      <c r="AG50" s="17" t="s">
        <v>112</v>
      </c>
      <c r="AI50" s="13" t="s">
        <v>113</v>
      </c>
      <c r="AK50" s="13" t="s">
        <v>114</v>
      </c>
      <c r="BA50" s="17"/>
    </row>
    <row r="51" spans="2:53">
      <c r="B51" s="163" t="s">
        <v>93</v>
      </c>
      <c r="C51" s="164"/>
      <c r="D51" s="164"/>
      <c r="E51" s="164"/>
      <c r="F51" s="178" t="str">
        <f>'0545'!$S9</f>
        <v>😊</v>
      </c>
      <c r="G51" s="20" t="str">
        <f>'0545'!$T9</f>
        <v>😊</v>
      </c>
      <c r="H51" s="168">
        <f>'0545'!$H9</f>
        <v>1.1872881020540085</v>
      </c>
      <c r="I51" s="168">
        <f>'0545'!$N9</f>
        <v>9.8901098901098897E-2</v>
      </c>
      <c r="J51" s="96" t="str">
        <f>'0554'!$S9</f>
        <v>😉</v>
      </c>
      <c r="K51" s="20" t="str">
        <f>'0554'!$T9</f>
        <v>😉</v>
      </c>
      <c r="L51" s="168">
        <f>'0554'!$H9</f>
        <v>1.0423331009050327</v>
      </c>
      <c r="M51" s="168">
        <f>'0554'!$N9</f>
        <v>8.6826347305389226E-2</v>
      </c>
      <c r="N51" s="96" t="str">
        <f>'0559'!$S9</f>
        <v>😒</v>
      </c>
      <c r="O51" s="96" t="str">
        <f>'0559'!$T9</f>
        <v>😒</v>
      </c>
      <c r="P51" s="168">
        <f>'0559'!$H9</f>
        <v>0.85302751950000111</v>
      </c>
      <c r="Q51" s="179">
        <f>'0559'!$N9</f>
        <v>7.1057192374350084E-2</v>
      </c>
      <c r="S51" s="194" t="s">
        <v>93</v>
      </c>
      <c r="T51" s="202"/>
      <c r="U51" s="164"/>
      <c r="V51" s="164"/>
      <c r="W51" s="164"/>
      <c r="X51" s="164"/>
      <c r="Y51" s="195">
        <f t="shared" ref="Y51:Y64" si="0">H31</f>
        <v>1.1387954391242663</v>
      </c>
      <c r="Z51" s="195">
        <f t="shared" ref="Z51:Z64" si="1">L31</f>
        <v>0.79860270288372859</v>
      </c>
      <c r="AA51" s="195">
        <f t="shared" ref="AA51:AA64" si="2">P31</f>
        <v>0.53236372154183176</v>
      </c>
      <c r="AB51" s="164"/>
      <c r="AC51" s="164"/>
      <c r="AD51" s="164"/>
      <c r="AE51" s="164"/>
      <c r="AF51" s="203"/>
      <c r="AG51" s="225" t="str">
        <f t="shared" ref="AG51:AG64" si="3">INDEX($Y$50:$AA$50,1,MATCH(MAX($Y51:$AA51),$Y51:$AA51,0))</f>
        <v>Bègles</v>
      </c>
      <c r="AH51" s="222"/>
      <c r="AI51" s="225" t="str">
        <f t="shared" ref="AI51:AI64" si="4">INDEX($Y$50:$AA$50,1,MATCH(MAX($Y51:$AA51),$Y51:$AA51,0))</f>
        <v>Bègles</v>
      </c>
      <c r="AJ51" s="222"/>
      <c r="AK51" s="225" t="str">
        <f t="shared" ref="AK51:AK64" si="5">INDEX($Y$50:$AA$50,1,MATCH(MAX($Y51:$AA51),$Y51:$AA51,0))</f>
        <v>Bègles</v>
      </c>
    </row>
    <row r="52" spans="2:53">
      <c r="B52" s="165" t="s">
        <v>100</v>
      </c>
      <c r="C52" s="112"/>
      <c r="D52" s="112"/>
      <c r="E52" s="112"/>
      <c r="F52" s="178" t="str">
        <f>'0545'!$S10</f>
        <v>😊</v>
      </c>
      <c r="G52" s="20" t="str">
        <f>'0545'!$T10</f>
        <v>😊</v>
      </c>
      <c r="H52" s="168">
        <f>'0545'!$H10</f>
        <v>1.7356340126412013</v>
      </c>
      <c r="I52" s="168">
        <f>'0545'!$N10</f>
        <v>0.14457831325301204</v>
      </c>
      <c r="J52" s="96" t="str">
        <f>'0554'!$S10</f>
        <v>😊</v>
      </c>
      <c r="K52" s="20" t="str">
        <f>'0554'!$T10</f>
        <v>😊</v>
      </c>
      <c r="L52" s="168">
        <f>'0554'!$H10</f>
        <v>0.17525258278493877</v>
      </c>
      <c r="M52" s="168">
        <f>'0554'!$N10</f>
        <v>1.4598540145985401E-2</v>
      </c>
      <c r="N52" s="96" t="str">
        <f>'0559'!$S10</f>
        <v>😒</v>
      </c>
      <c r="O52" s="96" t="str">
        <f>'0559'!$T10</f>
        <v>😒</v>
      </c>
      <c r="P52" s="168">
        <f>'0559'!$H10</f>
        <v>1.0124531740407008</v>
      </c>
      <c r="Q52" s="179">
        <f>'0559'!$N10</f>
        <v>8.4337349397590355E-2</v>
      </c>
      <c r="S52" s="197" t="s">
        <v>100</v>
      </c>
      <c r="T52" s="112"/>
      <c r="U52" s="112"/>
      <c r="V52" s="112"/>
      <c r="W52" s="112"/>
      <c r="X52" s="112"/>
      <c r="Y52" s="168">
        <f t="shared" si="0"/>
        <v>1.7398263653287405</v>
      </c>
      <c r="Z52" s="168">
        <f t="shared" si="1"/>
        <v>6.2525010004001597E-2</v>
      </c>
      <c r="AA52" s="168">
        <f t="shared" si="2"/>
        <v>-0.32445410596671104</v>
      </c>
      <c r="AB52" s="112"/>
      <c r="AC52" s="112"/>
      <c r="AD52" s="112"/>
      <c r="AE52" s="112"/>
      <c r="AF52" s="204"/>
      <c r="AG52" s="225" t="str">
        <f t="shared" si="3"/>
        <v>Bègles</v>
      </c>
      <c r="AH52" s="222"/>
      <c r="AI52" s="225" t="str">
        <f t="shared" si="4"/>
        <v>Bègles</v>
      </c>
      <c r="AJ52" s="222"/>
      <c r="AK52" s="225" t="str">
        <f t="shared" si="5"/>
        <v>Bègles</v>
      </c>
    </row>
    <row r="53" spans="2:53">
      <c r="B53" s="165" t="s">
        <v>24</v>
      </c>
      <c r="C53" s="112"/>
      <c r="D53" s="112"/>
      <c r="E53" s="112"/>
      <c r="F53" s="178" t="str">
        <f>'0545'!$S11</f>
        <v>😃</v>
      </c>
      <c r="G53" s="20" t="str">
        <f>'0545'!$T11</f>
        <v>😃</v>
      </c>
      <c r="H53" s="168">
        <f>'0545'!$H16</f>
        <v>3.4403426543303848</v>
      </c>
      <c r="I53" s="168">
        <f>'0545'!$N16</f>
        <v>0.28658054310572106</v>
      </c>
      <c r="J53" s="96" t="str">
        <f>'0554'!$S11</f>
        <v>😶</v>
      </c>
      <c r="K53" s="20" t="str">
        <f>'0554'!$T11</f>
        <v>😶</v>
      </c>
      <c r="L53" s="168">
        <f>'0554'!$H16</f>
        <v>-0.22167140237389921</v>
      </c>
      <c r="M53" s="168">
        <f>'0554'!$N16</f>
        <v>-1.8465227817745802E-2</v>
      </c>
      <c r="N53" s="96" t="str">
        <f>'0559'!$S11</f>
        <v>😶</v>
      </c>
      <c r="O53" s="96" t="str">
        <f>'0559'!$T11</f>
        <v>😶</v>
      </c>
      <c r="P53" s="168">
        <f>'0559'!$H16</f>
        <v>0.62983273984521304</v>
      </c>
      <c r="Q53" s="179">
        <f>'0559'!$N16</f>
        <v>5.2465067229106245E-2</v>
      </c>
      <c r="S53" s="197" t="s">
        <v>24</v>
      </c>
      <c r="T53" s="112"/>
      <c r="U53" s="112"/>
      <c r="V53" s="112"/>
      <c r="W53" s="112"/>
      <c r="X53" s="112"/>
      <c r="Y53" s="168">
        <f t="shared" si="0"/>
        <v>-2.0755610667319493</v>
      </c>
      <c r="Z53" s="168">
        <f t="shared" si="1"/>
        <v>3.3435779244894257</v>
      </c>
      <c r="AA53" s="168">
        <f t="shared" si="2"/>
        <v>-0.4897311886797997</v>
      </c>
      <c r="AB53" s="112"/>
      <c r="AC53" s="112"/>
      <c r="AD53" s="112"/>
      <c r="AE53" s="112"/>
      <c r="AF53" s="204"/>
      <c r="AG53" s="225" t="str">
        <f t="shared" si="3"/>
        <v>Mérignac Centre</v>
      </c>
      <c r="AH53" s="222"/>
      <c r="AI53" s="225" t="str">
        <f t="shared" si="4"/>
        <v>Mérignac Centre</v>
      </c>
      <c r="AJ53" s="222"/>
      <c r="AK53" s="225" t="str">
        <f t="shared" si="5"/>
        <v>Mérignac Centre</v>
      </c>
    </row>
    <row r="54" spans="2:53">
      <c r="B54" s="165" t="s">
        <v>3</v>
      </c>
      <c r="C54" s="112"/>
      <c r="D54" s="112"/>
      <c r="E54" s="112"/>
      <c r="F54" s="178" t="str">
        <f>'0545'!$S12</f>
        <v>😶</v>
      </c>
      <c r="G54" s="20" t="str">
        <f>'0545'!$T12</f>
        <v>😶</v>
      </c>
      <c r="H54" s="168">
        <f>'0545'!$H20</f>
        <v>0.38725167486349377</v>
      </c>
      <c r="I54" s="168">
        <f>'0545'!$N20</f>
        <v>3.2258064516129031E-2</v>
      </c>
      <c r="J54" s="96" t="str">
        <f>'0554'!$S12</f>
        <v>😶</v>
      </c>
      <c r="K54" s="20" t="str">
        <f>'0554'!$T12</f>
        <v>😶</v>
      </c>
      <c r="L54" s="168">
        <f>'0554'!$H20</f>
        <v>0.52962361415154302</v>
      </c>
      <c r="M54" s="168">
        <f>'0554'!$N20</f>
        <v>4.4117647058823532E-2</v>
      </c>
      <c r="N54" s="96" t="str">
        <f>'0559'!$S12</f>
        <v>😶</v>
      </c>
      <c r="O54" s="96" t="str">
        <f>'0559'!$T12</f>
        <v>😶</v>
      </c>
      <c r="P54" s="168">
        <f>'0559'!$H20</f>
        <v>0.48406459357936721</v>
      </c>
      <c r="Q54" s="179">
        <f>'0559'!$N20</f>
        <v>4.0322580645161289E-2</v>
      </c>
      <c r="S54" s="197" t="s">
        <v>3</v>
      </c>
      <c r="T54" s="112"/>
      <c r="U54" s="112"/>
      <c r="V54" s="112"/>
      <c r="W54" s="112"/>
      <c r="X54" s="112"/>
      <c r="Y54" s="168">
        <f t="shared" si="0"/>
        <v>1.3986176995069872</v>
      </c>
      <c r="Z54" s="168">
        <f t="shared" si="1"/>
        <v>0</v>
      </c>
      <c r="AA54" s="168">
        <f t="shared" si="2"/>
        <v>0.52194790959862203</v>
      </c>
      <c r="AB54" s="112"/>
      <c r="AC54" s="112"/>
      <c r="AD54" s="112"/>
      <c r="AE54" s="112"/>
      <c r="AF54" s="204"/>
      <c r="AG54" s="225" t="str">
        <f t="shared" si="3"/>
        <v>Bègles</v>
      </c>
      <c r="AH54" s="222"/>
      <c r="AI54" s="225" t="str">
        <f t="shared" si="4"/>
        <v>Bègles</v>
      </c>
      <c r="AJ54" s="222"/>
      <c r="AK54" s="225" t="str">
        <f t="shared" si="5"/>
        <v>Bègles</v>
      </c>
    </row>
    <row r="55" spans="2:53">
      <c r="B55" s="165" t="s">
        <v>26</v>
      </c>
      <c r="C55" s="112"/>
      <c r="D55" s="112"/>
      <c r="E55" s="112"/>
      <c r="F55" s="178" t="str">
        <f>'0545'!$S13</f>
        <v>😶</v>
      </c>
      <c r="G55" s="20" t="str">
        <f>'0545'!$T13</f>
        <v>😶</v>
      </c>
      <c r="H55" s="168">
        <f>'0545'!$H22</f>
        <v>0.18271397411288662</v>
      </c>
      <c r="I55" s="168">
        <f>'0545'!$N22</f>
        <v>1.5220074043603456E-2</v>
      </c>
      <c r="J55" s="96" t="str">
        <f>'0554'!$S13</f>
        <v>😶</v>
      </c>
      <c r="K55" s="20" t="str">
        <f>'0554'!$T13</f>
        <v>😶</v>
      </c>
      <c r="L55" s="168">
        <f>'0554'!$H22</f>
        <v>0.503851175506699</v>
      </c>
      <c r="M55" s="168">
        <f>'0554'!$N22</f>
        <v>4.1970802919708027E-2</v>
      </c>
      <c r="N55" s="96" t="str">
        <f>'0559'!$S13</f>
        <v>😶</v>
      </c>
      <c r="O55" s="96" t="str">
        <f>'0559'!$T13</f>
        <v>😶</v>
      </c>
      <c r="P55" s="168">
        <f>'0559'!$H22</f>
        <v>0.44722052444060167</v>
      </c>
      <c r="Q55" s="179">
        <f>'0559'!$N22</f>
        <v>3.7253469685902117E-2</v>
      </c>
      <c r="S55" s="197" t="s">
        <v>26</v>
      </c>
      <c r="T55" s="112"/>
      <c r="U55" s="112"/>
      <c r="V55" s="112"/>
      <c r="W55" s="112"/>
      <c r="X55" s="112"/>
      <c r="Y55" s="168">
        <f t="shared" si="0"/>
        <v>1.0766119369637923</v>
      </c>
      <c r="Z55" s="168">
        <f t="shared" si="1"/>
        <v>0.99518430938590252</v>
      </c>
      <c r="AA55" s="168">
        <f t="shared" si="2"/>
        <v>0.68061781948200439</v>
      </c>
      <c r="AB55" s="112"/>
      <c r="AC55" s="112"/>
      <c r="AD55" s="112"/>
      <c r="AE55" s="112"/>
      <c r="AF55" s="204"/>
      <c r="AG55" s="225" t="str">
        <f t="shared" si="3"/>
        <v>Bègles</v>
      </c>
      <c r="AH55" s="222"/>
      <c r="AI55" s="225" t="str">
        <f t="shared" si="4"/>
        <v>Bègles</v>
      </c>
      <c r="AJ55" s="222"/>
      <c r="AK55" s="225" t="str">
        <f t="shared" si="5"/>
        <v>Bègles</v>
      </c>
    </row>
    <row r="56" spans="2:53">
      <c r="B56" s="165" t="s">
        <v>27</v>
      </c>
      <c r="C56" s="112"/>
      <c r="D56" s="112"/>
      <c r="E56" s="112"/>
      <c r="F56" s="178" t="str">
        <f>'0545'!$S14</f>
        <v>😶</v>
      </c>
      <c r="G56" s="20" t="str">
        <f>'0545'!$T14</f>
        <v>😶</v>
      </c>
      <c r="H56" s="168">
        <f>'0545'!$H23</f>
        <v>0</v>
      </c>
      <c r="I56" s="168">
        <f>'0545'!$N23</f>
        <v>0</v>
      </c>
      <c r="J56" s="96" t="str">
        <f>'0554'!$S14</f>
        <v>😶</v>
      </c>
      <c r="K56" s="20" t="str">
        <f>'0554'!$T14</f>
        <v>😶</v>
      </c>
      <c r="L56" s="168">
        <f>'0554'!$H23</f>
        <v>0</v>
      </c>
      <c r="M56" s="168">
        <f>'0554'!$N23</f>
        <v>0</v>
      </c>
      <c r="N56" s="96" t="str">
        <f>'0559'!$S14</f>
        <v>😶</v>
      </c>
      <c r="O56" s="96" t="str">
        <f>'0559'!$T14</f>
        <v>😶</v>
      </c>
      <c r="P56" s="168">
        <f>'0559'!$H23</f>
        <v>0</v>
      </c>
      <c r="Q56" s="179">
        <f>'0559'!$N23</f>
        <v>0</v>
      </c>
      <c r="S56" s="197" t="s">
        <v>27</v>
      </c>
      <c r="T56" s="112"/>
      <c r="U56" s="112"/>
      <c r="V56" s="112"/>
      <c r="W56" s="112"/>
      <c r="X56" s="112"/>
      <c r="Y56" s="168">
        <f t="shared" si="0"/>
        <v>0</v>
      </c>
      <c r="Z56" s="168">
        <f t="shared" si="1"/>
        <v>0</v>
      </c>
      <c r="AA56" s="168">
        <f t="shared" si="2"/>
        <v>0</v>
      </c>
      <c r="AB56" s="112"/>
      <c r="AC56" s="112"/>
      <c r="AD56" s="112"/>
      <c r="AE56" s="112"/>
      <c r="AF56" s="204"/>
      <c r="AG56" s="225" t="str">
        <f t="shared" si="3"/>
        <v>Bègles</v>
      </c>
      <c r="AH56" s="222"/>
      <c r="AI56" s="225" t="str">
        <f t="shared" si="4"/>
        <v>Bègles</v>
      </c>
      <c r="AJ56" s="222"/>
      <c r="AK56" s="225" t="str">
        <f t="shared" si="5"/>
        <v>Bègles</v>
      </c>
    </row>
    <row r="57" spans="2:53">
      <c r="B57" s="165" t="s">
        <v>32</v>
      </c>
      <c r="C57" s="112"/>
      <c r="D57" s="112"/>
      <c r="E57" s="112"/>
      <c r="F57" s="178" t="str">
        <f>'0545'!$S15</f>
        <v>😶</v>
      </c>
      <c r="G57" s="20" t="str">
        <f>'0545'!$T15</f>
        <v>😶</v>
      </c>
      <c r="H57" s="168">
        <f>'0545'!$H27</f>
        <v>0.52194790959862203</v>
      </c>
      <c r="I57" s="168">
        <f>'0545'!$N27</f>
        <v>4.3478260869565216E-2</v>
      </c>
      <c r="J57" s="96" t="str">
        <f>'0554'!$S15</f>
        <v>😐</v>
      </c>
      <c r="K57" s="20" t="str">
        <f>'0554'!$T15</f>
        <v>😐</v>
      </c>
      <c r="L57" s="168">
        <f>'0554'!$H27</f>
        <v>0.9169848697496491</v>
      </c>
      <c r="M57" s="168">
        <f>'0554'!$N27</f>
        <v>7.6384839650145767E-2</v>
      </c>
      <c r="N57" s="96" t="str">
        <f>'0559'!$S15</f>
        <v>😶</v>
      </c>
      <c r="O57" s="96" t="str">
        <f>'0559'!$T15</f>
        <v>😶</v>
      </c>
      <c r="P57" s="168">
        <f>'0559'!$H27</f>
        <v>0.58603989849788962</v>
      </c>
      <c r="Q57" s="179">
        <f>'0559'!$N27</f>
        <v>4.8817123544874205E-2</v>
      </c>
      <c r="S57" s="197" t="s">
        <v>32</v>
      </c>
      <c r="T57" s="112"/>
      <c r="U57" s="112"/>
      <c r="V57" s="112"/>
      <c r="W57" s="112"/>
      <c r="X57" s="112"/>
      <c r="Y57" s="168">
        <f t="shared" si="0"/>
        <v>0.70725248127745521</v>
      </c>
      <c r="Z57" s="168">
        <f t="shared" si="1"/>
        <v>0.9499843252586333</v>
      </c>
      <c r="AA57" s="168">
        <f t="shared" si="2"/>
        <v>0.9107091112306992</v>
      </c>
      <c r="AB57" s="112"/>
      <c r="AC57" s="112"/>
      <c r="AD57" s="112"/>
      <c r="AE57" s="112"/>
      <c r="AF57" s="204"/>
      <c r="AG57" s="225" t="str">
        <f t="shared" si="3"/>
        <v>Mérignac Centre</v>
      </c>
      <c r="AH57" s="222"/>
      <c r="AI57" s="225" t="str">
        <f t="shared" si="4"/>
        <v>Mérignac Centre</v>
      </c>
      <c r="AJ57" s="222"/>
      <c r="AK57" s="225" t="str">
        <f t="shared" si="5"/>
        <v>Mérignac Centre</v>
      </c>
    </row>
    <row r="58" spans="2:53">
      <c r="B58" s="165" t="s">
        <v>33</v>
      </c>
      <c r="C58" s="112"/>
      <c r="D58" s="112"/>
      <c r="E58" s="112"/>
      <c r="F58" s="178" t="str">
        <f>'0545'!$S16</f>
        <v>😃</v>
      </c>
      <c r="G58" s="20" t="str">
        <f>'0545'!$T16</f>
        <v>😶</v>
      </c>
      <c r="H58" s="168">
        <f>'0545'!$H29</f>
        <v>3.1890618842957035</v>
      </c>
      <c r="I58" s="168">
        <f>'0545'!$N29</f>
        <v>0.26564885496183205</v>
      </c>
      <c r="J58" s="96" t="str">
        <f>'0554'!$S16</f>
        <v>😶</v>
      </c>
      <c r="K58" s="20" t="str">
        <f>'0554'!$T16</f>
        <v>😐</v>
      </c>
      <c r="L58" s="168">
        <f>'0554'!$H29</f>
        <v>6.2664886983876331E-2</v>
      </c>
      <c r="M58" s="168">
        <f>'0554'!$N29</f>
        <v>5.219985085756898E-3</v>
      </c>
      <c r="N58" s="96" t="str">
        <f>'0559'!$S16</f>
        <v>😶</v>
      </c>
      <c r="O58" s="96" t="str">
        <f>'0559'!$T16</f>
        <v>😶</v>
      </c>
      <c r="P58" s="168">
        <f>'0559'!$H29</f>
        <v>0.12163455690646302</v>
      </c>
      <c r="Q58" s="179">
        <f>'0559'!$N29</f>
        <v>1.013215859030837E-2</v>
      </c>
      <c r="S58" s="197" t="s">
        <v>33</v>
      </c>
      <c r="T58" s="112"/>
      <c r="U58" s="112"/>
      <c r="V58" s="112"/>
      <c r="W58" s="112"/>
      <c r="X58" s="112"/>
      <c r="Y58" s="168">
        <f t="shared" si="0"/>
        <v>2.8302087043068701E-2</v>
      </c>
      <c r="Z58" s="168">
        <f t="shared" si="1"/>
        <v>1.2578736673952449</v>
      </c>
      <c r="AA58" s="168">
        <f t="shared" si="2"/>
        <v>0</v>
      </c>
      <c r="AB58" s="112"/>
      <c r="AC58" s="112"/>
      <c r="AD58" s="112"/>
      <c r="AE58" s="112"/>
      <c r="AF58" s="204"/>
      <c r="AG58" s="225" t="str">
        <f t="shared" si="3"/>
        <v>Mérignac Centre</v>
      </c>
      <c r="AH58" s="222"/>
      <c r="AI58" s="225" t="str">
        <f t="shared" si="4"/>
        <v>Mérignac Centre</v>
      </c>
      <c r="AJ58" s="222"/>
      <c r="AK58" s="225" t="str">
        <f t="shared" si="5"/>
        <v>Mérignac Centre</v>
      </c>
    </row>
    <row r="59" spans="2:53">
      <c r="B59" s="165" t="s">
        <v>34</v>
      </c>
      <c r="C59" s="112"/>
      <c r="D59" s="112"/>
      <c r="E59" s="112"/>
      <c r="F59" s="178" t="str">
        <f>'0545'!$S17</f>
        <v>😶</v>
      </c>
      <c r="G59" s="20" t="str">
        <f>'0545'!$T17</f>
        <v>😶</v>
      </c>
      <c r="H59" s="168">
        <f>'0545'!$H30</f>
        <v>0</v>
      </c>
      <c r="I59" s="168">
        <f>'0545'!$N30</f>
        <v>0</v>
      </c>
      <c r="J59" s="96" t="str">
        <f>'0554'!$S17</f>
        <v>😒</v>
      </c>
      <c r="K59" s="20" t="str">
        <f>'0554'!$T17</f>
        <v>😒</v>
      </c>
      <c r="L59" s="168">
        <f>'0554'!$H30</f>
        <v>0.83640013382402145</v>
      </c>
      <c r="M59" s="168">
        <f>'0554'!$N30</f>
        <v>6.9672131147540978E-2</v>
      </c>
      <c r="N59" s="96" t="str">
        <f>'0559'!$S17</f>
        <v>😶</v>
      </c>
      <c r="O59" s="96" t="str">
        <f>'0559'!$T17</f>
        <v>😶</v>
      </c>
      <c r="P59" s="168">
        <f>'0559'!$H30</f>
        <v>0</v>
      </c>
      <c r="Q59" s="179">
        <f>'0559'!$N30</f>
        <v>0</v>
      </c>
      <c r="S59" s="197" t="s">
        <v>34</v>
      </c>
      <c r="T59" s="112"/>
      <c r="U59" s="112"/>
      <c r="V59" s="112"/>
      <c r="W59" s="112"/>
      <c r="X59" s="112"/>
      <c r="Y59" s="168">
        <f t="shared" si="0"/>
        <v>0</v>
      </c>
      <c r="Z59" s="168">
        <f t="shared" si="1"/>
        <v>2.6121559735005113</v>
      </c>
      <c r="AA59" s="168">
        <f t="shared" si="2"/>
        <v>0.34440005510400884</v>
      </c>
      <c r="AB59" s="112"/>
      <c r="AC59" s="112"/>
      <c r="AD59" s="112"/>
      <c r="AE59" s="112"/>
      <c r="AF59" s="204"/>
      <c r="AG59" s="225" t="str">
        <f t="shared" si="3"/>
        <v>Mérignac Centre</v>
      </c>
      <c r="AH59" s="222"/>
      <c r="AI59" s="225" t="str">
        <f t="shared" si="4"/>
        <v>Mérignac Centre</v>
      </c>
      <c r="AJ59" s="222"/>
      <c r="AK59" s="225" t="str">
        <f t="shared" si="5"/>
        <v>Mérignac Centre</v>
      </c>
    </row>
    <row r="60" spans="2:53">
      <c r="B60" s="165" t="s">
        <v>5</v>
      </c>
      <c r="C60" s="112"/>
      <c r="D60" s="112"/>
      <c r="E60" s="112"/>
      <c r="F60" s="178" t="str">
        <f>'0545'!$S18</f>
        <v>😐</v>
      </c>
      <c r="G60" s="20" t="str">
        <f>'0545'!$T18</f>
        <v>😐</v>
      </c>
      <c r="H60" s="168">
        <f>'0545'!$H31</f>
        <v>0.99468358772080256</v>
      </c>
      <c r="I60" s="168">
        <f>'0545'!$N31</f>
        <v>8.2857142857142851E-2</v>
      </c>
      <c r="J60" s="96" t="str">
        <f>'0554'!$S18</f>
        <v>😐</v>
      </c>
      <c r="K60" s="20" t="str">
        <f>'0554'!$T18</f>
        <v>😐</v>
      </c>
      <c r="L60" s="168">
        <f>'0554'!$H31</f>
        <v>0.96662041439952595</v>
      </c>
      <c r="M60" s="168">
        <f>'0554'!$N31</f>
        <v>8.0519480519480519E-2</v>
      </c>
      <c r="N60" s="96" t="str">
        <f>'0559'!$S18</f>
        <v>😐</v>
      </c>
      <c r="O60" s="96" t="str">
        <f>'0559'!$T18</f>
        <v>😐</v>
      </c>
      <c r="P60" s="168">
        <f>'0559'!$H31</f>
        <v>0.99468358772080256</v>
      </c>
      <c r="Q60" s="179">
        <f>'0559'!$N31</f>
        <v>8.2857142857142851E-2</v>
      </c>
      <c r="S60" s="197" t="s">
        <v>5</v>
      </c>
      <c r="T60" s="112"/>
      <c r="U60" s="112"/>
      <c r="V60" s="112"/>
      <c r="W60" s="112"/>
      <c r="X60" s="112"/>
      <c r="Y60" s="168">
        <f t="shared" si="0"/>
        <v>1.3613692899840348</v>
      </c>
      <c r="Z60" s="168">
        <f t="shared" si="1"/>
        <v>0.62478523007716102</v>
      </c>
      <c r="AA60" s="168">
        <f t="shared" si="2"/>
        <v>0.60024009603841533</v>
      </c>
      <c r="AB60" s="112"/>
      <c r="AC60" s="112"/>
      <c r="AD60" s="112"/>
      <c r="AE60" s="112"/>
      <c r="AF60" s="204"/>
      <c r="AG60" s="225" t="str">
        <f t="shared" si="3"/>
        <v>Bègles</v>
      </c>
      <c r="AH60" s="222"/>
      <c r="AI60" s="225" t="str">
        <f t="shared" si="4"/>
        <v>Bègles</v>
      </c>
      <c r="AJ60" s="222"/>
      <c r="AK60" s="225" t="str">
        <f t="shared" si="5"/>
        <v>Bègles</v>
      </c>
    </row>
    <row r="61" spans="2:53">
      <c r="B61" s="165" t="s">
        <v>6</v>
      </c>
      <c r="C61" s="112"/>
      <c r="D61" s="112"/>
      <c r="E61" s="112"/>
      <c r="F61" s="178" t="str">
        <f>'0545'!$S19</f>
        <v>😐</v>
      </c>
      <c r="G61" s="20" t="str">
        <f>'0545'!$T19</f>
        <v>😐</v>
      </c>
      <c r="H61" s="168">
        <f>'0545'!$H32</f>
        <v>0.94643666595268816</v>
      </c>
      <c r="I61" s="168">
        <f>'0545'!$N32</f>
        <v>7.8838174273858919E-2</v>
      </c>
      <c r="J61" s="96" t="str">
        <f>'0554'!$S19</f>
        <v>😒</v>
      </c>
      <c r="K61" s="20" t="str">
        <f>'0554'!$T19</f>
        <v>😒</v>
      </c>
      <c r="L61" s="168">
        <f>'0554'!$H32</f>
        <v>0.81235501719484793</v>
      </c>
      <c r="M61" s="168">
        <f>'0554'!$N32</f>
        <v>6.7669172932330823E-2</v>
      </c>
      <c r="N61" s="96" t="str">
        <f>'0559'!$S19</f>
        <v>😶</v>
      </c>
      <c r="O61" s="96" t="str">
        <f>'0559'!$T19</f>
        <v>😶</v>
      </c>
      <c r="P61" s="168">
        <f>'0559'!$H32</f>
        <v>0.14943736830831919</v>
      </c>
      <c r="Q61" s="179">
        <f>'0559'!$N32</f>
        <v>1.2448132780082987E-2</v>
      </c>
      <c r="S61" s="197" t="s">
        <v>6</v>
      </c>
      <c r="T61" s="112"/>
      <c r="U61" s="112"/>
      <c r="V61" s="112"/>
      <c r="W61" s="112"/>
      <c r="X61" s="112"/>
      <c r="Y61" s="168">
        <f t="shared" si="0"/>
        <v>1.0697348246229186</v>
      </c>
      <c r="Z61" s="168">
        <f t="shared" si="1"/>
        <v>1.8071744826963043</v>
      </c>
      <c r="AA61" s="168">
        <f t="shared" si="2"/>
        <v>-0.20008003201280514</v>
      </c>
      <c r="AB61" s="112"/>
      <c r="AC61" s="112"/>
      <c r="AD61" s="112"/>
      <c r="AE61" s="112"/>
      <c r="AF61" s="204"/>
      <c r="AG61" s="225" t="str">
        <f t="shared" si="3"/>
        <v>Mérignac Centre</v>
      </c>
      <c r="AH61" s="222"/>
      <c r="AI61" s="225" t="str">
        <f t="shared" si="4"/>
        <v>Mérignac Centre</v>
      </c>
      <c r="AJ61" s="222"/>
      <c r="AK61" s="225" t="str">
        <f t="shared" si="5"/>
        <v>Mérignac Centre</v>
      </c>
    </row>
    <row r="62" spans="2:53">
      <c r="B62" s="165" t="s">
        <v>7</v>
      </c>
      <c r="C62" s="112"/>
      <c r="D62" s="112"/>
      <c r="E62" s="112"/>
      <c r="F62" s="178" t="str">
        <f>'0545'!$S20</f>
        <v>😶</v>
      </c>
      <c r="G62" s="20" t="str">
        <f>'0545'!$T20</f>
        <v>😶</v>
      </c>
      <c r="H62" s="168">
        <f>'0545'!$H33</f>
        <v>0.57165723432230042</v>
      </c>
      <c r="I62" s="168">
        <f>'0545'!$N33</f>
        <v>4.7619047619047616E-2</v>
      </c>
      <c r="J62" s="96" t="str">
        <f>'0554'!$S20</f>
        <v>😉</v>
      </c>
      <c r="K62" s="20" t="str">
        <f>'0554'!$T20</f>
        <v>😉</v>
      </c>
      <c r="L62" s="168">
        <f>'0554'!$H33</f>
        <v>1.0438958191972441</v>
      </c>
      <c r="M62" s="168">
        <f>'0554'!$N33</f>
        <v>8.6956521739130432E-2</v>
      </c>
      <c r="N62" s="96" t="str">
        <f>'0559'!$S20</f>
        <v>😐</v>
      </c>
      <c r="O62" s="96" t="str">
        <f>'0559'!$T20</f>
        <v>😐</v>
      </c>
      <c r="P62" s="168">
        <f>'0559'!$H33</f>
        <v>0.952762057203834</v>
      </c>
      <c r="Q62" s="179">
        <f>'0559'!$N33</f>
        <v>7.9365079365079361E-2</v>
      </c>
      <c r="S62" s="197" t="s">
        <v>7</v>
      </c>
      <c r="T62" s="112"/>
      <c r="U62" s="112"/>
      <c r="V62" s="112"/>
      <c r="W62" s="112"/>
      <c r="X62" s="112"/>
      <c r="Y62" s="168">
        <f t="shared" si="0"/>
        <v>1.6160310277957337</v>
      </c>
      <c r="Z62" s="168">
        <f t="shared" si="1"/>
        <v>1.7507002801120448</v>
      </c>
      <c r="AA62" s="168">
        <f t="shared" si="2"/>
        <v>2.2987918571683994</v>
      </c>
      <c r="AB62" s="112"/>
      <c r="AC62" s="112"/>
      <c r="AD62" s="112"/>
      <c r="AE62" s="112"/>
      <c r="AF62" s="204"/>
      <c r="AG62" s="225" t="str">
        <f t="shared" si="3"/>
        <v>Villenave d'Ornon</v>
      </c>
      <c r="AH62" s="222"/>
      <c r="AI62" s="225" t="str">
        <f t="shared" si="4"/>
        <v>Villenave d'Ornon</v>
      </c>
      <c r="AJ62" s="222"/>
      <c r="AK62" s="225" t="str">
        <f t="shared" si="5"/>
        <v>Villenave d'Ornon</v>
      </c>
    </row>
    <row r="63" spans="2:53">
      <c r="B63" s="165" t="s">
        <v>9</v>
      </c>
      <c r="C63" s="112"/>
      <c r="D63" s="112"/>
      <c r="E63" s="112"/>
      <c r="F63" s="178" t="str">
        <f>'0545'!$S21</f>
        <v>😃</v>
      </c>
      <c r="G63" s="20" t="str">
        <f>'0545'!$T21</f>
        <v>😃</v>
      </c>
      <c r="H63" s="168">
        <f>'0545'!$H34</f>
        <v>2.2509003601440578</v>
      </c>
      <c r="I63" s="168">
        <f>'0545'!$N34</f>
        <v>0.1875</v>
      </c>
      <c r="J63" s="96" t="str">
        <f>'0554'!$S21</f>
        <v>😶</v>
      </c>
      <c r="K63" s="20" t="str">
        <f>'0554'!$T21</f>
        <v>😶</v>
      </c>
      <c r="L63" s="168">
        <f>'0554'!$H34</f>
        <v>0.66693344004268373</v>
      </c>
      <c r="M63" s="168">
        <f>'0554'!$N34</f>
        <v>5.5555555555555552E-2</v>
      </c>
      <c r="N63" s="96" t="str">
        <f>'0559'!$S21</f>
        <v>😃</v>
      </c>
      <c r="O63" s="96" t="str">
        <f>'0559'!$T21</f>
        <v>😃</v>
      </c>
      <c r="P63" s="168">
        <f>'0559'!$H34</f>
        <v>1.5006002400960385</v>
      </c>
      <c r="Q63" s="179">
        <f>'0559'!$N34</f>
        <v>0.125</v>
      </c>
      <c r="S63" s="197" t="s">
        <v>9</v>
      </c>
      <c r="T63" s="112"/>
      <c r="U63" s="112"/>
      <c r="V63" s="112"/>
      <c r="W63" s="112"/>
      <c r="X63" s="112"/>
      <c r="Y63" s="168">
        <f t="shared" si="0"/>
        <v>1.7149717029669012</v>
      </c>
      <c r="Z63" s="168">
        <f t="shared" si="1"/>
        <v>1.0004001600640255</v>
      </c>
      <c r="AA63" s="168">
        <f t="shared" si="2"/>
        <v>1.0004001600640255</v>
      </c>
      <c r="AB63" s="112"/>
      <c r="AC63" s="112"/>
      <c r="AD63" s="112"/>
      <c r="AE63" s="112"/>
      <c r="AF63" s="204"/>
      <c r="AG63" s="225" t="str">
        <f t="shared" si="3"/>
        <v>Bègles</v>
      </c>
      <c r="AH63" s="222"/>
      <c r="AI63" s="225" t="str">
        <f t="shared" si="4"/>
        <v>Bègles</v>
      </c>
      <c r="AJ63" s="222"/>
      <c r="AK63" s="225" t="str">
        <f t="shared" si="5"/>
        <v>Bègles</v>
      </c>
    </row>
    <row r="64" spans="2:53" ht="16" thickBot="1">
      <c r="B64" s="166" t="s">
        <v>8</v>
      </c>
      <c r="C64" s="167"/>
      <c r="D64" s="167"/>
      <c r="E64" s="167"/>
      <c r="F64" s="180" t="str">
        <f>'0545'!$S22</f>
        <v>😃</v>
      </c>
      <c r="G64" s="181" t="str">
        <f>'0545'!$T22</f>
        <v>😃</v>
      </c>
      <c r="H64" s="182">
        <f>'0545'!$H35</f>
        <v>1.7535103929212135</v>
      </c>
      <c r="I64" s="182">
        <f>'0545'!$N35</f>
        <v>0.14606741573033707</v>
      </c>
      <c r="J64" s="183" t="str">
        <f>'0554'!$S22</f>
        <v>😃</v>
      </c>
      <c r="K64" s="181" t="str">
        <f>'0554'!$T22</f>
        <v>😃</v>
      </c>
      <c r="L64" s="182">
        <f>'0554'!$H35</f>
        <v>1.6388808082960147</v>
      </c>
      <c r="M64" s="182">
        <f>'0554'!$N35</f>
        <v>0.13651877133105803</v>
      </c>
      <c r="N64" s="183" t="str">
        <f>'0559'!$S22</f>
        <v>😃</v>
      </c>
      <c r="O64" s="183" t="str">
        <f>'0559'!$T22</f>
        <v>😃</v>
      </c>
      <c r="P64" s="182">
        <f>'0559'!$H35</f>
        <v>1.5287013681877246</v>
      </c>
      <c r="Q64" s="184">
        <f>'0559'!$N35</f>
        <v>0.12734082397003746</v>
      </c>
      <c r="S64" s="199" t="s">
        <v>8</v>
      </c>
      <c r="T64" s="167"/>
      <c r="U64" s="167"/>
      <c r="V64" s="167"/>
      <c r="W64" s="167"/>
      <c r="X64" s="167"/>
      <c r="Y64" s="200">
        <f t="shared" si="0"/>
        <v>2.0548760044558363</v>
      </c>
      <c r="Z64" s="200">
        <f t="shared" si="1"/>
        <v>1.8153602904576465</v>
      </c>
      <c r="AA64" s="200">
        <f t="shared" si="2"/>
        <v>1.6976487564722857</v>
      </c>
      <c r="AB64" s="167"/>
      <c r="AC64" s="167"/>
      <c r="AD64" s="167"/>
      <c r="AE64" s="167"/>
      <c r="AF64" s="205"/>
      <c r="AG64" s="225" t="str">
        <f t="shared" si="3"/>
        <v>Bègles</v>
      </c>
      <c r="AH64" s="222"/>
      <c r="AI64" s="225" t="str">
        <f t="shared" si="4"/>
        <v>Bègles</v>
      </c>
      <c r="AJ64" s="222"/>
      <c r="AK64" s="225" t="str">
        <f t="shared" si="5"/>
        <v>Bègles</v>
      </c>
    </row>
    <row r="65" spans="2:37">
      <c r="K65" s="3"/>
      <c r="L65" s="3"/>
      <c r="M65" s="3"/>
      <c r="N65" s="3"/>
      <c r="O65" s="3"/>
      <c r="P65" s="3"/>
    </row>
    <row r="66" spans="2:37">
      <c r="K66" s="3"/>
      <c r="L66" s="3"/>
      <c r="M66" s="3"/>
      <c r="N66" s="3"/>
      <c r="O66" s="3"/>
      <c r="P66" s="3"/>
    </row>
    <row r="67" spans="2:37" ht="16" thickBot="1">
      <c r="K67" s="3"/>
      <c r="L67" s="3"/>
      <c r="M67" s="3"/>
      <c r="N67" s="3"/>
      <c r="O67" s="3"/>
      <c r="P67" s="3"/>
    </row>
    <row r="68" spans="2:37" ht="16" thickBot="1">
      <c r="B68" s="237" t="s">
        <v>56</v>
      </c>
      <c r="C68" s="238"/>
      <c r="D68" s="238"/>
      <c r="E68" s="238"/>
      <c r="F68" s="253" t="s">
        <v>85</v>
      </c>
      <c r="G68" s="254"/>
      <c r="H68" s="254"/>
      <c r="I68" s="255"/>
      <c r="K68" s="3"/>
      <c r="L68" s="3"/>
      <c r="M68" s="3"/>
      <c r="N68" s="3"/>
      <c r="O68" s="3"/>
      <c r="P68" s="3"/>
    </row>
    <row r="69" spans="2:37" ht="16" thickBot="1">
      <c r="B69" s="239"/>
      <c r="C69" s="240"/>
      <c r="D69" s="240"/>
      <c r="E69" s="240"/>
      <c r="F69" s="186">
        <f>'0579'!$S7</f>
        <v>8.3299999999999999E-2</v>
      </c>
      <c r="G69" s="20">
        <f>'0579'!$T7</f>
        <v>8.3299999999999999E-2</v>
      </c>
      <c r="H69" s="172">
        <f>'0545'!$E$3</f>
        <v>8.3299999999999999E-2</v>
      </c>
      <c r="I69" s="187">
        <f>'0545'!$E$4</f>
        <v>8.3299999999999999E-2</v>
      </c>
      <c r="K69" s="3"/>
      <c r="L69" s="3"/>
      <c r="M69" s="3"/>
      <c r="N69" s="3"/>
      <c r="O69" s="3"/>
      <c r="P69" s="3"/>
    </row>
    <row r="70" spans="2:37" ht="26.5" thickBot="1">
      <c r="B70" s="241"/>
      <c r="C70" s="242"/>
      <c r="D70" s="242"/>
      <c r="E70" s="242"/>
      <c r="F70" s="188" t="str">
        <f>'0579'!$S8</f>
        <v>Mensuel</v>
      </c>
      <c r="G70" s="99" t="str">
        <f>'0579'!$T8</f>
        <v>Cumul annuel</v>
      </c>
      <c r="H70" s="99" t="s">
        <v>55</v>
      </c>
      <c r="I70" s="189" t="s">
        <v>36</v>
      </c>
      <c r="K70" s="3"/>
      <c r="L70" s="3"/>
      <c r="M70" s="3"/>
      <c r="N70" s="3"/>
      <c r="O70" s="3"/>
      <c r="P70" s="3"/>
      <c r="S70" s="214"/>
      <c r="T70" s="215"/>
      <c r="U70" s="215"/>
      <c r="V70" s="215"/>
      <c r="W70" s="215"/>
      <c r="X70" s="215"/>
      <c r="Y70" s="215" t="s">
        <v>65</v>
      </c>
      <c r="Z70" s="215" t="s">
        <v>70</v>
      </c>
      <c r="AA70" s="215" t="s">
        <v>111</v>
      </c>
      <c r="AB70" s="215"/>
      <c r="AC70" s="220"/>
      <c r="AD70" s="220"/>
      <c r="AE70" s="220"/>
      <c r="AF70" s="221"/>
      <c r="AG70" s="13" t="s">
        <v>112</v>
      </c>
      <c r="AI70" s="13" t="s">
        <v>113</v>
      </c>
      <c r="AK70" t="s">
        <v>115</v>
      </c>
    </row>
    <row r="71" spans="2:37">
      <c r="B71" s="103" t="s">
        <v>93</v>
      </c>
      <c r="C71" s="104"/>
      <c r="D71" s="104"/>
      <c r="E71" s="185"/>
      <c r="F71" s="186" t="str">
        <f>'0579'!$S9</f>
        <v>😃</v>
      </c>
      <c r="G71" s="20" t="str">
        <f>'0579'!$T9</f>
        <v>😃</v>
      </c>
      <c r="H71" s="20">
        <f>secteur!$H9</f>
        <v>0.93877386683626218</v>
      </c>
      <c r="I71" s="190">
        <f>secteur!$N9</f>
        <v>7.8713210130047909E-2</v>
      </c>
      <c r="K71" s="3"/>
      <c r="L71" s="3"/>
      <c r="M71" s="3"/>
      <c r="N71" s="3"/>
      <c r="O71" s="3"/>
      <c r="P71" s="3"/>
      <c r="S71" s="163" t="s">
        <v>93</v>
      </c>
      <c r="T71" s="164"/>
      <c r="U71" s="164"/>
      <c r="V71" s="164"/>
      <c r="W71" s="164"/>
      <c r="X71" s="164"/>
      <c r="Y71" s="195">
        <f>'0545'!$H9</f>
        <v>1.1872881020540085</v>
      </c>
      <c r="Z71" s="195">
        <f>'0554'!$H9</f>
        <v>1.0423331009050327</v>
      </c>
      <c r="AA71" s="195">
        <f>'0559'!$H9</f>
        <v>0.85302751950000111</v>
      </c>
      <c r="AB71" s="164"/>
      <c r="AC71" s="202"/>
      <c r="AD71" s="202"/>
      <c r="AE71" s="202"/>
      <c r="AF71" s="206"/>
      <c r="AG71" s="225" t="str">
        <f t="shared" ref="AG71:AG84" si="6">INDEX($Y$70:$AA$70,1,MATCH(MAX($Y71:$AA71),$Y71:$AA71,0))</f>
        <v>Hauts de Garonne</v>
      </c>
      <c r="AH71" s="222"/>
      <c r="AI71" s="225" t="str">
        <f t="shared" ref="AI71:AI84" si="7">INDEX($Y$70:$AA$70,1,MATCH(MAX($Y71:$AA71),$Y71:$AA71,0))</f>
        <v>Hauts de Garonne</v>
      </c>
      <c r="AJ71" s="222"/>
      <c r="AK71" s="225" t="str">
        <f t="shared" ref="AK71:AK84" si="8">INDEX($Y$70:$AA$70,1,MATCH(MAX($Y71:$AA71),$Y71:$AA71,0))</f>
        <v>Hauts de Garonne</v>
      </c>
    </row>
    <row r="72" spans="2:37">
      <c r="B72" s="66" t="s">
        <v>100</v>
      </c>
      <c r="C72" s="94"/>
      <c r="D72" s="94"/>
      <c r="E72" s="112"/>
      <c r="F72" s="186" t="str">
        <f>'0579'!$S10</f>
        <v>😃</v>
      </c>
      <c r="G72" s="20" t="str">
        <f>'0579'!$T10</f>
        <v>😃</v>
      </c>
      <c r="H72" s="20">
        <f>secteur!$H10</f>
        <v>0.80032012805122055</v>
      </c>
      <c r="I72" s="190">
        <f>secteur!$N10</f>
        <v>7.1249999999999994E-2</v>
      </c>
      <c r="K72" s="3"/>
      <c r="L72" s="3"/>
      <c r="M72" s="3"/>
      <c r="N72" s="3"/>
      <c r="O72" s="3"/>
      <c r="P72" s="3"/>
      <c r="S72" s="165" t="s">
        <v>100</v>
      </c>
      <c r="T72" s="112"/>
      <c r="U72" s="112"/>
      <c r="V72" s="112"/>
      <c r="W72" s="112"/>
      <c r="X72" s="112"/>
      <c r="Y72" s="168">
        <f>'0545'!$H10</f>
        <v>1.7356340126412013</v>
      </c>
      <c r="Z72" s="168">
        <f>'0554'!$H10</f>
        <v>0.17525258278493877</v>
      </c>
      <c r="AA72" s="168">
        <f>'0559'!$H10</f>
        <v>1.0124531740407008</v>
      </c>
      <c r="AB72" s="112"/>
      <c r="AC72" s="3"/>
      <c r="AD72" s="3"/>
      <c r="AE72" s="3"/>
      <c r="AF72" s="207"/>
      <c r="AG72" s="225" t="str">
        <f t="shared" si="6"/>
        <v>Hauts de Garonne</v>
      </c>
      <c r="AH72" s="222"/>
      <c r="AI72" s="225" t="str">
        <f t="shared" si="7"/>
        <v>Hauts de Garonne</v>
      </c>
      <c r="AJ72" s="222"/>
      <c r="AK72" s="225" t="str">
        <f t="shared" si="8"/>
        <v>Hauts de Garonne</v>
      </c>
    </row>
    <row r="73" spans="2:37">
      <c r="B73" s="66" t="s">
        <v>24</v>
      </c>
      <c r="C73" s="94"/>
      <c r="D73" s="94"/>
      <c r="E73" s="112"/>
      <c r="F73" s="186" t="str">
        <f>'0579'!$S11</f>
        <v>😶</v>
      </c>
      <c r="G73" s="20" t="str">
        <f>'0579'!$T11</f>
        <v>😶</v>
      </c>
      <c r="H73" s="20">
        <f>secteur!$H16</f>
        <v>1.3322237821793743</v>
      </c>
      <c r="I73" s="190">
        <f>secteur!$N16</f>
        <v>0.10153020722126413</v>
      </c>
      <c r="K73" s="3"/>
      <c r="L73" s="3"/>
      <c r="M73" s="3"/>
      <c r="N73" s="3"/>
      <c r="O73" s="3"/>
      <c r="P73" s="3"/>
      <c r="S73" s="165" t="s">
        <v>24</v>
      </c>
      <c r="T73" s="112"/>
      <c r="U73" s="112"/>
      <c r="V73" s="112"/>
      <c r="W73" s="112"/>
      <c r="X73" s="112"/>
      <c r="Y73" s="168">
        <f>'0545'!$H16</f>
        <v>3.4403426543303848</v>
      </c>
      <c r="Z73" s="168">
        <f>'0554'!$H16</f>
        <v>-0.22167140237389921</v>
      </c>
      <c r="AA73" s="168">
        <f>'0559'!$H16</f>
        <v>0.62983273984521304</v>
      </c>
      <c r="AB73" s="112"/>
      <c r="AC73" s="3"/>
      <c r="AD73" s="3"/>
      <c r="AE73" s="3"/>
      <c r="AF73" s="207"/>
      <c r="AG73" s="225" t="str">
        <f t="shared" si="6"/>
        <v>Hauts de Garonne</v>
      </c>
      <c r="AH73" s="222"/>
      <c r="AI73" s="225" t="str">
        <f t="shared" si="7"/>
        <v>Hauts de Garonne</v>
      </c>
      <c r="AJ73" s="222"/>
      <c r="AK73" s="225" t="str">
        <f t="shared" si="8"/>
        <v>Hauts de Garonne</v>
      </c>
    </row>
    <row r="74" spans="2:37">
      <c r="B74" s="66" t="s">
        <v>3</v>
      </c>
      <c r="C74" s="94"/>
      <c r="D74" s="94"/>
      <c r="E74" s="112"/>
      <c r="F74" s="186" t="str">
        <f>'0579'!$S12</f>
        <v>😶</v>
      </c>
      <c r="G74" s="20" t="str">
        <f>'0579'!$T12</f>
        <v>😶</v>
      </c>
      <c r="H74" s="20">
        <f>secteur!$H20</f>
        <v>0.65298085761501257</v>
      </c>
      <c r="I74" s="190">
        <f>secteur!$N20</f>
        <v>4.9372384937238493E-2</v>
      </c>
      <c r="K74" s="3"/>
      <c r="L74" s="3"/>
      <c r="M74" s="3"/>
      <c r="N74" s="3"/>
      <c r="O74" s="3"/>
      <c r="P74" s="3"/>
      <c r="S74" s="165" t="s">
        <v>3</v>
      </c>
      <c r="T74" s="112"/>
      <c r="U74" s="112"/>
      <c r="V74" s="112"/>
      <c r="W74" s="112"/>
      <c r="X74" s="112"/>
      <c r="Y74" s="168">
        <f>'0545'!$H20</f>
        <v>0.38725167486349377</v>
      </c>
      <c r="Z74" s="168">
        <f>'0554'!$H20</f>
        <v>0.52962361415154302</v>
      </c>
      <c r="AA74" s="168">
        <f>'0559'!$H20</f>
        <v>0.48406459357936721</v>
      </c>
      <c r="AB74" s="112"/>
      <c r="AC74" s="3"/>
      <c r="AD74" s="3"/>
      <c r="AE74" s="3"/>
      <c r="AF74" s="207"/>
      <c r="AG74" s="225" t="str">
        <f t="shared" si="6"/>
        <v>Talence</v>
      </c>
      <c r="AH74" s="222"/>
      <c r="AI74" s="225" t="str">
        <f t="shared" si="7"/>
        <v>Talence</v>
      </c>
      <c r="AJ74" s="222"/>
      <c r="AK74" s="225" t="str">
        <f t="shared" si="8"/>
        <v>Talence</v>
      </c>
    </row>
    <row r="75" spans="2:37">
      <c r="B75" s="66" t="s">
        <v>26</v>
      </c>
      <c r="C75" s="94"/>
      <c r="D75" s="94"/>
      <c r="E75" s="112"/>
      <c r="F75" s="186" t="str">
        <f>'0579'!$S13</f>
        <v>😶</v>
      </c>
      <c r="G75" s="20" t="str">
        <f>'0579'!$T13</f>
        <v>😶</v>
      </c>
      <c r="H75" s="20">
        <f>secteur!$H22</f>
        <v>0.51120448179271705</v>
      </c>
      <c r="I75" s="190">
        <f>secteur!$N22</f>
        <v>4.6249999999999999E-2</v>
      </c>
      <c r="K75" s="3"/>
      <c r="L75" s="3"/>
      <c r="M75" s="3"/>
      <c r="N75" s="3"/>
      <c r="O75" s="3"/>
      <c r="P75" s="3"/>
      <c r="S75" s="165" t="s">
        <v>26</v>
      </c>
      <c r="T75" s="112"/>
      <c r="U75" s="112"/>
      <c r="V75" s="112"/>
      <c r="W75" s="112"/>
      <c r="X75" s="112"/>
      <c r="Y75" s="168">
        <f>'0545'!$H22</f>
        <v>0.18271397411288662</v>
      </c>
      <c r="Z75" s="168">
        <f>'0554'!$H22</f>
        <v>0.503851175506699</v>
      </c>
      <c r="AA75" s="168">
        <f>'0559'!$H22</f>
        <v>0.44722052444060167</v>
      </c>
      <c r="AB75" s="112"/>
      <c r="AC75" s="3"/>
      <c r="AD75" s="3"/>
      <c r="AE75" s="3"/>
      <c r="AF75" s="207"/>
      <c r="AG75" s="225" t="str">
        <f t="shared" si="6"/>
        <v>Talence</v>
      </c>
      <c r="AH75" s="222"/>
      <c r="AI75" s="225" t="str">
        <f t="shared" si="7"/>
        <v>Talence</v>
      </c>
      <c r="AJ75" s="222"/>
      <c r="AK75" s="225" t="str">
        <f t="shared" si="8"/>
        <v>Talence</v>
      </c>
    </row>
    <row r="76" spans="2:37">
      <c r="B76" s="66" t="s">
        <v>27</v>
      </c>
      <c r="C76" s="94"/>
      <c r="D76" s="94"/>
      <c r="E76" s="112"/>
      <c r="F76" s="186" t="str">
        <f>'0579'!$S14</f>
        <v>😶</v>
      </c>
      <c r="G76" s="20" t="str">
        <f>'0579'!$T14</f>
        <v>😶</v>
      </c>
      <c r="H76" s="20">
        <f>secteur!$H23</f>
        <v>0.35193230386617186</v>
      </c>
      <c r="I76" s="190">
        <f>secteur!$N23</f>
        <v>1.4657980456026058E-2</v>
      </c>
      <c r="K76" s="3"/>
      <c r="L76" s="3"/>
      <c r="M76" s="3"/>
      <c r="N76" s="3"/>
      <c r="O76" s="3"/>
      <c r="P76" s="3"/>
      <c r="S76" s="165" t="s">
        <v>27</v>
      </c>
      <c r="T76" s="112"/>
      <c r="U76" s="112"/>
      <c r="V76" s="112"/>
      <c r="W76" s="112"/>
      <c r="X76" s="112"/>
      <c r="Y76" s="168">
        <f>'0545'!$H23</f>
        <v>0</v>
      </c>
      <c r="Z76" s="168">
        <f>'0554'!$H23</f>
        <v>0</v>
      </c>
      <c r="AA76" s="168">
        <f>'0559'!$H23</f>
        <v>0</v>
      </c>
      <c r="AB76" s="112"/>
      <c r="AC76" s="3"/>
      <c r="AD76" s="3"/>
      <c r="AE76" s="3"/>
      <c r="AF76" s="207"/>
      <c r="AG76" s="225" t="str">
        <f t="shared" si="6"/>
        <v>Hauts de Garonne</v>
      </c>
      <c r="AH76" s="222"/>
      <c r="AI76" s="225" t="str">
        <f t="shared" si="7"/>
        <v>Hauts de Garonne</v>
      </c>
      <c r="AJ76" s="222"/>
      <c r="AK76" s="225" t="str">
        <f t="shared" si="8"/>
        <v>Hauts de Garonne</v>
      </c>
    </row>
    <row r="77" spans="2:37">
      <c r="B77" s="66" t="s">
        <v>32</v>
      </c>
      <c r="C77" s="94"/>
      <c r="D77" s="94"/>
      <c r="E77" s="112"/>
      <c r="F77" s="186" t="str">
        <f>'0579'!$S15</f>
        <v>😶</v>
      </c>
      <c r="G77" s="20" t="str">
        <f>'0579'!$T15</f>
        <v>😶</v>
      </c>
      <c r="H77" s="20">
        <f>secteur!$H27</f>
        <v>0.70151188595238434</v>
      </c>
      <c r="I77" s="190">
        <f>secteur!$N27</f>
        <v>6.1131447587354407E-2</v>
      </c>
      <c r="K77" s="3"/>
      <c r="L77" s="3"/>
      <c r="M77" s="3"/>
      <c r="N77" s="3"/>
      <c r="O77" s="3"/>
      <c r="P77" s="3"/>
      <c r="S77" s="165" t="s">
        <v>32</v>
      </c>
      <c r="T77" s="112"/>
      <c r="U77" s="112"/>
      <c r="V77" s="112"/>
      <c r="W77" s="112"/>
      <c r="X77" s="112"/>
      <c r="Y77" s="168">
        <f>'0545'!$H27</f>
        <v>0.52194790959862203</v>
      </c>
      <c r="Z77" s="168">
        <f>'0554'!$H27</f>
        <v>0.9169848697496491</v>
      </c>
      <c r="AA77" s="168">
        <f>'0559'!$H27</f>
        <v>0.58603989849788962</v>
      </c>
      <c r="AB77" s="112"/>
      <c r="AC77" s="3"/>
      <c r="AD77" s="3"/>
      <c r="AE77" s="3"/>
      <c r="AF77" s="207"/>
      <c r="AG77" s="225" t="str">
        <f t="shared" si="6"/>
        <v>Talence</v>
      </c>
      <c r="AH77" s="222"/>
      <c r="AI77" s="225" t="str">
        <f t="shared" si="7"/>
        <v>Talence</v>
      </c>
      <c r="AJ77" s="222"/>
      <c r="AK77" s="225" t="str">
        <f t="shared" si="8"/>
        <v>Talence</v>
      </c>
    </row>
    <row r="78" spans="2:37">
      <c r="B78" s="66" t="s">
        <v>33</v>
      </c>
      <c r="C78" s="94"/>
      <c r="D78" s="94"/>
      <c r="E78" s="112"/>
      <c r="F78" s="186" t="str">
        <f>'0579'!$S16</f>
        <v>😶</v>
      </c>
      <c r="G78" s="20" t="str">
        <f>'0579'!$T16</f>
        <v>😶</v>
      </c>
      <c r="H78" s="20">
        <f>secteur!$H29</f>
        <v>0.87272318999542275</v>
      </c>
      <c r="I78" s="190">
        <f>secteur!$N29</f>
        <v>8.3129496402877701E-2</v>
      </c>
      <c r="K78" s="3"/>
      <c r="L78" s="3"/>
      <c r="M78" s="3"/>
      <c r="N78" s="3"/>
      <c r="O78" s="3"/>
      <c r="P78" s="3"/>
      <c r="S78" s="165" t="s">
        <v>33</v>
      </c>
      <c r="T78" s="112"/>
      <c r="U78" s="112"/>
      <c r="V78" s="112"/>
      <c r="W78" s="112"/>
      <c r="X78" s="112"/>
      <c r="Y78" s="168">
        <f>'0545'!$H29</f>
        <v>3.1890618842957035</v>
      </c>
      <c r="Z78" s="168">
        <f>'0554'!$H29</f>
        <v>6.2664886983876331E-2</v>
      </c>
      <c r="AA78" s="168">
        <f>'0559'!$H29</f>
        <v>0.12163455690646302</v>
      </c>
      <c r="AB78" s="112"/>
      <c r="AC78" s="3"/>
      <c r="AD78" s="3"/>
      <c r="AE78" s="3"/>
      <c r="AF78" s="207"/>
      <c r="AG78" s="225" t="str">
        <f t="shared" si="6"/>
        <v>Hauts de Garonne</v>
      </c>
      <c r="AH78" s="222"/>
      <c r="AI78" s="225" t="str">
        <f t="shared" si="7"/>
        <v>Hauts de Garonne</v>
      </c>
      <c r="AJ78" s="222"/>
      <c r="AK78" s="225" t="str">
        <f t="shared" si="8"/>
        <v>Hauts de Garonne</v>
      </c>
    </row>
    <row r="79" spans="2:37">
      <c r="B79" s="66" t="s">
        <v>34</v>
      </c>
      <c r="C79" s="94"/>
      <c r="D79" s="94"/>
      <c r="E79" s="112"/>
      <c r="F79" s="186" t="str">
        <f>'0579'!$S17</f>
        <v>😶</v>
      </c>
      <c r="G79" s="20" t="str">
        <f>'0579'!$T17</f>
        <v>😶</v>
      </c>
      <c r="H79" s="20">
        <f>secteur!$H30</f>
        <v>0.67128892373275839</v>
      </c>
      <c r="I79" s="190">
        <f>secteur!$N30</f>
        <v>5.5918367346938773E-2</v>
      </c>
      <c r="K79" s="3"/>
      <c r="L79" s="3"/>
      <c r="M79" s="3"/>
      <c r="N79" s="3"/>
      <c r="O79" s="3"/>
      <c r="P79" s="3"/>
      <c r="S79" s="165" t="s">
        <v>34</v>
      </c>
      <c r="T79" s="112"/>
      <c r="U79" s="112"/>
      <c r="V79" s="112"/>
      <c r="W79" s="112"/>
      <c r="X79" s="112"/>
      <c r="Y79" s="168">
        <f>'0545'!$H30</f>
        <v>0</v>
      </c>
      <c r="Z79" s="168">
        <f>'0554'!$H30</f>
        <v>0.83640013382402145</v>
      </c>
      <c r="AA79" s="168">
        <f>'0559'!$H30</f>
        <v>0</v>
      </c>
      <c r="AB79" s="112"/>
      <c r="AC79" s="3"/>
      <c r="AD79" s="3"/>
      <c r="AE79" s="3"/>
      <c r="AF79" s="207"/>
      <c r="AG79" s="225" t="str">
        <f t="shared" si="6"/>
        <v>Talence</v>
      </c>
      <c r="AH79" s="222"/>
      <c r="AI79" s="225" t="str">
        <f t="shared" si="7"/>
        <v>Talence</v>
      </c>
      <c r="AJ79" s="222"/>
      <c r="AK79" s="225" t="str">
        <f t="shared" si="8"/>
        <v>Talence</v>
      </c>
    </row>
    <row r="80" spans="2:37">
      <c r="B80" s="66" t="s">
        <v>5</v>
      </c>
      <c r="C80" s="94"/>
      <c r="D80" s="94"/>
      <c r="E80" s="112"/>
      <c r="F80" s="186" t="str">
        <f>'0579'!$S18</f>
        <v>😃</v>
      </c>
      <c r="G80" s="20" t="str">
        <f>'0579'!$T18</f>
        <v>😃</v>
      </c>
      <c r="H80" s="20">
        <f>secteur!$H31</f>
        <v>0.93987773045161116</v>
      </c>
      <c r="I80" s="190">
        <f>secteur!$N31</f>
        <v>8.0367734282325035E-2</v>
      </c>
      <c r="K80" s="3"/>
      <c r="L80" s="3"/>
      <c r="M80" s="3"/>
      <c r="N80" s="3"/>
      <c r="O80" s="3"/>
      <c r="P80" s="3"/>
      <c r="S80" s="165" t="s">
        <v>5</v>
      </c>
      <c r="T80" s="112"/>
      <c r="U80" s="112"/>
      <c r="V80" s="112"/>
      <c r="W80" s="112"/>
      <c r="X80" s="112"/>
      <c r="Y80" s="168">
        <f>'0545'!$H31</f>
        <v>0.99468358772080256</v>
      </c>
      <c r="Z80" s="168">
        <f>'0554'!$H31</f>
        <v>0.96662041439952595</v>
      </c>
      <c r="AA80" s="168">
        <f>'0559'!$H31</f>
        <v>0.99468358772080256</v>
      </c>
      <c r="AB80" s="112"/>
      <c r="AC80" s="3"/>
      <c r="AD80" s="3"/>
      <c r="AE80" s="3"/>
      <c r="AF80" s="207"/>
      <c r="AG80" s="225" t="str">
        <f t="shared" si="6"/>
        <v>Hauts de Garonne</v>
      </c>
      <c r="AH80" s="222"/>
      <c r="AI80" s="225" t="str">
        <f t="shared" si="7"/>
        <v>Hauts de Garonne</v>
      </c>
      <c r="AJ80" s="222"/>
      <c r="AK80" s="225" t="str">
        <f t="shared" si="8"/>
        <v>Hauts de Garonne</v>
      </c>
    </row>
    <row r="81" spans="2:37">
      <c r="B81" s="66" t="s">
        <v>6</v>
      </c>
      <c r="C81" s="94"/>
      <c r="D81" s="94"/>
      <c r="E81" s="112"/>
      <c r="F81" s="186" t="str">
        <f>'0579'!$S19</f>
        <v>😃</v>
      </c>
      <c r="G81" s="20" t="str">
        <f>'0579'!$T19</f>
        <v>😃</v>
      </c>
      <c r="H81" s="20">
        <f>secteur!$H32</f>
        <v>0.79345042738125293</v>
      </c>
      <c r="I81" s="190">
        <f>secteur!$N32</f>
        <v>6.8669527896995708E-2</v>
      </c>
      <c r="K81" s="3"/>
      <c r="L81" s="3"/>
      <c r="M81" s="3"/>
      <c r="N81" s="3"/>
      <c r="O81" s="3"/>
      <c r="P81" s="3"/>
      <c r="S81" s="165" t="s">
        <v>6</v>
      </c>
      <c r="T81" s="112"/>
      <c r="U81" s="112"/>
      <c r="V81" s="112"/>
      <c r="W81" s="112"/>
      <c r="X81" s="112"/>
      <c r="Y81" s="168">
        <f>'0545'!$H32</f>
        <v>0.94643666595268816</v>
      </c>
      <c r="Z81" s="168">
        <f>'0554'!$H32</f>
        <v>0.81235501719484793</v>
      </c>
      <c r="AA81" s="168">
        <f>'0559'!$H32</f>
        <v>0.14943736830831919</v>
      </c>
      <c r="AB81" s="112"/>
      <c r="AC81" s="3"/>
      <c r="AD81" s="3"/>
      <c r="AE81" s="3"/>
      <c r="AF81" s="207"/>
      <c r="AG81" s="225" t="str">
        <f t="shared" si="6"/>
        <v>Hauts de Garonne</v>
      </c>
      <c r="AH81" s="222"/>
      <c r="AI81" s="225" t="str">
        <f t="shared" si="7"/>
        <v>Hauts de Garonne</v>
      </c>
      <c r="AJ81" s="222"/>
      <c r="AK81" s="225" t="str">
        <f t="shared" si="8"/>
        <v>Hauts de Garonne</v>
      </c>
    </row>
    <row r="82" spans="2:37">
      <c r="B82" s="66" t="s">
        <v>7</v>
      </c>
      <c r="C82" s="94"/>
      <c r="D82" s="94"/>
      <c r="E82" s="112"/>
      <c r="F82" s="186" t="str">
        <f>'0579'!$S20</f>
        <v>😃</v>
      </c>
      <c r="G82" s="20" t="str">
        <f>'0579'!$T20</f>
        <v>😃</v>
      </c>
      <c r="H82" s="20">
        <f>secteur!$H33</f>
        <v>1.1905588681753694</v>
      </c>
      <c r="I82" s="190">
        <f>secteur!$N33</f>
        <v>0.10578512396694215</v>
      </c>
      <c r="K82" s="3"/>
      <c r="L82" s="3"/>
      <c r="M82" s="3"/>
      <c r="N82" s="3"/>
      <c r="O82" s="3"/>
      <c r="P82" s="3"/>
      <c r="S82" s="165" t="s">
        <v>7</v>
      </c>
      <c r="T82" s="112"/>
      <c r="U82" s="112"/>
      <c r="V82" s="112"/>
      <c r="W82" s="112"/>
      <c r="X82" s="112"/>
      <c r="Y82" s="168">
        <f>'0545'!$H33</f>
        <v>0.57165723432230042</v>
      </c>
      <c r="Z82" s="168">
        <f>'0554'!$H33</f>
        <v>1.0438958191972441</v>
      </c>
      <c r="AA82" s="168">
        <f>'0559'!$H33</f>
        <v>0.952762057203834</v>
      </c>
      <c r="AB82" s="112"/>
      <c r="AC82" s="3"/>
      <c r="AD82" s="3"/>
      <c r="AE82" s="3"/>
      <c r="AF82" s="207"/>
      <c r="AG82" s="225" t="str">
        <f t="shared" si="6"/>
        <v>Talence</v>
      </c>
      <c r="AH82" s="222"/>
      <c r="AI82" s="225" t="str">
        <f t="shared" si="7"/>
        <v>Talence</v>
      </c>
      <c r="AJ82" s="222"/>
      <c r="AK82" s="225" t="str">
        <f t="shared" si="8"/>
        <v>Talence</v>
      </c>
    </row>
    <row r="83" spans="2:37">
      <c r="B83" s="66" t="s">
        <v>9</v>
      </c>
      <c r="C83" s="94"/>
      <c r="D83" s="94"/>
      <c r="E83" s="112"/>
      <c r="F83" s="186" t="str">
        <f>'0579'!$S21</f>
        <v>😃</v>
      </c>
      <c r="G83" s="20" t="str">
        <f>'0579'!$T21</f>
        <v>😃</v>
      </c>
      <c r="H83" s="20">
        <f>secteur!$H34</f>
        <v>1.2755102040816326</v>
      </c>
      <c r="I83" s="190">
        <f>secteur!$N34</f>
        <v>0.10625</v>
      </c>
      <c r="K83" s="3"/>
      <c r="L83" s="3"/>
      <c r="M83" s="3"/>
      <c r="N83" s="3"/>
      <c r="O83" s="3"/>
      <c r="P83" s="3"/>
      <c r="S83" s="165" t="s">
        <v>9</v>
      </c>
      <c r="T83" s="112"/>
      <c r="U83" s="112"/>
      <c r="V83" s="112"/>
      <c r="W83" s="112"/>
      <c r="X83" s="112"/>
      <c r="Y83" s="168">
        <f>'0545'!$H34</f>
        <v>2.2509003601440578</v>
      </c>
      <c r="Z83" s="168">
        <f>'0554'!$H34</f>
        <v>0.66693344004268373</v>
      </c>
      <c r="AA83" s="168">
        <f>'0559'!$H34</f>
        <v>1.5006002400960385</v>
      </c>
      <c r="AB83" s="112"/>
      <c r="AC83" s="3"/>
      <c r="AD83" s="3"/>
      <c r="AE83" s="3"/>
      <c r="AF83" s="207"/>
      <c r="AG83" s="225" t="str">
        <f t="shared" si="6"/>
        <v>Hauts de Garonne</v>
      </c>
      <c r="AH83" s="222"/>
      <c r="AI83" s="225" t="str">
        <f t="shared" si="7"/>
        <v>Hauts de Garonne</v>
      </c>
      <c r="AJ83" s="222"/>
      <c r="AK83" s="225" t="str">
        <f t="shared" si="8"/>
        <v>Hauts de Garonne</v>
      </c>
    </row>
    <row r="84" spans="2:37" ht="16" thickBot="1">
      <c r="B84" s="107" t="s">
        <v>8</v>
      </c>
      <c r="C84" s="108"/>
      <c r="D84" s="108"/>
      <c r="E84" s="170"/>
      <c r="F84" s="191" t="str">
        <f>'0579'!$S22</f>
        <v>😃</v>
      </c>
      <c r="G84" s="192" t="str">
        <f>'0579'!$T22</f>
        <v>😃</v>
      </c>
      <c r="H84" s="192">
        <f>secteur!$H35</f>
        <v>1.7937135943871714</v>
      </c>
      <c r="I84" s="193">
        <f>secteur!$N35</f>
        <v>0.14941634241245136</v>
      </c>
      <c r="K84" s="3"/>
      <c r="L84" s="3"/>
      <c r="M84" s="3"/>
      <c r="N84" s="3"/>
      <c r="O84" s="3"/>
      <c r="P84" s="3"/>
      <c r="S84" s="166" t="s">
        <v>8</v>
      </c>
      <c r="T84" s="167"/>
      <c r="U84" s="167"/>
      <c r="V84" s="167"/>
      <c r="W84" s="167"/>
      <c r="X84" s="167"/>
      <c r="Y84" s="200">
        <f>'0545'!$H35</f>
        <v>1.7535103929212135</v>
      </c>
      <c r="Z84" s="200">
        <f>'0554'!$H35</f>
        <v>1.6388808082960147</v>
      </c>
      <c r="AA84" s="200">
        <f>'0559'!$H35</f>
        <v>1.5287013681877246</v>
      </c>
      <c r="AB84" s="167"/>
      <c r="AC84" s="208"/>
      <c r="AD84" s="208"/>
      <c r="AE84" s="208"/>
      <c r="AF84" s="209"/>
      <c r="AG84" s="225" t="str">
        <f t="shared" si="6"/>
        <v>Hauts de Garonne</v>
      </c>
      <c r="AH84" s="222"/>
      <c r="AI84" s="225" t="str">
        <f t="shared" si="7"/>
        <v>Hauts de Garonne</v>
      </c>
      <c r="AJ84" s="222"/>
      <c r="AK84" s="225" t="str">
        <f t="shared" si="8"/>
        <v>Hauts de Garonne</v>
      </c>
    </row>
    <row r="85" spans="2:37">
      <c r="K85" s="3"/>
      <c r="L85" s="3"/>
      <c r="M85" s="3"/>
      <c r="N85" s="3"/>
      <c r="O85" s="3"/>
      <c r="P85" s="3"/>
    </row>
    <row r="86" spans="2:37">
      <c r="K86" s="3"/>
      <c r="L86" s="3"/>
      <c r="M86" s="3"/>
      <c r="N86" s="3"/>
      <c r="O86" s="3"/>
      <c r="P86" s="3"/>
    </row>
    <row r="87" spans="2:37">
      <c r="K87" s="3"/>
      <c r="L87" s="3"/>
      <c r="M87" s="3"/>
      <c r="N87" s="3"/>
      <c r="O87" s="3"/>
      <c r="P87" s="3"/>
    </row>
    <row r="88" spans="2:37">
      <c r="K88" s="3"/>
      <c r="L88" s="3"/>
      <c r="M88" s="3"/>
      <c r="N88" s="3"/>
      <c r="O88" s="3"/>
      <c r="P88" s="3"/>
    </row>
    <row r="89" spans="2:37">
      <c r="K89" s="3"/>
      <c r="L89" s="3"/>
      <c r="M89" s="3"/>
      <c r="N89" s="3"/>
      <c r="O89" s="3"/>
      <c r="P89" s="3"/>
    </row>
    <row r="90" spans="2:37">
      <c r="K90" s="3"/>
      <c r="L90" s="3"/>
      <c r="M90" s="3"/>
      <c r="N90" s="3"/>
      <c r="O90" s="3"/>
      <c r="P90" s="3"/>
    </row>
    <row r="91" spans="2:37">
      <c r="K91" s="3"/>
      <c r="L91" s="3"/>
      <c r="M91" s="3"/>
      <c r="N91" s="3"/>
      <c r="O91" s="3"/>
      <c r="P91" s="3"/>
    </row>
    <row r="92" spans="2:37">
      <c r="K92" s="3"/>
      <c r="L92" s="3"/>
      <c r="M92" s="3"/>
      <c r="N92" s="3"/>
      <c r="O92" s="3"/>
      <c r="P92" s="3"/>
    </row>
    <row r="93" spans="2:37">
      <c r="K93" s="3"/>
      <c r="L93" s="3"/>
      <c r="M93" s="3"/>
      <c r="N93" s="3"/>
      <c r="O93" s="3"/>
      <c r="P93" s="3"/>
    </row>
    <row r="94" spans="2:37">
      <c r="K94" s="3"/>
      <c r="L94" s="3"/>
      <c r="M94" s="3"/>
      <c r="N94" s="3"/>
      <c r="O94" s="3"/>
      <c r="P94" s="3"/>
    </row>
    <row r="95" spans="2:37">
      <c r="K95" s="3"/>
      <c r="L95" s="3"/>
      <c r="M95" s="3"/>
      <c r="N95" s="3"/>
      <c r="O95" s="3"/>
      <c r="P95" s="3"/>
    </row>
    <row r="96" spans="2:37">
      <c r="K96" s="3"/>
      <c r="L96" s="3"/>
      <c r="M96" s="3"/>
      <c r="N96" s="3"/>
      <c r="O96" s="3"/>
      <c r="P96" s="3"/>
    </row>
    <row r="97" spans="11:16">
      <c r="K97" s="3"/>
      <c r="L97" s="3"/>
      <c r="M97" s="3"/>
      <c r="N97" s="3"/>
      <c r="O97" s="3"/>
      <c r="P97" s="3"/>
    </row>
    <row r="98" spans="11:16">
      <c r="K98" s="3"/>
      <c r="L98" s="3"/>
      <c r="M98" s="3"/>
      <c r="N98" s="3"/>
      <c r="O98" s="3"/>
      <c r="P98" s="3"/>
    </row>
    <row r="99" spans="11:16">
      <c r="K99" s="3"/>
      <c r="L99" s="3"/>
      <c r="M99" s="3"/>
      <c r="N99" s="3"/>
      <c r="O99" s="3"/>
      <c r="P99" s="3"/>
    </row>
    <row r="100" spans="11:16">
      <c r="K100" s="3"/>
      <c r="L100" s="3"/>
      <c r="M100" s="3"/>
      <c r="N100" s="3"/>
      <c r="O100" s="3"/>
      <c r="P100" s="3"/>
    </row>
    <row r="101" spans="11:16">
      <c r="K101" s="3"/>
      <c r="L101" s="3"/>
      <c r="M101" s="3"/>
      <c r="N101" s="3"/>
      <c r="O101" s="3"/>
      <c r="P101" s="3"/>
    </row>
    <row r="102" spans="11:16">
      <c r="K102" s="3"/>
      <c r="L102" s="3"/>
      <c r="M102" s="3"/>
      <c r="N102" s="3"/>
      <c r="O102" s="3"/>
      <c r="P102" s="3"/>
    </row>
    <row r="103" spans="11:16">
      <c r="K103" s="3"/>
      <c r="L103" s="3"/>
      <c r="M103" s="3"/>
      <c r="N103" s="3"/>
      <c r="O103" s="3"/>
      <c r="P103" s="3"/>
    </row>
    <row r="104" spans="11:16">
      <c r="K104" s="3"/>
      <c r="L104" s="3"/>
      <c r="M104" s="3"/>
      <c r="N104" s="3"/>
      <c r="O104" s="3"/>
      <c r="P104" s="3"/>
    </row>
    <row r="105" spans="11:16">
      <c r="K105" s="3"/>
      <c r="L105" s="3"/>
      <c r="M105" s="3"/>
      <c r="N105" s="3"/>
      <c r="O105" s="3"/>
      <c r="P105" s="3"/>
    </row>
    <row r="106" spans="11:16">
      <c r="K106" s="3"/>
      <c r="L106" s="3"/>
      <c r="M106" s="3"/>
      <c r="N106" s="3"/>
      <c r="O106" s="3"/>
      <c r="P106" s="3"/>
    </row>
    <row r="107" spans="11:16">
      <c r="K107" s="3"/>
      <c r="L107" s="3"/>
      <c r="M107" s="3"/>
      <c r="N107" s="3"/>
      <c r="O107" s="3"/>
      <c r="P107" s="3"/>
    </row>
    <row r="108" spans="11:16">
      <c r="K108" s="3"/>
      <c r="L108" s="3"/>
      <c r="M108" s="3"/>
      <c r="N108" s="3"/>
      <c r="O108" s="3"/>
      <c r="P108" s="3"/>
    </row>
    <row r="109" spans="11:16">
      <c r="K109" s="3"/>
      <c r="L109" s="3"/>
      <c r="M109" s="3"/>
      <c r="N109" s="3"/>
      <c r="O109" s="3"/>
      <c r="P109" s="3"/>
    </row>
    <row r="110" spans="11:16">
      <c r="K110" s="3"/>
      <c r="L110" s="3"/>
      <c r="M110" s="3"/>
      <c r="N110" s="3"/>
      <c r="O110" s="3"/>
      <c r="P110" s="3"/>
    </row>
    <row r="111" spans="11:16">
      <c r="K111" s="3"/>
      <c r="L111" s="3"/>
      <c r="M111" s="3"/>
      <c r="N111" s="3"/>
      <c r="O111" s="3"/>
      <c r="P111" s="3"/>
    </row>
    <row r="112" spans="11:16">
      <c r="K112" s="3"/>
      <c r="L112" s="3"/>
      <c r="M112" s="3"/>
      <c r="N112" s="3"/>
      <c r="O112" s="3"/>
      <c r="P112" s="3"/>
    </row>
    <row r="113" spans="11:16">
      <c r="K113" s="3"/>
      <c r="L113" s="3"/>
      <c r="M113" s="3"/>
      <c r="N113" s="3"/>
      <c r="O113" s="3"/>
      <c r="P113" s="3"/>
    </row>
    <row r="114" spans="11:16">
      <c r="K114" s="3"/>
      <c r="L114" s="3"/>
      <c r="M114" s="3"/>
      <c r="N114" s="3"/>
      <c r="O114" s="3"/>
      <c r="P114" s="3"/>
    </row>
    <row r="115" spans="11:16">
      <c r="K115" s="3"/>
      <c r="L115" s="3"/>
      <c r="M115" s="3"/>
      <c r="N115" s="3"/>
      <c r="O115" s="3"/>
      <c r="P115" s="3"/>
    </row>
    <row r="116" spans="11:16">
      <c r="K116" s="3"/>
      <c r="L116" s="3"/>
      <c r="M116" s="3"/>
      <c r="N116" s="3"/>
      <c r="O116" s="3"/>
      <c r="P116" s="3"/>
    </row>
    <row r="117" spans="11:16">
      <c r="K117" s="3"/>
      <c r="L117" s="3"/>
      <c r="M117" s="3"/>
      <c r="N117" s="3"/>
      <c r="O117" s="3"/>
      <c r="P117" s="3"/>
    </row>
    <row r="118" spans="11:16">
      <c r="K118" s="3"/>
      <c r="L118" s="3"/>
      <c r="M118" s="3"/>
      <c r="N118" s="3"/>
      <c r="O118" s="3"/>
      <c r="P118" s="3"/>
    </row>
    <row r="119" spans="11:16">
      <c r="K119" s="3"/>
      <c r="L119" s="3"/>
      <c r="M119" s="3"/>
      <c r="N119" s="3"/>
      <c r="O119" s="3"/>
      <c r="P119" s="3"/>
    </row>
    <row r="120" spans="11:16">
      <c r="K120" s="3"/>
      <c r="L120" s="3"/>
      <c r="M120" s="3"/>
      <c r="N120" s="3"/>
      <c r="O120" s="3"/>
      <c r="P120" s="3"/>
    </row>
    <row r="121" spans="11:16">
      <c r="K121" s="3"/>
      <c r="L121" s="3"/>
      <c r="M121" s="3"/>
      <c r="N121" s="3"/>
      <c r="O121" s="3"/>
      <c r="P121" s="3"/>
    </row>
    <row r="122" spans="11:16">
      <c r="K122" s="3"/>
      <c r="L122" s="3"/>
      <c r="M122" s="3"/>
      <c r="N122" s="3"/>
      <c r="O122" s="3"/>
      <c r="P122" s="3"/>
    </row>
    <row r="123" spans="11:16">
      <c r="K123" s="3"/>
      <c r="L123" s="3"/>
      <c r="M123" s="3"/>
      <c r="N123" s="3"/>
      <c r="O123" s="3"/>
      <c r="P123" s="3"/>
    </row>
    <row r="124" spans="11:16">
      <c r="K124" s="3"/>
      <c r="L124" s="3"/>
      <c r="M124" s="3"/>
      <c r="N124" s="3"/>
      <c r="O124" s="3"/>
      <c r="P124" s="3"/>
    </row>
    <row r="125" spans="11:16">
      <c r="K125" s="3"/>
      <c r="L125" s="3"/>
      <c r="M125" s="3"/>
      <c r="N125" s="3"/>
      <c r="O125" s="3"/>
      <c r="P125" s="3"/>
    </row>
    <row r="126" spans="11:16">
      <c r="K126" s="3"/>
      <c r="L126" s="3"/>
      <c r="M126" s="3"/>
      <c r="N126" s="3"/>
      <c r="O126" s="3"/>
      <c r="P126" s="3"/>
    </row>
    <row r="127" spans="11:16">
      <c r="K127" s="3"/>
      <c r="L127" s="3"/>
      <c r="M127" s="3"/>
      <c r="N127" s="3"/>
      <c r="O127" s="3"/>
      <c r="P127" s="3"/>
    </row>
    <row r="128" spans="11:16">
      <c r="K128" s="3"/>
      <c r="L128" s="3"/>
      <c r="M128" s="3"/>
      <c r="N128" s="3"/>
      <c r="O128" s="3"/>
      <c r="P128" s="3"/>
    </row>
    <row r="129" spans="11:16">
      <c r="K129" s="3"/>
      <c r="L129" s="3"/>
      <c r="M129" s="3"/>
      <c r="N129" s="3"/>
      <c r="O129" s="3"/>
      <c r="P129" s="3"/>
    </row>
    <row r="130" spans="11:16">
      <c r="K130" s="3"/>
      <c r="L130" s="3"/>
      <c r="M130" s="3"/>
      <c r="N130" s="3"/>
      <c r="O130" s="3"/>
      <c r="P130" s="3"/>
    </row>
    <row r="131" spans="11:16">
      <c r="K131" s="3"/>
      <c r="L131" s="3"/>
      <c r="M131" s="3"/>
      <c r="N131" s="3"/>
      <c r="O131" s="3"/>
      <c r="P131" s="3"/>
    </row>
    <row r="132" spans="11:16">
      <c r="K132" s="3"/>
      <c r="L132" s="3"/>
      <c r="M132" s="3"/>
      <c r="N132" s="3"/>
      <c r="O132" s="3"/>
      <c r="P132" s="3"/>
    </row>
    <row r="133" spans="11:16">
      <c r="K133" s="3"/>
      <c r="L133" s="3"/>
      <c r="M133" s="3"/>
      <c r="N133" s="3"/>
      <c r="O133" s="3"/>
      <c r="P133" s="3"/>
    </row>
    <row r="134" spans="11:16">
      <c r="K134" s="3"/>
      <c r="L134" s="3"/>
      <c r="M134" s="3"/>
      <c r="N134" s="3"/>
      <c r="O134" s="3"/>
      <c r="P134" s="3"/>
    </row>
    <row r="135" spans="11:16">
      <c r="K135" s="3"/>
      <c r="L135" s="3"/>
      <c r="M135" s="3"/>
      <c r="N135" s="3"/>
      <c r="O135" s="3"/>
      <c r="P135" s="3"/>
    </row>
    <row r="136" spans="11:16">
      <c r="K136" s="3"/>
      <c r="L136" s="3"/>
      <c r="M136" s="3"/>
      <c r="N136" s="3"/>
      <c r="O136" s="3"/>
      <c r="P136" s="3"/>
    </row>
    <row r="137" spans="11:16">
      <c r="K137" s="3"/>
      <c r="L137" s="3"/>
      <c r="M137" s="3"/>
      <c r="N137" s="3"/>
      <c r="O137" s="3"/>
      <c r="P137" s="3"/>
    </row>
    <row r="138" spans="11:16">
      <c r="K138" s="3"/>
      <c r="L138" s="3"/>
      <c r="M138" s="3"/>
      <c r="N138" s="3"/>
      <c r="O138" s="3"/>
      <c r="P138" s="3"/>
    </row>
    <row r="139" spans="11:16">
      <c r="K139" s="3"/>
      <c r="L139" s="3"/>
      <c r="M139" s="3"/>
      <c r="N139" s="3"/>
      <c r="O139" s="3"/>
      <c r="P139" s="3"/>
    </row>
  </sheetData>
  <sortState ref="BP27:BS40">
    <sortCondition descending="1" ref="BR27:BR40"/>
  </sortState>
  <mergeCells count="19">
    <mergeCell ref="R8:U8"/>
    <mergeCell ref="F28:I28"/>
    <mergeCell ref="F48:I48"/>
    <mergeCell ref="B68:E70"/>
    <mergeCell ref="B28:E30"/>
    <mergeCell ref="B48:E50"/>
    <mergeCell ref="AD8:AG8"/>
    <mergeCell ref="AH8:AK8"/>
    <mergeCell ref="B9:E10"/>
    <mergeCell ref="F68:I68"/>
    <mergeCell ref="V8:Y8"/>
    <mergeCell ref="Z8:AC8"/>
    <mergeCell ref="J48:M48"/>
    <mergeCell ref="J28:M28"/>
    <mergeCell ref="N48:Q48"/>
    <mergeCell ref="N28:Q28"/>
    <mergeCell ref="F8:I8"/>
    <mergeCell ref="J8:M8"/>
    <mergeCell ref="N8:Q8"/>
  </mergeCells>
  <conditionalFormatting sqref="H31:H44 L31:L44 P31:P44 AS25:AU29 AS45:AU49 Y51:AA64">
    <cfRule type="cellIs" dxfId="12" priority="16" operator="greaterThanOrEqual">
      <formula>1</formula>
    </cfRule>
  </conditionalFormatting>
  <conditionalFormatting sqref="AB11:AB24 AF11:AF24 AJ11:AJ24 AK19">
    <cfRule type="cellIs" dxfId="11" priority="15" operator="greaterThanOrEqual">
      <formula>1</formula>
    </cfRule>
  </conditionalFormatting>
  <conditionalFormatting sqref="H51 H51:H64 L51:L64 P51:P64">
    <cfRule type="cellIs" dxfId="10" priority="14" operator="greaterThanOrEqual">
      <formula>1</formula>
    </cfRule>
  </conditionalFormatting>
  <conditionalFormatting sqref="I11:I24 M11:M24 Q11:Q24 U11:U24 Y11:Y24 AC11:AC24 AG11:AG24 AK11:AK18 AK20:AK24">
    <cfRule type="cellIs" dxfId="9" priority="13" operator="greaterThanOrEqual">
      <formula>$I$9</formula>
    </cfRule>
  </conditionalFormatting>
  <conditionalFormatting sqref="H11:H24 L11:L24 P11:P24 T11:T24 X11:X24 AF11:AF24 AJ11:AJ24">
    <cfRule type="cellIs" dxfId="8" priority="12" operator="greaterThanOrEqual">
      <formula>1</formula>
    </cfRule>
  </conditionalFormatting>
  <conditionalFormatting sqref="I31:I44 M31:M44 Q31:Q44">
    <cfRule type="cellIs" dxfId="7" priority="11" operator="greaterThanOrEqual">
      <formula>$I$9</formula>
    </cfRule>
  </conditionalFormatting>
  <conditionalFormatting sqref="I51:I64 M51:M64 Q51:Q64">
    <cfRule type="cellIs" dxfId="6" priority="10" operator="greaterThanOrEqual">
      <formula>$I$9</formula>
    </cfRule>
  </conditionalFormatting>
  <conditionalFormatting sqref="H71:I84">
    <cfRule type="cellIs" dxfId="5" priority="9" operator="greaterThanOrEqual">
      <formula>1</formula>
    </cfRule>
  </conditionalFormatting>
  <conditionalFormatting sqref="H71:H84">
    <cfRule type="cellIs" dxfId="4" priority="7" operator="greaterThanOrEqual">
      <formula>1</formula>
    </cfRule>
  </conditionalFormatting>
  <conditionalFormatting sqref="I71:I84">
    <cfRule type="cellIs" dxfId="3" priority="6" operator="greaterThanOrEqual">
      <formula>$I$9</formula>
    </cfRule>
  </conditionalFormatting>
  <conditionalFormatting sqref="AE31:AF44 Y31:AC44">
    <cfRule type="cellIs" dxfId="2" priority="5" operator="greaterThanOrEqual">
      <formula>1</formula>
    </cfRule>
  </conditionalFormatting>
  <conditionalFormatting sqref="AD31:AF44">
    <cfRule type="cellIs" dxfId="1" priority="4" operator="greaterThanOrEqual">
      <formula>1</formula>
    </cfRule>
  </conditionalFormatting>
  <conditionalFormatting sqref="Y71:AA84">
    <cfRule type="cellIs" dxfId="0" priority="1" operator="greaterThanOrEqual">
      <formula>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1</vt:i4>
      </vt:variant>
    </vt:vector>
  </HeadingPairs>
  <TitlesOfParts>
    <vt:vector size="17" baseType="lpstr">
      <vt:lpstr>0532</vt:lpstr>
      <vt:lpstr>0535</vt:lpstr>
      <vt:lpstr>0537</vt:lpstr>
      <vt:lpstr>0539</vt:lpstr>
      <vt:lpstr>0542</vt:lpstr>
      <vt:lpstr>0545</vt:lpstr>
      <vt:lpstr>0554</vt:lpstr>
      <vt:lpstr>0557</vt:lpstr>
      <vt:lpstr>0559</vt:lpstr>
      <vt:lpstr>0564</vt:lpstr>
      <vt:lpstr>0569</vt:lpstr>
      <vt:lpstr>0575</vt:lpstr>
      <vt:lpstr>0576</vt:lpstr>
      <vt:lpstr>0579</vt:lpstr>
      <vt:lpstr>secteur</vt:lpstr>
      <vt:lpstr>recap KPI</vt:lpstr>
      <vt:lpstr>'0532'!Zone_d_impression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Michel</cp:lastModifiedBy>
  <cp:lastPrinted>2019-02-09T11:18:56Z</cp:lastPrinted>
  <dcterms:created xsi:type="dcterms:W3CDTF">2019-01-07T16:07:29Z</dcterms:created>
  <dcterms:modified xsi:type="dcterms:W3CDTF">2019-02-11T11:48:24Z</dcterms:modified>
</cp:coreProperties>
</file>