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Données" sheetId="1" r:id="rId1"/>
    <sheet name="Résultats" sheetId="2" r:id="rId2"/>
  </sheets>
  <definedNames>
    <definedName name="_xlnm._FilterDatabase" localSheetId="0" hidden="1">Données!$A$1:$I$85</definedName>
  </definedNames>
  <calcPr calcId="152511"/>
</workbook>
</file>

<file path=xl/calcChain.xml><?xml version="1.0" encoding="utf-8"?>
<calcChain xmlns="http://schemas.openxmlformats.org/spreadsheetml/2006/main">
  <c r="D5" i="2" l="1"/>
  <c r="E5" i="2"/>
  <c r="F5" i="2"/>
  <c r="D6" i="2"/>
  <c r="E6" i="2"/>
  <c r="F6" i="2"/>
  <c r="D7" i="2"/>
  <c r="E7" i="2"/>
  <c r="F7" i="2"/>
  <c r="D8" i="2"/>
  <c r="E8" i="2"/>
  <c r="F8" i="2"/>
  <c r="D9" i="2"/>
  <c r="E9" i="2"/>
  <c r="F9" i="2"/>
  <c r="D10" i="2"/>
  <c r="E10" i="2"/>
  <c r="F10" i="2"/>
  <c r="D11" i="2"/>
  <c r="E11" i="2"/>
  <c r="F11" i="2"/>
  <c r="D12" i="2"/>
  <c r="E12" i="2"/>
  <c r="F12" i="2"/>
  <c r="D13" i="2"/>
  <c r="E13" i="2"/>
  <c r="F13" i="2"/>
  <c r="D14" i="2"/>
  <c r="E14" i="2"/>
  <c r="F14" i="2"/>
  <c r="D15" i="2"/>
  <c r="E15" i="2"/>
  <c r="F15" i="2"/>
  <c r="D16" i="2"/>
  <c r="E16" i="2"/>
  <c r="F16" i="2"/>
  <c r="D17" i="2"/>
  <c r="E17" i="2"/>
  <c r="F17" i="2"/>
  <c r="D18" i="2"/>
  <c r="E18" i="2"/>
  <c r="F18" i="2"/>
  <c r="D19" i="2"/>
  <c r="E19" i="2"/>
  <c r="F19" i="2"/>
  <c r="D20" i="2"/>
  <c r="E20" i="2"/>
  <c r="F20" i="2"/>
  <c r="D21" i="2"/>
  <c r="E21" i="2"/>
  <c r="F21" i="2"/>
  <c r="D22" i="2"/>
  <c r="E22" i="2"/>
  <c r="F22" i="2"/>
  <c r="D23" i="2"/>
  <c r="E23" i="2"/>
  <c r="F23" i="2"/>
  <c r="D24" i="2"/>
  <c r="E24" i="2"/>
  <c r="F24" i="2"/>
  <c r="D25" i="2"/>
  <c r="E25" i="2"/>
  <c r="F25" i="2"/>
  <c r="D26" i="2"/>
  <c r="E26" i="2"/>
  <c r="F26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5" i="2"/>
  <c r="D3" i="2"/>
  <c r="E3" i="2"/>
  <c r="F3" i="2"/>
  <c r="D4" i="2"/>
  <c r="E4" i="2"/>
  <c r="F4" i="2"/>
  <c r="C3" i="2"/>
  <c r="C4" i="2" s="1"/>
  <c r="M12" i="1" l="1"/>
  <c r="L7" i="1"/>
  <c r="M7" i="1"/>
  <c r="N7" i="1"/>
  <c r="L8" i="1"/>
  <c r="M8" i="1"/>
  <c r="N8" i="1"/>
  <c r="L9" i="1"/>
  <c r="M9" i="1"/>
  <c r="N9" i="1"/>
  <c r="L10" i="1"/>
  <c r="M10" i="1"/>
  <c r="N10" i="1"/>
  <c r="L11" i="1"/>
  <c r="M11" i="1"/>
  <c r="N11" i="1"/>
  <c r="L12" i="1"/>
  <c r="N12" i="1"/>
  <c r="L13" i="1"/>
  <c r="M13" i="1"/>
  <c r="N13" i="1"/>
  <c r="L14" i="1"/>
  <c r="M14" i="1"/>
  <c r="N14" i="1"/>
  <c r="L15" i="1"/>
  <c r="M15" i="1"/>
  <c r="N15" i="1"/>
  <c r="L16" i="1"/>
  <c r="M16" i="1"/>
  <c r="N16" i="1"/>
  <c r="L17" i="1"/>
  <c r="M17" i="1"/>
  <c r="N17" i="1"/>
  <c r="L18" i="1"/>
  <c r="M18" i="1"/>
  <c r="N18" i="1"/>
</calcChain>
</file>

<file path=xl/sharedStrings.xml><?xml version="1.0" encoding="utf-8"?>
<sst xmlns="http://schemas.openxmlformats.org/spreadsheetml/2006/main" count="385" uniqueCount="197">
  <si>
    <t>Artiste(s)</t>
  </si>
  <si>
    <t>Projet</t>
  </si>
  <si>
    <t>Nom de la salle</t>
  </si>
  <si>
    <t>Région</t>
  </si>
  <si>
    <t>Ville</t>
  </si>
  <si>
    <t>Nombre de dates</t>
  </si>
  <si>
    <t>ODOR</t>
  </si>
  <si>
    <t>LE FERRAILLEUR</t>
  </si>
  <si>
    <t>NANTES</t>
  </si>
  <si>
    <t>GENIAL AU JAPON</t>
  </si>
  <si>
    <t>GÉNIAL AU JAPON</t>
  </si>
  <si>
    <t>HEROUVILLE SAINT CLAIR</t>
  </si>
  <si>
    <t>LEOPOLDINE HH</t>
  </si>
  <si>
    <t>ESPACE ROHAN SALLE JEAN-LOUIS BARRAULT</t>
  </si>
  <si>
    <t>SAVERNE</t>
  </si>
  <si>
    <t>LEOPOLDINE</t>
  </si>
  <si>
    <t>SHIKO SHIKO</t>
  </si>
  <si>
    <t>ULTIMATE BITS BATTLE</t>
  </si>
  <si>
    <t>LE MOLOCO</t>
  </si>
  <si>
    <t>Franche-Comté</t>
  </si>
  <si>
    <t>AUDINCOURT</t>
  </si>
  <si>
    <t>UBB</t>
  </si>
  <si>
    <t>BESANCON</t>
  </si>
  <si>
    <t>ELLAH A. THAUN</t>
  </si>
  <si>
    <t>MAINS D’ŒUVRES</t>
  </si>
  <si>
    <t>Île-de-France</t>
  </si>
  <si>
    <t>Saint-Ouen</t>
  </si>
  <si>
    <t>LA SIRENE</t>
  </si>
  <si>
    <t>LA ROCHELLE</t>
  </si>
  <si>
    <t>UBU CLUB</t>
  </si>
  <si>
    <t>RENNES Cedex</t>
  </si>
  <si>
    <t>MADAM</t>
  </si>
  <si>
    <t>BAR LE GINKGO</t>
  </si>
  <si>
    <t>Verdun</t>
  </si>
  <si>
    <t>GABLE</t>
  </si>
  <si>
    <t>GaBLé CoMiCoLoR uB iWeRKS</t>
  </si>
  <si>
    <t>BRUZ</t>
  </si>
  <si>
    <t>LA POUDRIERE</t>
  </si>
  <si>
    <t>BELFORT Cedex</t>
  </si>
  <si>
    <t>LE PRINCE MIIAOU</t>
  </si>
  <si>
    <t>LE PRINCE MIIAOU Victoire</t>
  </si>
  <si>
    <t>LE NOVOMAX</t>
  </si>
  <si>
    <t>QUIMPER</t>
  </si>
  <si>
    <t>GRILLEN</t>
  </si>
  <si>
    <t>COLMAR</t>
  </si>
  <si>
    <t>Qu4tre de l’Université d'Angers</t>
  </si>
  <si>
    <t>ANGERS</t>
  </si>
  <si>
    <t>L'AUTRE CANAL - GRANDE SALLE</t>
  </si>
  <si>
    <t>NANCY</t>
  </si>
  <si>
    <t>THE SLOW SLIDERS</t>
  </si>
  <si>
    <t>LE CHABADA - Club</t>
  </si>
  <si>
    <t>MAUBEC</t>
  </si>
  <si>
    <t>VAUREAL</t>
  </si>
  <si>
    <t>THEODORA</t>
  </si>
  <si>
    <t>LE BRISE-GLACE</t>
  </si>
  <si>
    <t>Annecy</t>
  </si>
  <si>
    <t>L'AERONEF - CLUB</t>
  </si>
  <si>
    <t>EURALILLE</t>
  </si>
  <si>
    <t>LA SOUFFLERIE - BARAKASON</t>
  </si>
  <si>
    <t>Rezé</t>
  </si>
  <si>
    <t>CARNIVAL OF SOULS</t>
  </si>
  <si>
    <t>ESPACE CULTUREL DU CHATEAU DES ROCHERS</t>
  </si>
  <si>
    <t>Hauts-de-France</t>
  </si>
  <si>
    <t>NOGENT SUR OISE</t>
  </si>
  <si>
    <t>LA GAÎTÉ LYRIQUE - GRANDE SALLE</t>
  </si>
  <si>
    <t>Paris</t>
  </si>
  <si>
    <t>S B R B S</t>
  </si>
  <si>
    <t>LE CHATO'DO</t>
  </si>
  <si>
    <t>BLOIS</t>
  </si>
  <si>
    <t>LE SÉCHOIR</t>
  </si>
  <si>
    <t>Centre</t>
  </si>
  <si>
    <t>VERNOUILLET</t>
  </si>
  <si>
    <t>TAXI KEBAB</t>
  </si>
  <si>
    <t>L'ASTROLABE</t>
  </si>
  <si>
    <t>Orléans</t>
  </si>
  <si>
    <t>SALLE PIERRE HENON</t>
  </si>
  <si>
    <t>MABLY</t>
  </si>
  <si>
    <t xml:space="preserve">Salle des fêtes </t>
  </si>
  <si>
    <t>Accous</t>
  </si>
  <si>
    <t>BLACK LILYS</t>
  </si>
  <si>
    <t>AURILLAC</t>
  </si>
  <si>
    <t>GaBLé CoMiCoLoR uB iRWeRKS</t>
  </si>
  <si>
    <t>LE CAMJI</t>
  </si>
  <si>
    <t>NIORT</t>
  </si>
  <si>
    <t>PLEIN AIR</t>
  </si>
  <si>
    <t>Bretagne</t>
  </si>
  <si>
    <t>CAEN</t>
  </si>
  <si>
    <t>FUZETA</t>
  </si>
  <si>
    <t>ECHONOVA</t>
  </si>
  <si>
    <t>SAINT AVE</t>
  </si>
  <si>
    <t>Festival Chant'appart</t>
  </si>
  <si>
    <t>Pays de la Loire</t>
  </si>
  <si>
    <t>La roche sur yon, Mareuil sur Lay,Le poiré sur Vie,Angles</t>
  </si>
  <si>
    <t>LE 6PAR4</t>
  </si>
  <si>
    <t>LAVAL</t>
  </si>
  <si>
    <t>AEROBRASIL</t>
  </si>
  <si>
    <t>AEROBRASIL Lost</t>
  </si>
  <si>
    <t>LE 106</t>
  </si>
  <si>
    <t>ROUEN</t>
  </si>
  <si>
    <t>LA CLEF</t>
  </si>
  <si>
    <t>SAINT-GERMAIN EN LAYE</t>
  </si>
  <si>
    <t>TAXI KEBAB Chaabi</t>
  </si>
  <si>
    <t>ESPACE DJANGO</t>
  </si>
  <si>
    <t>Strasbourg</t>
  </si>
  <si>
    <t>LE FLORIDA</t>
  </si>
  <si>
    <t>AGEN</t>
  </si>
  <si>
    <t>SAINTE NEOMAYE</t>
  </si>
  <si>
    <t>NIORT Cedex</t>
  </si>
  <si>
    <t>DUSK TOTEM</t>
  </si>
  <si>
    <t>FILE 7</t>
  </si>
  <si>
    <t>Magny le Hongre</t>
  </si>
  <si>
    <t>FUZZ'YON</t>
  </si>
  <si>
    <t>La Roche-sur-Yon</t>
  </si>
  <si>
    <t>Les Docks</t>
  </si>
  <si>
    <t>CAHORS</t>
  </si>
  <si>
    <t>LES 4 ECLUSES</t>
  </si>
  <si>
    <t>Dunkerque</t>
  </si>
  <si>
    <t>LE TÉTRIS</t>
  </si>
  <si>
    <t>LE HAVRE</t>
  </si>
  <si>
    <t>METZ</t>
  </si>
  <si>
    <t>MARCOUSSIS</t>
  </si>
  <si>
    <t>LE VAUBAN</t>
  </si>
  <si>
    <t>BREST</t>
  </si>
  <si>
    <t>BAR'OUF</t>
  </si>
  <si>
    <t>Cholet</t>
  </si>
  <si>
    <t>EMILIE ZOE</t>
  </si>
  <si>
    <t>PARIS</t>
  </si>
  <si>
    <t>LE CRATÈRE SCÈNE NATIONALE - GRANDE SALLE</t>
  </si>
  <si>
    <t>ALES</t>
  </si>
  <si>
    <t>Morlaix</t>
  </si>
  <si>
    <t>LA VAPEUR</t>
  </si>
  <si>
    <t>Bourgogne</t>
  </si>
  <si>
    <t>Dijon</t>
  </si>
  <si>
    <t>THEÂTRE FOIRAIL</t>
  </si>
  <si>
    <t>CHEMILLE EN ANJOU</t>
  </si>
  <si>
    <t>LORIENT</t>
  </si>
  <si>
    <t>Goethe Institut</t>
  </si>
  <si>
    <t>Nancy</t>
  </si>
  <si>
    <t>Centre Culturel</t>
  </si>
  <si>
    <t>les Bordes sur Arize</t>
  </si>
  <si>
    <t>BOURGES</t>
  </si>
  <si>
    <t>Boardriders</t>
  </si>
  <si>
    <t>Saint-Jean-de-Luz</t>
  </si>
  <si>
    <t>LA CARTONNERIE</t>
  </si>
  <si>
    <t>REIMS</t>
  </si>
  <si>
    <t xml:space="preserve">La Carène </t>
  </si>
  <si>
    <t>Brest</t>
  </si>
  <si>
    <t>ILLZACH</t>
  </si>
  <si>
    <t>GENOUX VENER</t>
  </si>
  <si>
    <t>DYN'APPART</t>
  </si>
  <si>
    <t>TILÖ</t>
  </si>
  <si>
    <t>EN ROUGE ET LOIRE</t>
  </si>
  <si>
    <t>Les Ponts de Cé</t>
  </si>
  <si>
    <t>SCEY SUR SAÔNE</t>
  </si>
  <si>
    <t>LE MELIES</t>
  </si>
  <si>
    <t>Pau</t>
  </si>
  <si>
    <t>ARTEM</t>
  </si>
  <si>
    <t>LA CITROUILLE</t>
  </si>
  <si>
    <t>Saint-Brieuc</t>
  </si>
  <si>
    <t>LA MANUFACTURE</t>
  </si>
  <si>
    <t>St Quentin</t>
  </si>
  <si>
    <t>LA BOULE NOIRE</t>
  </si>
  <si>
    <t>PLATEAU</t>
  </si>
  <si>
    <t>MADAM + GENIAL AU JAPON</t>
  </si>
  <si>
    <t>LE CAP</t>
  </si>
  <si>
    <t>TOULOUSE</t>
  </si>
  <si>
    <t>LA COURONNE</t>
  </si>
  <si>
    <t>SURGERES</t>
  </si>
  <si>
    <t>SALLE DES RANCY</t>
  </si>
  <si>
    <t>LYON</t>
  </si>
  <si>
    <t>GRANGE DIMIERE - THEATRE DE FRESNES</t>
  </si>
  <si>
    <t>FRESNES</t>
  </si>
  <si>
    <t>L'ALTERNATEUR</t>
  </si>
  <si>
    <t>Niort</t>
  </si>
  <si>
    <t>L'ENDROIT</t>
  </si>
  <si>
    <t>La Rochelle</t>
  </si>
  <si>
    <t>ESPACE PICASSO</t>
  </si>
  <si>
    <t>Longueau</t>
  </si>
  <si>
    <t>LA GRAND'OURSE</t>
  </si>
  <si>
    <t>saint-sauvant</t>
  </si>
  <si>
    <t>LIGNIERES</t>
  </si>
  <si>
    <t>LE SILO</t>
  </si>
  <si>
    <t>Nouvelle-Aquitaine</t>
  </si>
  <si>
    <t>Saintes</t>
  </si>
  <si>
    <t>Jauge</t>
  </si>
  <si>
    <t>Date du concert</t>
  </si>
  <si>
    <t>Le Prince Miiaou</t>
  </si>
  <si>
    <t>Gablé Comicolor</t>
  </si>
  <si>
    <t>Fréquentation Public Totale</t>
  </si>
  <si>
    <t>Total HT</t>
  </si>
  <si>
    <t>Total gain cession</t>
  </si>
  <si>
    <t>Groupe</t>
  </si>
  <si>
    <t>Nombre de représentation en 2019</t>
  </si>
  <si>
    <t>Année</t>
  </si>
  <si>
    <t>Trimestre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</si>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</sst>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2F2F2F"/>
      <name val="Segoe UI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6E6E6"/>
        <bgColor rgb="FF0000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2" borderId="1" xfId="0" applyFont="1" applyFill="1" applyBorder="1"/>
    <xf numFmtId="15" fontId="2" fillId="0" borderId="1" xfId="0" applyNumberFormat="1" applyFont="1" applyBorder="1"/>
    <xf numFmtId="15" fontId="2" fillId="2" borderId="1" xfId="0" applyNumberFormat="1" applyFont="1" applyFill="1" applyBorder="1"/>
    <xf numFmtId="15" fontId="2" fillId="0" borderId="0" xfId="0" applyNumberFormat="1" applyFont="1" applyFill="1" applyBorder="1"/>
    <xf numFmtId="0" fontId="2" fillId="0" borderId="0" xfId="0" applyFont="1" applyFill="1" applyBorder="1"/>
    <xf numFmtId="15" fontId="2" fillId="0" borderId="2" xfId="0" applyNumberFormat="1" applyFont="1" applyBorder="1"/>
    <xf numFmtId="0" fontId="2" fillId="0" borderId="2" xfId="0" applyFont="1" applyBorder="1"/>
    <xf numFmtId="15" fontId="2" fillId="2" borderId="3" xfId="0" applyNumberFormat="1" applyFont="1" applyFill="1" applyBorder="1"/>
    <xf numFmtId="0" fontId="2" fillId="2" borderId="3" xfId="0" applyFont="1" applyFill="1" applyBorder="1"/>
    <xf numFmtId="0" fontId="0" fillId="0" borderId="3" xfId="0" applyBorder="1"/>
    <xf numFmtId="0" fontId="3" fillId="0" borderId="3" xfId="0" applyFont="1" applyBorder="1"/>
    <xf numFmtId="0" fontId="4" fillId="0" borderId="1" xfId="0" applyFont="1" applyBorder="1"/>
    <xf numFmtId="0" fontId="4" fillId="2" borderId="1" xfId="0" applyFont="1" applyFill="1" applyBorder="1"/>
    <xf numFmtId="0" fontId="5" fillId="0" borderId="1" xfId="0" applyFont="1" applyBorder="1" applyAlignment="1">
      <alignment horizontal="center"/>
    </xf>
    <xf numFmtId="0" fontId="4" fillId="2" borderId="4" xfId="0" applyFont="1" applyFill="1" applyBorder="1"/>
    <xf numFmtId="0" fontId="6" fillId="0" borderId="3" xfId="0" applyFont="1" applyBorder="1"/>
    <xf numFmtId="0" fontId="0" fillId="0" borderId="3" xfId="0" applyFont="1" applyFill="1" applyBorder="1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2"/>
          <c:order val="2"/>
          <c:tx>
            <c:strRef>
              <c:f>Données!$N$6</c:f>
              <c:strCache>
                <c:ptCount val="1"/>
                <c:pt idx="0">
                  <c:v>Total gain cession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6B1-463B-8A75-CEAB483A490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6B1-463B-8A75-CEAB483A490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6B1-463B-8A75-CEAB483A490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6B1-463B-8A75-CEAB483A490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6B1-463B-8A75-CEAB483A490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16B1-463B-8A75-CEAB483A490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16B1-463B-8A75-CEAB483A490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16B1-463B-8A75-CEAB483A490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16B1-463B-8A75-CEAB483A4904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16B1-463B-8A75-CEAB483A4904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16B1-463B-8A75-CEAB483A4904}"/>
              </c:ext>
            </c:extLst>
          </c:dPt>
          <c:cat>
            <c:strRef>
              <c:f>Données!$K$7:$K$17</c:f>
              <c:strCache>
                <c:ptCount val="11"/>
                <c:pt idx="0">
                  <c:v>Gablé Comicolor</c:v>
                </c:pt>
                <c:pt idx="1">
                  <c:v>ODOR</c:v>
                </c:pt>
                <c:pt idx="2">
                  <c:v>LEOPOLDINE HH</c:v>
                </c:pt>
                <c:pt idx="3">
                  <c:v>TAXI KEBAB</c:v>
                </c:pt>
                <c:pt idx="4">
                  <c:v>MADAM</c:v>
                </c:pt>
                <c:pt idx="5">
                  <c:v>Le Prince Miiaou</c:v>
                </c:pt>
                <c:pt idx="6">
                  <c:v>GENIAL AU JAPON</c:v>
                </c:pt>
                <c:pt idx="7">
                  <c:v>UBB</c:v>
                </c:pt>
                <c:pt idx="8">
                  <c:v>THE SLOW SLIDERS</c:v>
                </c:pt>
                <c:pt idx="9">
                  <c:v>CARNIVAL OF SOULS</c:v>
                </c:pt>
                <c:pt idx="10">
                  <c:v>FUZETA</c:v>
                </c:pt>
              </c:strCache>
            </c:strRef>
          </c:cat>
          <c:val>
            <c:numRef>
              <c:f>Données!$N$7:$N$17</c:f>
              <c:numCache>
                <c:formatCode>General</c:formatCode>
                <c:ptCount val="11"/>
                <c:pt idx="0">
                  <c:v>36141.85</c:v>
                </c:pt>
                <c:pt idx="1">
                  <c:v>4670</c:v>
                </c:pt>
                <c:pt idx="2">
                  <c:v>21647.98</c:v>
                </c:pt>
                <c:pt idx="3">
                  <c:v>5476.54</c:v>
                </c:pt>
                <c:pt idx="4">
                  <c:v>7452.59</c:v>
                </c:pt>
                <c:pt idx="5">
                  <c:v>4800</c:v>
                </c:pt>
                <c:pt idx="6">
                  <c:v>1384.3600000000001</c:v>
                </c:pt>
                <c:pt idx="7">
                  <c:v>6050</c:v>
                </c:pt>
                <c:pt idx="8">
                  <c:v>1800</c:v>
                </c:pt>
                <c:pt idx="9">
                  <c:v>4357.1100000000006</c:v>
                </c:pt>
                <c:pt idx="10">
                  <c:v>2100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718-4196-ACA4-E9293B211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Données!$L$6</c15:sqref>
                        </c15:formulaRef>
                      </c:ext>
                    </c:extLst>
                    <c:strCache>
                      <c:ptCount val="1"/>
                      <c:pt idx="0">
                        <c:v>Nombre de représentation en 2019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17-16B1-463B-8A75-CEAB483A490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19-16B1-463B-8A75-CEAB483A490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1B-16B1-463B-8A75-CEAB483A490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1D-16B1-463B-8A75-CEAB483A4904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1F-16B1-463B-8A75-CEAB483A4904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1-16B1-463B-8A75-CEAB483A4904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3-16B1-463B-8A75-CEAB483A4904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5-16B1-463B-8A75-CEAB483A4904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7-16B1-463B-8A75-CEAB483A4904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9-16B1-463B-8A75-CEAB483A4904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B-16B1-463B-8A75-CEAB483A4904}"/>
                    </c:ext>
                  </c:extLst>
                </c:dPt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Données!$K$7:$K$17</c15:sqref>
                        </c15:formulaRef>
                      </c:ext>
                    </c:extLst>
                    <c:strCache>
                      <c:ptCount val="11"/>
                      <c:pt idx="0">
                        <c:v>Gablé Comicolor</c:v>
                      </c:pt>
                      <c:pt idx="1">
                        <c:v>ODOR</c:v>
                      </c:pt>
                      <c:pt idx="2">
                        <c:v>LEOPOLDINE HH</c:v>
                      </c:pt>
                      <c:pt idx="3">
                        <c:v>TAXI KEBAB</c:v>
                      </c:pt>
                      <c:pt idx="4">
                        <c:v>MADAM</c:v>
                      </c:pt>
                      <c:pt idx="5">
                        <c:v>Le Prince Miiaou</c:v>
                      </c:pt>
                      <c:pt idx="6">
                        <c:v>GENIAL AU JAPON</c:v>
                      </c:pt>
                      <c:pt idx="7">
                        <c:v>UBB</c:v>
                      </c:pt>
                      <c:pt idx="8">
                        <c:v>THE SLOW SLIDERS</c:v>
                      </c:pt>
                      <c:pt idx="9">
                        <c:v>CARNIVAL OF SOULS</c:v>
                      </c:pt>
                      <c:pt idx="10">
                        <c:v>FUZETA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Données!$L$7:$L$17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15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9</c:v>
                      </c:pt>
                      <c:pt idx="4">
                        <c:v>7</c:v>
                      </c:pt>
                      <c:pt idx="5">
                        <c:v>4</c:v>
                      </c:pt>
                      <c:pt idx="6">
                        <c:v>4</c:v>
                      </c:pt>
                      <c:pt idx="7">
                        <c:v>4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A718-4196-ACA4-E9293B2110D9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Données!$M$6</c15:sqref>
                        </c15:formulaRef>
                      </c:ext>
                    </c:extLst>
                    <c:strCache>
                      <c:ptCount val="1"/>
                      <c:pt idx="0">
                        <c:v>Fréquentation Public Totale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2D-16B1-463B-8A75-CEAB483A490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2F-16B1-463B-8A75-CEAB483A490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31-16B1-463B-8A75-CEAB483A490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33-16B1-463B-8A75-CEAB483A4904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35-16B1-463B-8A75-CEAB483A4904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37-16B1-463B-8A75-CEAB483A4904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39-16B1-463B-8A75-CEAB483A4904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3B-16B1-463B-8A75-CEAB483A4904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3D-16B1-463B-8A75-CEAB483A4904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3F-16B1-463B-8A75-CEAB483A4904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41-16B1-463B-8A75-CEAB483A4904}"/>
                    </c:ext>
                  </c:extLst>
                </c:dPt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Données!$K$7:$K$17</c15:sqref>
                        </c15:formulaRef>
                      </c:ext>
                    </c:extLst>
                    <c:strCache>
                      <c:ptCount val="11"/>
                      <c:pt idx="0">
                        <c:v>Gablé Comicolor</c:v>
                      </c:pt>
                      <c:pt idx="1">
                        <c:v>ODOR</c:v>
                      </c:pt>
                      <c:pt idx="2">
                        <c:v>LEOPOLDINE HH</c:v>
                      </c:pt>
                      <c:pt idx="3">
                        <c:v>TAXI KEBAB</c:v>
                      </c:pt>
                      <c:pt idx="4">
                        <c:v>MADAM</c:v>
                      </c:pt>
                      <c:pt idx="5">
                        <c:v>Le Prince Miiaou</c:v>
                      </c:pt>
                      <c:pt idx="6">
                        <c:v>GENIAL AU JAPON</c:v>
                      </c:pt>
                      <c:pt idx="7">
                        <c:v>UBB</c:v>
                      </c:pt>
                      <c:pt idx="8">
                        <c:v>THE SLOW SLIDERS</c:v>
                      </c:pt>
                      <c:pt idx="9">
                        <c:v>CARNIVAL OF SOULS</c:v>
                      </c:pt>
                      <c:pt idx="10">
                        <c:v>FUZETA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Données!$M$7:$M$17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2363</c:v>
                      </c:pt>
                      <c:pt idx="1">
                        <c:v>540</c:v>
                      </c:pt>
                      <c:pt idx="2">
                        <c:v>309</c:v>
                      </c:pt>
                      <c:pt idx="3">
                        <c:v>564</c:v>
                      </c:pt>
                      <c:pt idx="4">
                        <c:v>60</c:v>
                      </c:pt>
                      <c:pt idx="5">
                        <c:v>71</c:v>
                      </c:pt>
                      <c:pt idx="6">
                        <c:v>504</c:v>
                      </c:pt>
                      <c:pt idx="7">
                        <c:v>40</c:v>
                      </c:pt>
                      <c:pt idx="8">
                        <c:v>152</c:v>
                      </c:pt>
                      <c:pt idx="9">
                        <c:v>30</c:v>
                      </c:pt>
                      <c:pt idx="10">
                        <c:v>94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1-A718-4196-ACA4-E9293B2110D9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Données!$L$6</c:f>
              <c:strCache>
                <c:ptCount val="1"/>
                <c:pt idx="0">
                  <c:v>Nombre de représentation en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Données!$K$7:$K$17</c:f>
              <c:strCache>
                <c:ptCount val="11"/>
                <c:pt idx="0">
                  <c:v>Gablé Comicolor</c:v>
                </c:pt>
                <c:pt idx="1">
                  <c:v>ODOR</c:v>
                </c:pt>
                <c:pt idx="2">
                  <c:v>LEOPOLDINE HH</c:v>
                </c:pt>
                <c:pt idx="3">
                  <c:v>TAXI KEBAB</c:v>
                </c:pt>
                <c:pt idx="4">
                  <c:v>MADAM</c:v>
                </c:pt>
                <c:pt idx="5">
                  <c:v>Le Prince Miiaou</c:v>
                </c:pt>
                <c:pt idx="6">
                  <c:v>GENIAL AU JAPON</c:v>
                </c:pt>
                <c:pt idx="7">
                  <c:v>UBB</c:v>
                </c:pt>
                <c:pt idx="8">
                  <c:v>THE SLOW SLIDERS</c:v>
                </c:pt>
                <c:pt idx="9">
                  <c:v>CARNIVAL OF SOULS</c:v>
                </c:pt>
                <c:pt idx="10">
                  <c:v>FUZETA</c:v>
                </c:pt>
              </c:strCache>
            </c:strRef>
          </c:cat>
          <c:val>
            <c:numRef>
              <c:f>Données!$L$7:$L$17</c:f>
              <c:numCache>
                <c:formatCode>General</c:formatCode>
                <c:ptCount val="11"/>
                <c:pt idx="0">
                  <c:v>15</c:v>
                </c:pt>
                <c:pt idx="1">
                  <c:v>10</c:v>
                </c:pt>
                <c:pt idx="2">
                  <c:v>10</c:v>
                </c:pt>
                <c:pt idx="3">
                  <c:v>9</c:v>
                </c:pt>
                <c:pt idx="4">
                  <c:v>7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B77-4182-A25A-B3950AB12D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365408"/>
        <c:axId val="15036658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Données!$M$6</c15:sqref>
                        </c15:formulaRef>
                      </c:ext>
                    </c:extLst>
                    <c:strCache>
                      <c:ptCount val="1"/>
                      <c:pt idx="0">
                        <c:v>Fréquentation Public Totale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Données!$K$7:$K$17</c15:sqref>
                        </c15:formulaRef>
                      </c:ext>
                    </c:extLst>
                    <c:strCache>
                      <c:ptCount val="11"/>
                      <c:pt idx="0">
                        <c:v>Gablé Comicolor</c:v>
                      </c:pt>
                      <c:pt idx="1">
                        <c:v>ODOR</c:v>
                      </c:pt>
                      <c:pt idx="2">
                        <c:v>LEOPOLDINE HH</c:v>
                      </c:pt>
                      <c:pt idx="3">
                        <c:v>TAXI KEBAB</c:v>
                      </c:pt>
                      <c:pt idx="4">
                        <c:v>MADAM</c:v>
                      </c:pt>
                      <c:pt idx="5">
                        <c:v>Le Prince Miiaou</c:v>
                      </c:pt>
                      <c:pt idx="6">
                        <c:v>GENIAL AU JAPON</c:v>
                      </c:pt>
                      <c:pt idx="7">
                        <c:v>UBB</c:v>
                      </c:pt>
                      <c:pt idx="8">
                        <c:v>THE SLOW SLIDERS</c:v>
                      </c:pt>
                      <c:pt idx="9">
                        <c:v>CARNIVAL OF SOULS</c:v>
                      </c:pt>
                      <c:pt idx="10">
                        <c:v>FUZETA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Données!$M$7:$M$17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2363</c:v>
                      </c:pt>
                      <c:pt idx="1">
                        <c:v>540</c:v>
                      </c:pt>
                      <c:pt idx="2">
                        <c:v>309</c:v>
                      </c:pt>
                      <c:pt idx="3">
                        <c:v>564</c:v>
                      </c:pt>
                      <c:pt idx="4">
                        <c:v>60</c:v>
                      </c:pt>
                      <c:pt idx="5">
                        <c:v>71</c:v>
                      </c:pt>
                      <c:pt idx="6">
                        <c:v>504</c:v>
                      </c:pt>
                      <c:pt idx="7">
                        <c:v>40</c:v>
                      </c:pt>
                      <c:pt idx="8">
                        <c:v>152</c:v>
                      </c:pt>
                      <c:pt idx="9">
                        <c:v>30</c:v>
                      </c:pt>
                      <c:pt idx="10">
                        <c:v>94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1-3B77-4182-A25A-B3950AB12D90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Données!$N$6</c15:sqref>
                        </c15:formulaRef>
                      </c:ext>
                    </c:extLst>
                    <c:strCache>
                      <c:ptCount val="1"/>
                      <c:pt idx="0">
                        <c:v>Total gain cession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Données!$K$7:$K$17</c15:sqref>
                        </c15:formulaRef>
                      </c:ext>
                    </c:extLst>
                    <c:strCache>
                      <c:ptCount val="11"/>
                      <c:pt idx="0">
                        <c:v>Gablé Comicolor</c:v>
                      </c:pt>
                      <c:pt idx="1">
                        <c:v>ODOR</c:v>
                      </c:pt>
                      <c:pt idx="2">
                        <c:v>LEOPOLDINE HH</c:v>
                      </c:pt>
                      <c:pt idx="3">
                        <c:v>TAXI KEBAB</c:v>
                      </c:pt>
                      <c:pt idx="4">
                        <c:v>MADAM</c:v>
                      </c:pt>
                      <c:pt idx="5">
                        <c:v>Le Prince Miiaou</c:v>
                      </c:pt>
                      <c:pt idx="6">
                        <c:v>GENIAL AU JAPON</c:v>
                      </c:pt>
                      <c:pt idx="7">
                        <c:v>UBB</c:v>
                      </c:pt>
                      <c:pt idx="8">
                        <c:v>THE SLOW SLIDERS</c:v>
                      </c:pt>
                      <c:pt idx="9">
                        <c:v>CARNIVAL OF SOULS</c:v>
                      </c:pt>
                      <c:pt idx="10">
                        <c:v>FUZETA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Données!$N$7:$N$17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36141.85</c:v>
                      </c:pt>
                      <c:pt idx="1">
                        <c:v>4670</c:v>
                      </c:pt>
                      <c:pt idx="2">
                        <c:v>21647.98</c:v>
                      </c:pt>
                      <c:pt idx="3">
                        <c:v>5476.54</c:v>
                      </c:pt>
                      <c:pt idx="4">
                        <c:v>7452.59</c:v>
                      </c:pt>
                      <c:pt idx="5">
                        <c:v>4800</c:v>
                      </c:pt>
                      <c:pt idx="6">
                        <c:v>1384.3600000000001</c:v>
                      </c:pt>
                      <c:pt idx="7">
                        <c:v>6050</c:v>
                      </c:pt>
                      <c:pt idx="8">
                        <c:v>1800</c:v>
                      </c:pt>
                      <c:pt idx="9">
                        <c:v>4357.1100000000006</c:v>
                      </c:pt>
                      <c:pt idx="10">
                        <c:v>2100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2-3B77-4182-A25A-B3950AB12D90}"/>
                  </c:ext>
                </c:extLst>
              </c15:ser>
            </c15:filteredBarSeries>
          </c:ext>
        </c:extLst>
      </c:barChart>
      <c:catAx>
        <c:axId val="150365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366584"/>
        <c:crosses val="autoZero"/>
        <c:auto val="1"/>
        <c:lblAlgn val="ctr"/>
        <c:lblOffset val="100"/>
        <c:noMultiLvlLbl val="0"/>
      </c:catAx>
      <c:valAx>
        <c:axId val="150366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365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501463</xdr:colOff>
      <xdr:row>2</xdr:row>
      <xdr:rowOff>15127</xdr:rowOff>
    </xdr:from>
    <xdr:to>
      <xdr:col>24</xdr:col>
      <xdr:colOff>294154</xdr:colOff>
      <xdr:row>21</xdr:row>
      <xdr:rowOff>28013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613523</xdr:colOff>
      <xdr:row>23</xdr:row>
      <xdr:rowOff>1120</xdr:rowOff>
    </xdr:from>
    <xdr:to>
      <xdr:col>22</xdr:col>
      <xdr:colOff>254934</xdr:colOff>
      <xdr:row>36</xdr:row>
      <xdr:rowOff>194982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"/>
  <sheetViews>
    <sheetView topLeftCell="C1" zoomScale="90" zoomScaleNormal="90" workbookViewId="0">
      <selection activeCell="B2" sqref="B2:B85"/>
    </sheetView>
  </sheetViews>
  <sheetFormatPr baseColWidth="10" defaultColWidth="8.7265625" defaultRowHeight="14.5" x14ac:dyDescent="0.35"/>
  <cols>
    <col min="1" max="1" width="13.7265625" bestFit="1" customWidth="1"/>
    <col min="2" max="2" width="22.7265625" bestFit="1" customWidth="1"/>
    <col min="3" max="3" width="33.453125" bestFit="1" customWidth="1"/>
    <col min="4" max="4" width="53.26953125" bestFit="1" customWidth="1"/>
    <col min="5" max="5" width="20.26953125" hidden="1" customWidth="1"/>
    <col min="6" max="6" width="55.1796875" bestFit="1" customWidth="1"/>
    <col min="7" max="7" width="18.54296875" bestFit="1" customWidth="1"/>
    <col min="8" max="8" width="15.7265625" bestFit="1" customWidth="1"/>
    <col min="9" max="9" width="11.453125" bestFit="1" customWidth="1"/>
    <col min="11" max="11" width="23.453125" bestFit="1" customWidth="1"/>
    <col min="12" max="12" width="40.7265625" bestFit="1" customWidth="1"/>
    <col min="13" max="13" width="28.7265625" bestFit="1" customWidth="1"/>
    <col min="14" max="14" width="23.453125" bestFit="1" customWidth="1"/>
  </cols>
  <sheetData>
    <row r="1" spans="1:14" x14ac:dyDescent="0.35">
      <c r="A1" s="1" t="s">
        <v>185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184</v>
      </c>
      <c r="I1" s="16" t="s">
        <v>189</v>
      </c>
    </row>
    <row r="2" spans="1:14" x14ac:dyDescent="0.35">
      <c r="A2" s="4">
        <v>43477.958333333001</v>
      </c>
      <c r="B2" s="2" t="s">
        <v>6</v>
      </c>
      <c r="C2" s="2" t="s">
        <v>6</v>
      </c>
      <c r="D2" s="2" t="s">
        <v>7</v>
      </c>
      <c r="E2" s="2"/>
      <c r="F2" s="2" t="s">
        <v>8</v>
      </c>
      <c r="G2" s="2">
        <v>1</v>
      </c>
      <c r="H2" s="2"/>
      <c r="I2" s="14">
        <v>200</v>
      </c>
    </row>
    <row r="3" spans="1:14" x14ac:dyDescent="0.35">
      <c r="A3" s="5">
        <v>43482.958333333001</v>
      </c>
      <c r="B3" s="3" t="s">
        <v>9</v>
      </c>
      <c r="C3" s="3" t="s">
        <v>10</v>
      </c>
      <c r="D3" s="3"/>
      <c r="E3" s="3"/>
      <c r="F3" s="3" t="s">
        <v>11</v>
      </c>
      <c r="G3" s="3">
        <v>1</v>
      </c>
      <c r="H3" s="3"/>
      <c r="I3" s="15">
        <v>400</v>
      </c>
    </row>
    <row r="4" spans="1:14" x14ac:dyDescent="0.35">
      <c r="A4" s="4">
        <v>43482.8125</v>
      </c>
      <c r="B4" s="2" t="s">
        <v>12</v>
      </c>
      <c r="C4" s="2" t="s">
        <v>12</v>
      </c>
      <c r="D4" s="2" t="s">
        <v>13</v>
      </c>
      <c r="E4" s="2"/>
      <c r="F4" s="2" t="s">
        <v>14</v>
      </c>
      <c r="G4" s="2">
        <v>1</v>
      </c>
      <c r="H4" s="2"/>
      <c r="I4" s="14">
        <v>2500</v>
      </c>
    </row>
    <row r="5" spans="1:14" x14ac:dyDescent="0.35">
      <c r="A5" s="5">
        <v>43484.8125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>
        <v>1</v>
      </c>
      <c r="H5" s="3"/>
      <c r="I5" s="15">
        <v>1500</v>
      </c>
    </row>
    <row r="6" spans="1:14" x14ac:dyDescent="0.35">
      <c r="A6" s="4">
        <v>43489.958333333001</v>
      </c>
      <c r="B6" s="2" t="s">
        <v>16</v>
      </c>
      <c r="C6" s="2" t="s">
        <v>17</v>
      </c>
      <c r="D6" s="2"/>
      <c r="E6" s="2"/>
      <c r="F6" s="2" t="s">
        <v>22</v>
      </c>
      <c r="G6" s="2">
        <v>1</v>
      </c>
      <c r="H6" s="2"/>
      <c r="I6" s="14">
        <v>1000</v>
      </c>
      <c r="K6" s="18" t="s">
        <v>191</v>
      </c>
      <c r="L6" s="18" t="s">
        <v>192</v>
      </c>
      <c r="M6" s="18" t="s">
        <v>188</v>
      </c>
      <c r="N6" s="18" t="s">
        <v>190</v>
      </c>
    </row>
    <row r="7" spans="1:14" ht="16.5" x14ac:dyDescent="0.45">
      <c r="A7" s="5">
        <v>43489.708333333001</v>
      </c>
      <c r="B7" s="3" t="s">
        <v>23</v>
      </c>
      <c r="C7" s="3" t="s">
        <v>23</v>
      </c>
      <c r="D7" s="3" t="s">
        <v>24</v>
      </c>
      <c r="E7" s="3" t="s">
        <v>25</v>
      </c>
      <c r="F7" s="3" t="s">
        <v>26</v>
      </c>
      <c r="G7" s="3">
        <v>1</v>
      </c>
      <c r="H7" s="3"/>
      <c r="I7" s="15">
        <v>600</v>
      </c>
      <c r="K7" s="12" t="s">
        <v>187</v>
      </c>
      <c r="L7" s="12">
        <f>COUNTIF(B2:B85, "GABLE")</f>
        <v>15</v>
      </c>
      <c r="M7" s="13">
        <f>SUMIF($B$2:$B$85,"GABLE",$H$2:$H$85)</f>
        <v>2363</v>
      </c>
      <c r="N7" s="12">
        <f>SUMIF($B$2:$B$85,"GABLE",$I$2:$I$85)</f>
        <v>36141.85</v>
      </c>
    </row>
    <row r="8" spans="1:14" ht="16.5" x14ac:dyDescent="0.45">
      <c r="A8" s="4">
        <v>43490.958333333001</v>
      </c>
      <c r="B8" s="2" t="s">
        <v>9</v>
      </c>
      <c r="C8" s="2" t="s">
        <v>10</v>
      </c>
      <c r="D8" s="2" t="s">
        <v>27</v>
      </c>
      <c r="E8" s="2"/>
      <c r="F8" s="2" t="s">
        <v>28</v>
      </c>
      <c r="G8" s="2">
        <v>1</v>
      </c>
      <c r="H8" s="2">
        <v>504</v>
      </c>
      <c r="I8" s="14">
        <v>400</v>
      </c>
      <c r="K8" s="12" t="s">
        <v>6</v>
      </c>
      <c r="L8" s="12">
        <f>COUNTIF(B2:B85, "ODOR")</f>
        <v>10</v>
      </c>
      <c r="M8" s="13">
        <f>SUMIF($B$2:$B$85,"ODOR",$H$2:$H$85)</f>
        <v>540</v>
      </c>
      <c r="N8" s="12">
        <f>SUMIF($B$2:$B$85,"ODOR",$I$2:$I$85)</f>
        <v>4670</v>
      </c>
    </row>
    <row r="9" spans="1:14" ht="16.5" x14ac:dyDescent="0.45">
      <c r="A9" s="5">
        <v>43490.8125</v>
      </c>
      <c r="B9" s="3" t="s">
        <v>6</v>
      </c>
      <c r="C9" s="3" t="s">
        <v>6</v>
      </c>
      <c r="D9" s="3" t="s">
        <v>29</v>
      </c>
      <c r="E9" s="3"/>
      <c r="F9" s="3" t="s">
        <v>30</v>
      </c>
      <c r="G9" s="3">
        <v>1</v>
      </c>
      <c r="H9" s="3">
        <v>350</v>
      </c>
      <c r="I9" s="15">
        <v>300</v>
      </c>
      <c r="K9" s="12" t="s">
        <v>12</v>
      </c>
      <c r="L9" s="12">
        <f>COUNTIF(B2:B85, "LEOPOLDINE HH")</f>
        <v>10</v>
      </c>
      <c r="M9" s="13">
        <f>SUMIF($B$2:$B$85,"LEOPOLDINE HH",$H$2:$H$85)</f>
        <v>309</v>
      </c>
      <c r="N9" s="12">
        <f>SUMIF($B$2:$B$85,"LEOPOLDINE HH",$I$2:$I$85)</f>
        <v>21647.98</v>
      </c>
    </row>
    <row r="10" spans="1:14" ht="16.5" x14ac:dyDescent="0.45">
      <c r="A10" s="4">
        <v>43491.854166666999</v>
      </c>
      <c r="B10" s="2" t="s">
        <v>31</v>
      </c>
      <c r="C10" s="2" t="s">
        <v>31</v>
      </c>
      <c r="D10" s="2" t="s">
        <v>32</v>
      </c>
      <c r="E10" s="2"/>
      <c r="F10" s="2" t="s">
        <v>33</v>
      </c>
      <c r="G10" s="2">
        <v>1</v>
      </c>
      <c r="H10" s="2"/>
      <c r="I10" s="14">
        <v>682.46</v>
      </c>
      <c r="K10" s="12" t="s">
        <v>72</v>
      </c>
      <c r="L10" s="12">
        <f>COUNTIF(B2:B85, "TAXI KEBAB")</f>
        <v>9</v>
      </c>
      <c r="M10" s="13">
        <f>SUMIF($B$2:$B$85,"TAXI KEBAB",$H$2:$H$85)</f>
        <v>564</v>
      </c>
      <c r="N10" s="12">
        <f>SUMIF($B$2:$B$85,"TAXI KEBAB",$I$2:$I$85)</f>
        <v>5476.54</v>
      </c>
    </row>
    <row r="11" spans="1:14" ht="16.5" x14ac:dyDescent="0.45">
      <c r="A11" s="5">
        <v>43492.645833333001</v>
      </c>
      <c r="B11" s="3" t="s">
        <v>34</v>
      </c>
      <c r="C11" s="3" t="s">
        <v>35</v>
      </c>
      <c r="D11" s="3"/>
      <c r="E11" s="3"/>
      <c r="F11" s="3" t="s">
        <v>36</v>
      </c>
      <c r="G11" s="3">
        <v>1</v>
      </c>
      <c r="H11" s="3">
        <v>113</v>
      </c>
      <c r="I11" s="15">
        <v>1800</v>
      </c>
      <c r="K11" s="12" t="s">
        <v>31</v>
      </c>
      <c r="L11" s="12">
        <f>COUNTIF(B2:B85, "MADAM")</f>
        <v>7</v>
      </c>
      <c r="M11" s="13">
        <f>SUMIF($B$2:$B$85,"MADAM",$H$2:$H$85)</f>
        <v>60</v>
      </c>
      <c r="N11" s="12">
        <f>SUMIF($B$2:$B$85,"MADAM",$I$2:$I$85)</f>
        <v>7452.59</v>
      </c>
    </row>
    <row r="12" spans="1:14" ht="16.5" x14ac:dyDescent="0.45">
      <c r="A12" s="4">
        <v>43498.583333333001</v>
      </c>
      <c r="B12" s="2" t="s">
        <v>34</v>
      </c>
      <c r="C12" s="2" t="s">
        <v>35</v>
      </c>
      <c r="D12" s="2" t="s">
        <v>37</v>
      </c>
      <c r="E12" s="2"/>
      <c r="F12" s="2" t="s">
        <v>38</v>
      </c>
      <c r="G12" s="2">
        <v>1</v>
      </c>
      <c r="H12" s="2">
        <v>74</v>
      </c>
      <c r="I12" s="14">
        <v>1800</v>
      </c>
      <c r="K12" s="12" t="s">
        <v>186</v>
      </c>
      <c r="L12" s="12">
        <f>COUNTIF(B2:B85, "LE PRINCE MIIAOU")</f>
        <v>4</v>
      </c>
      <c r="M12" s="13">
        <f>SUMIF($B$2:$B$85,"LE PRINCE MIIAOU",$H$2:$H$85)</f>
        <v>71</v>
      </c>
      <c r="N12" s="12">
        <f>SUMIF($B$2:$B$85,"LE PRINCE MIIAOU",$I$2:$I$85)</f>
        <v>4800</v>
      </c>
    </row>
    <row r="13" spans="1:14" ht="16.5" x14ac:dyDescent="0.45">
      <c r="A13" s="5">
        <v>43498.916666666999</v>
      </c>
      <c r="B13" s="3" t="s">
        <v>39</v>
      </c>
      <c r="C13" s="3" t="s">
        <v>40</v>
      </c>
      <c r="D13" s="3" t="s">
        <v>41</v>
      </c>
      <c r="E13" s="3"/>
      <c r="F13" s="3" t="s">
        <v>42</v>
      </c>
      <c r="G13" s="3">
        <v>1</v>
      </c>
      <c r="H13" s="3"/>
      <c r="I13" s="15">
        <v>1200</v>
      </c>
      <c r="K13" s="12" t="s">
        <v>9</v>
      </c>
      <c r="L13" s="12">
        <f>COUNTIF(B2:B85, "GENIAL AU JAPON")</f>
        <v>4</v>
      </c>
      <c r="M13" s="13">
        <f>SUMIF($B$2:$B$85,"GENIAL AU JAPON",$H$2:$H$85)</f>
        <v>504</v>
      </c>
      <c r="N13" s="12">
        <f>SUMIF($B$2:$B$85,"GENIAL AU JAPON",$I$2:$I$85)</f>
        <v>1384.3600000000001</v>
      </c>
    </row>
    <row r="14" spans="1:14" ht="16.5" x14ac:dyDescent="0.45">
      <c r="A14" s="4">
        <v>43499.666666666999</v>
      </c>
      <c r="B14" s="2" t="s">
        <v>34</v>
      </c>
      <c r="C14" s="2" t="s">
        <v>35</v>
      </c>
      <c r="D14" s="2" t="s">
        <v>43</v>
      </c>
      <c r="E14" s="2"/>
      <c r="F14" s="2" t="s">
        <v>44</v>
      </c>
      <c r="G14" s="2">
        <v>3</v>
      </c>
      <c r="H14" s="2"/>
      <c r="I14" s="14">
        <v>4000</v>
      </c>
      <c r="K14" s="12" t="s">
        <v>21</v>
      </c>
      <c r="L14" s="12">
        <f>COUNTIF(B2:B85, "SHIKO SHIKO")</f>
        <v>4</v>
      </c>
      <c r="M14" s="13">
        <f>SUMIF($B$2:$B$85,"SHIKO SHIKO",$H$2:$H$85)</f>
        <v>40</v>
      </c>
      <c r="N14" s="12">
        <f>SUMIF($B$2:$B$85,"SHIKO SHIKO",$I$2:$I$85)</f>
        <v>6050</v>
      </c>
    </row>
    <row r="15" spans="1:14" ht="16.5" x14ac:dyDescent="0.45">
      <c r="A15" s="5">
        <v>43501.958333333001</v>
      </c>
      <c r="B15" s="3" t="s">
        <v>6</v>
      </c>
      <c r="C15" s="3" t="s">
        <v>6</v>
      </c>
      <c r="D15" s="3" t="s">
        <v>45</v>
      </c>
      <c r="E15" s="3"/>
      <c r="F15" s="3" t="s">
        <v>46</v>
      </c>
      <c r="G15" s="3">
        <v>1</v>
      </c>
      <c r="H15" s="3">
        <v>190</v>
      </c>
      <c r="I15" s="15">
        <v>500</v>
      </c>
      <c r="K15" s="12" t="s">
        <v>49</v>
      </c>
      <c r="L15" s="12">
        <f>COUNTIF(B2:B85, "THE SLOW SLIDERS")</f>
        <v>2</v>
      </c>
      <c r="M15" s="13">
        <f>SUMIF($B$2:$B$85,"THE SLOW SLIDERS",$H$2:$H$85)</f>
        <v>152</v>
      </c>
      <c r="N15" s="12">
        <f>SUMIF($B$2:$B$85,"THE SLOW SLIDERS",$I$2:$I$85)</f>
        <v>1800</v>
      </c>
    </row>
    <row r="16" spans="1:14" ht="16.5" x14ac:dyDescent="0.45">
      <c r="A16" s="4">
        <v>43501.75</v>
      </c>
      <c r="B16" s="2" t="s">
        <v>34</v>
      </c>
      <c r="C16" s="2" t="s">
        <v>35</v>
      </c>
      <c r="D16" s="2" t="s">
        <v>47</v>
      </c>
      <c r="E16" s="2"/>
      <c r="F16" s="2" t="s">
        <v>48</v>
      </c>
      <c r="G16" s="2">
        <v>2</v>
      </c>
      <c r="H16" s="2"/>
      <c r="I16" s="14">
        <v>2000</v>
      </c>
      <c r="K16" s="12" t="s">
        <v>60</v>
      </c>
      <c r="L16" s="12">
        <f>COUNTIF(B2:B85, "CARNIVAL OF SOULS")</f>
        <v>2</v>
      </c>
      <c r="M16" s="13">
        <f>SUMIF($B$2:$B$85,"CARNIVAL OF SOULS",$H$2:$H$85)</f>
        <v>30</v>
      </c>
      <c r="N16" s="12">
        <f>SUMIF($B$2:$B$85,"CARNIVAL OF SOULS",$I$2:$I$85)</f>
        <v>4357.1100000000006</v>
      </c>
    </row>
    <row r="17" spans="1:14" ht="16.5" x14ac:dyDescent="0.45">
      <c r="A17" s="5">
        <v>43503.8125</v>
      </c>
      <c r="B17" s="3" t="s">
        <v>49</v>
      </c>
      <c r="C17" s="3" t="s">
        <v>49</v>
      </c>
      <c r="D17" s="3" t="s">
        <v>50</v>
      </c>
      <c r="E17" s="3"/>
      <c r="F17" s="3" t="s">
        <v>46</v>
      </c>
      <c r="G17" s="3">
        <v>1</v>
      </c>
      <c r="H17" s="3"/>
      <c r="I17" s="15">
        <v>800</v>
      </c>
      <c r="K17" s="12" t="s">
        <v>87</v>
      </c>
      <c r="L17" s="12">
        <f>COUNTIF(B2:B85, "FUZETA")</f>
        <v>2</v>
      </c>
      <c r="M17" s="13">
        <f>SUMIF($B$2:$B$85,"FUZETA",$H$2:$H$85)</f>
        <v>94</v>
      </c>
      <c r="N17" s="12">
        <f>SUMIF($B$2:$B$85,"FUZETA",$I$2:$I$85)</f>
        <v>2100</v>
      </c>
    </row>
    <row r="18" spans="1:14" x14ac:dyDescent="0.35">
      <c r="A18" s="4">
        <v>43504.958333333001</v>
      </c>
      <c r="B18" s="2" t="s">
        <v>31</v>
      </c>
      <c r="C18" s="2" t="s">
        <v>31</v>
      </c>
      <c r="D18" s="2"/>
      <c r="E18" s="2"/>
      <c r="F18" s="2" t="s">
        <v>51</v>
      </c>
      <c r="G18" s="2">
        <v>1</v>
      </c>
      <c r="H18" s="2">
        <v>60</v>
      </c>
      <c r="I18" s="14">
        <v>1000</v>
      </c>
      <c r="K18" s="19" t="s">
        <v>95</v>
      </c>
      <c r="L18" s="12">
        <f>COUNTIF(B2:B85, "AEROBRASIL")</f>
        <v>1</v>
      </c>
      <c r="M18" s="12">
        <f>SUMIF($B$2:$B$85,"AEROBRASIL",$H$2:$H$85)</f>
        <v>0</v>
      </c>
      <c r="N18" s="12">
        <f>SUMIF($B$2:$B$85,"AEROBRASIL",$I$2:$I$85)</f>
        <v>700</v>
      </c>
    </row>
    <row r="19" spans="1:14" x14ac:dyDescent="0.35">
      <c r="A19" s="5">
        <v>43504.541666666999</v>
      </c>
      <c r="B19" s="3" t="s">
        <v>34</v>
      </c>
      <c r="C19" s="3" t="s">
        <v>35</v>
      </c>
      <c r="D19" s="3"/>
      <c r="E19" s="3"/>
      <c r="F19" s="3" t="s">
        <v>52</v>
      </c>
      <c r="G19" s="3">
        <v>2</v>
      </c>
      <c r="H19" s="3">
        <v>152</v>
      </c>
      <c r="I19" s="15">
        <v>2700</v>
      </c>
    </row>
    <row r="20" spans="1:14" x14ac:dyDescent="0.35">
      <c r="A20" s="4">
        <v>43504.833333333001</v>
      </c>
      <c r="B20" s="2" t="s">
        <v>53</v>
      </c>
      <c r="C20" s="2" t="s">
        <v>53</v>
      </c>
      <c r="D20" s="2" t="s">
        <v>54</v>
      </c>
      <c r="E20" s="2"/>
      <c r="F20" s="2" t="s">
        <v>55</v>
      </c>
      <c r="G20" s="2">
        <v>1</v>
      </c>
      <c r="H20" s="2">
        <v>484</v>
      </c>
      <c r="I20" s="14">
        <v>300</v>
      </c>
    </row>
    <row r="21" spans="1:14" x14ac:dyDescent="0.35">
      <c r="A21" s="5">
        <v>43511.958333333001</v>
      </c>
      <c r="B21" s="3" t="s">
        <v>49</v>
      </c>
      <c r="C21" s="3" t="s">
        <v>49</v>
      </c>
      <c r="D21" s="3" t="s">
        <v>56</v>
      </c>
      <c r="E21" s="3"/>
      <c r="F21" s="3" t="s">
        <v>57</v>
      </c>
      <c r="G21" s="3">
        <v>1</v>
      </c>
      <c r="H21" s="3">
        <v>152</v>
      </c>
      <c r="I21" s="15">
        <v>1000</v>
      </c>
    </row>
    <row r="22" spans="1:14" x14ac:dyDescent="0.35">
      <c r="A22" s="4">
        <v>43517.958333333001</v>
      </c>
      <c r="B22" s="2" t="s">
        <v>6</v>
      </c>
      <c r="C22" s="2" t="s">
        <v>6</v>
      </c>
      <c r="D22" s="2" t="s">
        <v>58</v>
      </c>
      <c r="E22" s="2"/>
      <c r="F22" s="2" t="s">
        <v>59</v>
      </c>
      <c r="G22" s="2">
        <v>1</v>
      </c>
      <c r="H22" s="2"/>
      <c r="I22" s="14">
        <v>600</v>
      </c>
    </row>
    <row r="23" spans="1:14" x14ac:dyDescent="0.35">
      <c r="A23" s="5">
        <v>43519.8125</v>
      </c>
      <c r="B23" s="3" t="s">
        <v>60</v>
      </c>
      <c r="C23" s="3" t="s">
        <v>60</v>
      </c>
      <c r="D23" s="3" t="s">
        <v>61</v>
      </c>
      <c r="E23" s="3" t="s">
        <v>62</v>
      </c>
      <c r="F23" s="3" t="s">
        <v>63</v>
      </c>
      <c r="G23" s="3">
        <v>1</v>
      </c>
      <c r="H23" s="3">
        <v>30</v>
      </c>
      <c r="I23" s="15">
        <v>3507.11</v>
      </c>
    </row>
    <row r="24" spans="1:14" x14ac:dyDescent="0.35">
      <c r="A24" s="4">
        <v>43520.604166666999</v>
      </c>
      <c r="B24" s="2" t="s">
        <v>34</v>
      </c>
      <c r="C24" s="2" t="s">
        <v>35</v>
      </c>
      <c r="D24" s="2" t="s">
        <v>64</v>
      </c>
      <c r="E24" s="2" t="s">
        <v>25</v>
      </c>
      <c r="F24" s="2" t="s">
        <v>65</v>
      </c>
      <c r="G24" s="2">
        <v>1</v>
      </c>
      <c r="H24" s="2">
        <v>148</v>
      </c>
      <c r="I24" s="14">
        <v>1868.25</v>
      </c>
    </row>
    <row r="25" spans="1:14" x14ac:dyDescent="0.35">
      <c r="A25" s="5">
        <v>43524.833333333001</v>
      </c>
      <c r="B25" s="3" t="s">
        <v>66</v>
      </c>
      <c r="C25" s="3" t="s">
        <v>66</v>
      </c>
      <c r="D25" s="3" t="s">
        <v>67</v>
      </c>
      <c r="E25" s="3"/>
      <c r="F25" s="3" t="s">
        <v>68</v>
      </c>
      <c r="G25" s="3">
        <v>1</v>
      </c>
      <c r="H25" s="3">
        <v>570</v>
      </c>
      <c r="I25" s="15">
        <v>473.93</v>
      </c>
    </row>
    <row r="26" spans="1:14" x14ac:dyDescent="0.35">
      <c r="A26" s="4">
        <v>43530.833333333001</v>
      </c>
      <c r="B26" s="2" t="s">
        <v>12</v>
      </c>
      <c r="C26" s="2" t="s">
        <v>15</v>
      </c>
      <c r="D26" s="2" t="s">
        <v>69</v>
      </c>
      <c r="E26" s="2" t="s">
        <v>70</v>
      </c>
      <c r="F26" s="2" t="s">
        <v>71</v>
      </c>
      <c r="G26" s="2">
        <v>2</v>
      </c>
      <c r="H26" s="2"/>
      <c r="I26" s="14">
        <v>4737</v>
      </c>
    </row>
    <row r="27" spans="1:14" x14ac:dyDescent="0.35">
      <c r="A27" s="5">
        <v>43531.958333333001</v>
      </c>
      <c r="B27" s="3" t="s">
        <v>72</v>
      </c>
      <c r="C27" s="3" t="s">
        <v>72</v>
      </c>
      <c r="D27" s="3" t="s">
        <v>73</v>
      </c>
      <c r="E27" s="3"/>
      <c r="F27" s="3" t="s">
        <v>74</v>
      </c>
      <c r="G27" s="3">
        <v>1</v>
      </c>
      <c r="H27" s="3">
        <v>169</v>
      </c>
      <c r="I27" s="15">
        <v>800</v>
      </c>
    </row>
    <row r="28" spans="1:14" x14ac:dyDescent="0.35">
      <c r="A28" s="4">
        <v>43532.958333333001</v>
      </c>
      <c r="B28" s="2" t="s">
        <v>12</v>
      </c>
      <c r="C28" s="2" t="s">
        <v>12</v>
      </c>
      <c r="D28" s="2" t="s">
        <v>75</v>
      </c>
      <c r="E28" s="2"/>
      <c r="F28" s="2" t="s">
        <v>76</v>
      </c>
      <c r="G28" s="2">
        <v>1</v>
      </c>
      <c r="H28" s="2"/>
      <c r="I28" s="14">
        <v>1500</v>
      </c>
    </row>
    <row r="29" spans="1:14" x14ac:dyDescent="0.35">
      <c r="A29" s="5">
        <v>43533.958333333001</v>
      </c>
      <c r="B29" s="3" t="s">
        <v>31</v>
      </c>
      <c r="C29" s="3" t="s">
        <v>31</v>
      </c>
      <c r="D29" s="3" t="s">
        <v>77</v>
      </c>
      <c r="E29" s="3"/>
      <c r="F29" s="3" t="s">
        <v>78</v>
      </c>
      <c r="G29" s="3">
        <v>1</v>
      </c>
      <c r="H29" s="3"/>
      <c r="I29" s="15">
        <v>900.47</v>
      </c>
    </row>
    <row r="30" spans="1:14" x14ac:dyDescent="0.35">
      <c r="A30" s="4">
        <v>43534.958333333001</v>
      </c>
      <c r="B30" s="2" t="s">
        <v>79</v>
      </c>
      <c r="C30" s="2" t="s">
        <v>79</v>
      </c>
      <c r="D30" s="2"/>
      <c r="E30" s="2"/>
      <c r="F30" s="2" t="s">
        <v>80</v>
      </c>
      <c r="G30" s="2">
        <v>1</v>
      </c>
      <c r="H30" s="2"/>
      <c r="I30" s="14">
        <v>800</v>
      </c>
    </row>
    <row r="31" spans="1:14" x14ac:dyDescent="0.35">
      <c r="A31" s="5">
        <v>43537.958333333001</v>
      </c>
      <c r="B31" s="3" t="s">
        <v>34</v>
      </c>
      <c r="C31" s="3" t="s">
        <v>81</v>
      </c>
      <c r="D31" s="3" t="s">
        <v>82</v>
      </c>
      <c r="E31" s="3"/>
      <c r="F31" s="3" t="s">
        <v>83</v>
      </c>
      <c r="G31" s="3">
        <v>2</v>
      </c>
      <c r="H31" s="3"/>
      <c r="I31" s="15">
        <v>2700</v>
      </c>
    </row>
    <row r="32" spans="1:14" x14ac:dyDescent="0.35">
      <c r="A32" s="4">
        <v>43537.791666666999</v>
      </c>
      <c r="B32" s="2" t="s">
        <v>39</v>
      </c>
      <c r="C32" s="2" t="s">
        <v>40</v>
      </c>
      <c r="D32" s="2" t="s">
        <v>84</v>
      </c>
      <c r="E32" s="2" t="s">
        <v>85</v>
      </c>
      <c r="F32" s="2" t="s">
        <v>86</v>
      </c>
      <c r="G32" s="2">
        <v>1</v>
      </c>
      <c r="H32" s="2"/>
      <c r="I32" s="14">
        <v>800</v>
      </c>
    </row>
    <row r="33" spans="1:9" x14ac:dyDescent="0.35">
      <c r="A33" s="5">
        <v>43538.958333333001</v>
      </c>
      <c r="B33" s="3" t="s">
        <v>87</v>
      </c>
      <c r="C33" s="3" t="s">
        <v>87</v>
      </c>
      <c r="D33" s="3" t="s">
        <v>88</v>
      </c>
      <c r="E33" s="3"/>
      <c r="F33" s="3" t="s">
        <v>89</v>
      </c>
      <c r="G33" s="3">
        <v>1</v>
      </c>
      <c r="H33" s="3"/>
      <c r="I33" s="15">
        <v>1000</v>
      </c>
    </row>
    <row r="34" spans="1:9" x14ac:dyDescent="0.35">
      <c r="A34" s="4">
        <v>43538.8125</v>
      </c>
      <c r="B34" s="2" t="s">
        <v>12</v>
      </c>
      <c r="C34" s="2" t="s">
        <v>15</v>
      </c>
      <c r="D34" s="2" t="s">
        <v>90</v>
      </c>
      <c r="E34" s="2" t="s">
        <v>91</v>
      </c>
      <c r="F34" s="2" t="s">
        <v>92</v>
      </c>
      <c r="G34" s="2">
        <v>4</v>
      </c>
      <c r="H34" s="2"/>
      <c r="I34" s="14">
        <v>3724</v>
      </c>
    </row>
    <row r="35" spans="1:9" x14ac:dyDescent="0.35">
      <c r="A35" s="5">
        <v>43539.958333333001</v>
      </c>
      <c r="B35" s="3" t="s">
        <v>34</v>
      </c>
      <c r="C35" s="3" t="s">
        <v>81</v>
      </c>
      <c r="D35" s="3" t="s">
        <v>93</v>
      </c>
      <c r="E35" s="3" t="s">
        <v>91</v>
      </c>
      <c r="F35" s="3" t="s">
        <v>94</v>
      </c>
      <c r="G35" s="3">
        <v>2</v>
      </c>
      <c r="H35" s="3">
        <v>143</v>
      </c>
      <c r="I35" s="15">
        <v>2700</v>
      </c>
    </row>
    <row r="36" spans="1:9" x14ac:dyDescent="0.35">
      <c r="A36" s="4">
        <v>43540.729166666999</v>
      </c>
      <c r="B36" s="2" t="s">
        <v>95</v>
      </c>
      <c r="C36" s="2" t="s">
        <v>96</v>
      </c>
      <c r="D36" s="2" t="s">
        <v>84</v>
      </c>
      <c r="E36" s="2" t="s">
        <v>85</v>
      </c>
      <c r="F36" s="2" t="s">
        <v>86</v>
      </c>
      <c r="G36" s="2">
        <v>1</v>
      </c>
      <c r="H36" s="2"/>
      <c r="I36" s="14">
        <v>700</v>
      </c>
    </row>
    <row r="37" spans="1:9" x14ac:dyDescent="0.35">
      <c r="A37" s="5">
        <v>43540.8125</v>
      </c>
      <c r="B37" s="3" t="s">
        <v>87</v>
      </c>
      <c r="C37" s="3" t="s">
        <v>87</v>
      </c>
      <c r="D37" s="3" t="s">
        <v>97</v>
      </c>
      <c r="E37" s="3"/>
      <c r="F37" s="3" t="s">
        <v>98</v>
      </c>
      <c r="G37" s="3">
        <v>1</v>
      </c>
      <c r="H37" s="3">
        <v>94</v>
      </c>
      <c r="I37" s="15">
        <v>1100</v>
      </c>
    </row>
    <row r="38" spans="1:9" x14ac:dyDescent="0.35">
      <c r="A38" s="4">
        <v>43541.958333333001</v>
      </c>
      <c r="B38" s="2" t="s">
        <v>34</v>
      </c>
      <c r="C38" s="2" t="s">
        <v>35</v>
      </c>
      <c r="D38" s="2"/>
      <c r="E38" s="2"/>
      <c r="F38" s="2" t="s">
        <v>65</v>
      </c>
      <c r="G38" s="2">
        <v>1</v>
      </c>
      <c r="H38" s="2">
        <v>60</v>
      </c>
      <c r="I38" s="14">
        <v>1400</v>
      </c>
    </row>
    <row r="39" spans="1:9" x14ac:dyDescent="0.35">
      <c r="A39" s="5">
        <v>43543.5625</v>
      </c>
      <c r="B39" s="3" t="s">
        <v>34</v>
      </c>
      <c r="C39" s="3" t="s">
        <v>35</v>
      </c>
      <c r="D39" s="3" t="s">
        <v>99</v>
      </c>
      <c r="E39" s="3" t="s">
        <v>25</v>
      </c>
      <c r="F39" s="3" t="s">
        <v>100</v>
      </c>
      <c r="G39" s="3">
        <v>2</v>
      </c>
      <c r="H39" s="3">
        <v>1269</v>
      </c>
      <c r="I39" s="15">
        <v>2600</v>
      </c>
    </row>
    <row r="40" spans="1:9" x14ac:dyDescent="0.35">
      <c r="A40" s="4">
        <v>43545.958333333001</v>
      </c>
      <c r="B40" s="2" t="s">
        <v>72</v>
      </c>
      <c r="C40" s="2" t="s">
        <v>101</v>
      </c>
      <c r="D40" s="2" t="s">
        <v>102</v>
      </c>
      <c r="E40" s="2"/>
      <c r="F40" s="2" t="s">
        <v>103</v>
      </c>
      <c r="G40" s="2">
        <v>1</v>
      </c>
      <c r="H40" s="2"/>
      <c r="I40" s="14">
        <v>400</v>
      </c>
    </row>
    <row r="41" spans="1:9" x14ac:dyDescent="0.35">
      <c r="A41" s="5">
        <v>43545.833333333001</v>
      </c>
      <c r="B41" s="3" t="s">
        <v>6</v>
      </c>
      <c r="C41" s="3" t="s">
        <v>6</v>
      </c>
      <c r="D41" s="3" t="s">
        <v>104</v>
      </c>
      <c r="E41" s="3"/>
      <c r="F41" s="3" t="s">
        <v>105</v>
      </c>
      <c r="G41" s="3">
        <v>1</v>
      </c>
      <c r="H41" s="3"/>
      <c r="I41" s="15">
        <v>500</v>
      </c>
    </row>
    <row r="42" spans="1:9" x14ac:dyDescent="0.35">
      <c r="A42" s="4">
        <v>43546.958333333001</v>
      </c>
      <c r="B42" s="2" t="s">
        <v>6</v>
      </c>
      <c r="C42" s="2" t="s">
        <v>6</v>
      </c>
      <c r="D42" s="2" t="s">
        <v>106</v>
      </c>
      <c r="E42" s="2"/>
      <c r="F42" s="2" t="s">
        <v>107</v>
      </c>
      <c r="G42" s="2">
        <v>1</v>
      </c>
      <c r="H42" s="2"/>
      <c r="I42" s="14">
        <v>600</v>
      </c>
    </row>
    <row r="43" spans="1:9" x14ac:dyDescent="0.35">
      <c r="A43" s="5">
        <v>43546.854166666999</v>
      </c>
      <c r="B43" s="3" t="s">
        <v>108</v>
      </c>
      <c r="C43" s="3" t="s">
        <v>108</v>
      </c>
      <c r="D43" s="3" t="s">
        <v>109</v>
      </c>
      <c r="E43" s="3"/>
      <c r="F43" s="3" t="s">
        <v>110</v>
      </c>
      <c r="G43" s="3">
        <v>1</v>
      </c>
      <c r="H43" s="3"/>
      <c r="I43" s="15">
        <v>700</v>
      </c>
    </row>
    <row r="44" spans="1:9" x14ac:dyDescent="0.35">
      <c r="A44" s="4">
        <v>43547.8125</v>
      </c>
      <c r="B44" s="2" t="s">
        <v>6</v>
      </c>
      <c r="C44" s="2" t="s">
        <v>6</v>
      </c>
      <c r="D44" s="2" t="s">
        <v>111</v>
      </c>
      <c r="E44" s="2"/>
      <c r="F44" s="2" t="s">
        <v>112</v>
      </c>
      <c r="G44" s="2">
        <v>1</v>
      </c>
      <c r="H44" s="2"/>
      <c r="I44" s="14">
        <v>500</v>
      </c>
    </row>
    <row r="45" spans="1:9" x14ac:dyDescent="0.35">
      <c r="A45" s="5">
        <v>43553.958333333001</v>
      </c>
      <c r="B45" s="3" t="s">
        <v>31</v>
      </c>
      <c r="C45" s="3" t="s">
        <v>31</v>
      </c>
      <c r="D45" s="3" t="s">
        <v>113</v>
      </c>
      <c r="E45" s="3"/>
      <c r="F45" s="3" t="s">
        <v>114</v>
      </c>
      <c r="G45" s="3">
        <v>1</v>
      </c>
      <c r="H45" s="3"/>
      <c r="I45" s="15">
        <v>1000</v>
      </c>
    </row>
    <row r="46" spans="1:9" x14ac:dyDescent="0.35">
      <c r="A46" s="4">
        <v>43553.958333333001</v>
      </c>
      <c r="B46" s="2" t="s">
        <v>72</v>
      </c>
      <c r="C46" s="2" t="s">
        <v>72</v>
      </c>
      <c r="D46" s="2"/>
      <c r="E46" s="2"/>
      <c r="F46" s="2" t="s">
        <v>107</v>
      </c>
      <c r="G46" s="2">
        <v>1</v>
      </c>
      <c r="H46" s="2"/>
      <c r="I46" s="14">
        <v>600</v>
      </c>
    </row>
    <row r="47" spans="1:9" x14ac:dyDescent="0.35">
      <c r="A47" s="5">
        <v>43553.791666666999</v>
      </c>
      <c r="B47" s="3" t="s">
        <v>39</v>
      </c>
      <c r="C47" s="3" t="s">
        <v>40</v>
      </c>
      <c r="D47" s="3" t="s">
        <v>115</v>
      </c>
      <c r="E47" s="3"/>
      <c r="F47" s="3" t="s">
        <v>116</v>
      </c>
      <c r="G47" s="3">
        <v>1</v>
      </c>
      <c r="H47" s="3"/>
      <c r="I47" s="15">
        <v>800</v>
      </c>
    </row>
    <row r="48" spans="1:9" x14ac:dyDescent="0.35">
      <c r="A48" s="4">
        <v>43554.958333333001</v>
      </c>
      <c r="B48" s="2" t="s">
        <v>23</v>
      </c>
      <c r="C48" s="2" t="s">
        <v>23</v>
      </c>
      <c r="D48" s="2" t="s">
        <v>117</v>
      </c>
      <c r="E48" s="2"/>
      <c r="F48" s="2" t="s">
        <v>118</v>
      </c>
      <c r="G48" s="2">
        <v>1</v>
      </c>
      <c r="H48" s="2"/>
      <c r="I48" s="14">
        <v>1000</v>
      </c>
    </row>
    <row r="49" spans="1:9" x14ac:dyDescent="0.35">
      <c r="A49" s="5">
        <v>43554.958333333001</v>
      </c>
      <c r="B49" s="3" t="s">
        <v>72</v>
      </c>
      <c r="C49" s="3" t="s">
        <v>101</v>
      </c>
      <c r="D49" s="3"/>
      <c r="E49" s="3"/>
      <c r="F49" s="3" t="s">
        <v>119</v>
      </c>
      <c r="G49" s="3">
        <v>1</v>
      </c>
      <c r="H49" s="3">
        <v>350</v>
      </c>
      <c r="I49" s="15">
        <v>800</v>
      </c>
    </row>
    <row r="50" spans="1:9" x14ac:dyDescent="0.35">
      <c r="A50" s="4">
        <v>43554.791666666999</v>
      </c>
      <c r="B50" s="2" t="s">
        <v>31</v>
      </c>
      <c r="C50" s="2" t="s">
        <v>31</v>
      </c>
      <c r="D50" s="2"/>
      <c r="E50" s="2"/>
      <c r="F50" s="2" t="s">
        <v>120</v>
      </c>
      <c r="G50" s="2">
        <v>1</v>
      </c>
      <c r="H50" s="2"/>
      <c r="I50" s="14">
        <v>1895.73</v>
      </c>
    </row>
    <row r="51" spans="1:9" x14ac:dyDescent="0.35">
      <c r="A51" s="5">
        <v>43558.833333333001</v>
      </c>
      <c r="B51" s="3" t="s">
        <v>72</v>
      </c>
      <c r="C51" s="3" t="s">
        <v>101</v>
      </c>
      <c r="D51" s="3" t="s">
        <v>121</v>
      </c>
      <c r="E51" s="3" t="s">
        <v>85</v>
      </c>
      <c r="F51" s="3" t="s">
        <v>122</v>
      </c>
      <c r="G51" s="3">
        <v>1</v>
      </c>
      <c r="H51" s="3"/>
      <c r="I51" s="15">
        <v>600</v>
      </c>
    </row>
    <row r="52" spans="1:9" x14ac:dyDescent="0.35">
      <c r="A52" s="4">
        <v>43559.739583333001</v>
      </c>
      <c r="B52" s="2" t="s">
        <v>31</v>
      </c>
      <c r="C52" s="2" t="s">
        <v>31</v>
      </c>
      <c r="D52" s="2" t="s">
        <v>84</v>
      </c>
      <c r="E52" s="2" t="s">
        <v>85</v>
      </c>
      <c r="F52" s="2" t="s">
        <v>86</v>
      </c>
      <c r="G52" s="2">
        <v>1</v>
      </c>
      <c r="H52" s="2"/>
      <c r="I52" s="14">
        <v>1500</v>
      </c>
    </row>
    <row r="53" spans="1:9" x14ac:dyDescent="0.35">
      <c r="A53" s="5">
        <v>43559.902777777999</v>
      </c>
      <c r="B53" s="3" t="s">
        <v>6</v>
      </c>
      <c r="C53" s="3" t="s">
        <v>6</v>
      </c>
      <c r="D53" s="3" t="s">
        <v>123</v>
      </c>
      <c r="E53" s="3"/>
      <c r="F53" s="3" t="s">
        <v>124</v>
      </c>
      <c r="G53" s="3">
        <v>1</v>
      </c>
      <c r="H53" s="3"/>
      <c r="I53" s="15">
        <v>370</v>
      </c>
    </row>
    <row r="54" spans="1:9" x14ac:dyDescent="0.35">
      <c r="A54" s="4">
        <v>43560.916666666999</v>
      </c>
      <c r="B54" s="2" t="s">
        <v>125</v>
      </c>
      <c r="C54" s="2" t="s">
        <v>125</v>
      </c>
      <c r="D54" s="2"/>
      <c r="E54" s="2"/>
      <c r="F54" s="2" t="s">
        <v>126</v>
      </c>
      <c r="G54" s="2">
        <v>1</v>
      </c>
      <c r="H54" s="2"/>
      <c r="I54" s="14">
        <v>800</v>
      </c>
    </row>
    <row r="55" spans="1:9" x14ac:dyDescent="0.35">
      <c r="A55" s="5">
        <v>43560.510416666999</v>
      </c>
      <c r="B55" s="3" t="s">
        <v>34</v>
      </c>
      <c r="C55" s="3" t="s">
        <v>35</v>
      </c>
      <c r="D55" s="3" t="s">
        <v>127</v>
      </c>
      <c r="E55" s="3"/>
      <c r="F55" s="3" t="s">
        <v>128</v>
      </c>
      <c r="G55" s="3">
        <v>1</v>
      </c>
      <c r="H55" s="3"/>
      <c r="I55" s="15">
        <v>2000</v>
      </c>
    </row>
    <row r="56" spans="1:9" x14ac:dyDescent="0.35">
      <c r="A56" s="4">
        <v>43560.770833333001</v>
      </c>
      <c r="B56" s="2" t="s">
        <v>60</v>
      </c>
      <c r="C56" s="2" t="s">
        <v>60</v>
      </c>
      <c r="D56" s="2"/>
      <c r="E56" s="2"/>
      <c r="F56" s="2" t="s">
        <v>129</v>
      </c>
      <c r="G56" s="2">
        <v>1</v>
      </c>
      <c r="H56" s="2"/>
      <c r="I56" s="14">
        <v>850</v>
      </c>
    </row>
    <row r="57" spans="1:9" x14ac:dyDescent="0.35">
      <c r="A57" s="5">
        <v>43561.916666666999</v>
      </c>
      <c r="B57" s="3" t="s">
        <v>125</v>
      </c>
      <c r="C57" s="3" t="s">
        <v>125</v>
      </c>
      <c r="D57" s="3" t="s">
        <v>130</v>
      </c>
      <c r="E57" s="3" t="s">
        <v>131</v>
      </c>
      <c r="F57" s="3" t="s">
        <v>132</v>
      </c>
      <c r="G57" s="3">
        <v>1</v>
      </c>
      <c r="H57" s="3">
        <v>114</v>
      </c>
      <c r="I57" s="15">
        <v>800</v>
      </c>
    </row>
    <row r="58" spans="1:9" x14ac:dyDescent="0.35">
      <c r="A58" s="4">
        <v>43561.916666666999</v>
      </c>
      <c r="B58" s="2" t="s">
        <v>6</v>
      </c>
      <c r="C58" s="2" t="s">
        <v>6</v>
      </c>
      <c r="D58" s="2" t="s">
        <v>133</v>
      </c>
      <c r="E58" s="2" t="s">
        <v>91</v>
      </c>
      <c r="F58" s="2" t="s">
        <v>134</v>
      </c>
      <c r="G58" s="2">
        <v>1</v>
      </c>
      <c r="H58" s="2"/>
      <c r="I58" s="14">
        <v>800</v>
      </c>
    </row>
    <row r="59" spans="1:9" x14ac:dyDescent="0.35">
      <c r="A59" s="5">
        <v>43561.666666666999</v>
      </c>
      <c r="B59" s="3" t="s">
        <v>16</v>
      </c>
      <c r="C59" s="3" t="s">
        <v>17</v>
      </c>
      <c r="D59" s="3"/>
      <c r="E59" s="3"/>
      <c r="F59" s="3" t="s">
        <v>135</v>
      </c>
      <c r="G59" s="3">
        <v>1</v>
      </c>
      <c r="H59" s="3">
        <v>40</v>
      </c>
      <c r="I59" s="15">
        <v>1750</v>
      </c>
    </row>
    <row r="60" spans="1:9" x14ac:dyDescent="0.35">
      <c r="A60" s="4">
        <v>43561.75</v>
      </c>
      <c r="B60" s="2" t="s">
        <v>72</v>
      </c>
      <c r="C60" s="2" t="s">
        <v>72</v>
      </c>
      <c r="D60" s="2" t="s">
        <v>136</v>
      </c>
      <c r="E60" s="2"/>
      <c r="F60" s="2" t="s">
        <v>137</v>
      </c>
      <c r="G60" s="2">
        <v>1</v>
      </c>
      <c r="H60" s="2"/>
      <c r="I60" s="14">
        <v>426.54</v>
      </c>
    </row>
    <row r="61" spans="1:9" x14ac:dyDescent="0.35">
      <c r="A61" s="5">
        <v>43561.770833333001</v>
      </c>
      <c r="B61" s="3" t="s">
        <v>31</v>
      </c>
      <c r="C61" s="3" t="s">
        <v>31</v>
      </c>
      <c r="D61" s="3" t="s">
        <v>138</v>
      </c>
      <c r="E61" s="3"/>
      <c r="F61" s="3" t="s">
        <v>139</v>
      </c>
      <c r="G61" s="3">
        <v>1</v>
      </c>
      <c r="H61" s="3"/>
      <c r="I61" s="15">
        <v>473.93</v>
      </c>
    </row>
    <row r="62" spans="1:9" x14ac:dyDescent="0.35">
      <c r="A62" s="4">
        <v>43573.916666666999</v>
      </c>
      <c r="B62" s="2" t="s">
        <v>34</v>
      </c>
      <c r="C62" s="2" t="s">
        <v>35</v>
      </c>
      <c r="D62" s="2"/>
      <c r="E62" s="2"/>
      <c r="F62" s="2" t="s">
        <v>140</v>
      </c>
      <c r="G62" s="2">
        <v>1</v>
      </c>
      <c r="H62" s="2"/>
      <c r="I62" s="14">
        <v>1500</v>
      </c>
    </row>
    <row r="63" spans="1:9" x14ac:dyDescent="0.35">
      <c r="A63" s="5">
        <v>43573.666666666999</v>
      </c>
      <c r="B63" s="3" t="s">
        <v>9</v>
      </c>
      <c r="C63" s="3" t="s">
        <v>10</v>
      </c>
      <c r="D63" s="3" t="s">
        <v>141</v>
      </c>
      <c r="E63" s="3"/>
      <c r="F63" s="3" t="s">
        <v>142</v>
      </c>
      <c r="G63" s="3">
        <v>1</v>
      </c>
      <c r="H63" s="3"/>
      <c r="I63" s="15">
        <v>300</v>
      </c>
    </row>
    <row r="64" spans="1:9" x14ac:dyDescent="0.35">
      <c r="A64" s="4">
        <v>43578.916666666999</v>
      </c>
      <c r="B64" s="2" t="s">
        <v>66</v>
      </c>
      <c r="C64" s="2" t="s">
        <v>66</v>
      </c>
      <c r="D64" s="2" t="s">
        <v>143</v>
      </c>
      <c r="E64" s="2"/>
      <c r="F64" s="2" t="s">
        <v>144</v>
      </c>
      <c r="G64" s="2">
        <v>1</v>
      </c>
      <c r="H64" s="2">
        <v>133</v>
      </c>
      <c r="I64" s="14">
        <v>800</v>
      </c>
    </row>
    <row r="65" spans="1:9" x14ac:dyDescent="0.35">
      <c r="A65" s="5">
        <v>43579.520833333001</v>
      </c>
      <c r="B65" s="3" t="s">
        <v>34</v>
      </c>
      <c r="C65" s="3" t="s">
        <v>81</v>
      </c>
      <c r="D65" s="3" t="s">
        <v>145</v>
      </c>
      <c r="E65" s="3"/>
      <c r="F65" s="3" t="s">
        <v>146</v>
      </c>
      <c r="G65" s="3">
        <v>2</v>
      </c>
      <c r="H65" s="3">
        <v>136</v>
      </c>
      <c r="I65" s="15">
        <v>2700</v>
      </c>
    </row>
    <row r="66" spans="1:9" x14ac:dyDescent="0.35">
      <c r="A66" s="4">
        <v>43582.916666666999</v>
      </c>
      <c r="B66" s="2" t="s">
        <v>12</v>
      </c>
      <c r="C66" s="2" t="s">
        <v>15</v>
      </c>
      <c r="D66" s="2"/>
      <c r="E66" s="2"/>
      <c r="F66" s="2" t="s">
        <v>147</v>
      </c>
      <c r="G66" s="2">
        <v>1</v>
      </c>
      <c r="H66" s="2">
        <v>100</v>
      </c>
      <c r="I66" s="14">
        <v>2000</v>
      </c>
    </row>
    <row r="67" spans="1:9" x14ac:dyDescent="0.35">
      <c r="A67" s="5">
        <v>43582.6875</v>
      </c>
      <c r="B67" s="3" t="s">
        <v>148</v>
      </c>
      <c r="C67" s="3" t="s">
        <v>148</v>
      </c>
      <c r="D67" s="3" t="s">
        <v>149</v>
      </c>
      <c r="E67" s="3"/>
      <c r="F67" s="3" t="s">
        <v>83</v>
      </c>
      <c r="G67" s="3">
        <v>1</v>
      </c>
      <c r="H67" s="3">
        <v>70</v>
      </c>
      <c r="I67" s="15">
        <v>400</v>
      </c>
    </row>
    <row r="68" spans="1:9" x14ac:dyDescent="0.35">
      <c r="A68" s="4">
        <v>43582.75</v>
      </c>
      <c r="B68" s="2" t="s">
        <v>150</v>
      </c>
      <c r="C68" s="2" t="s">
        <v>150</v>
      </c>
      <c r="D68" s="2" t="s">
        <v>151</v>
      </c>
      <c r="E68" s="2" t="s">
        <v>91</v>
      </c>
      <c r="F68" s="2" t="s">
        <v>152</v>
      </c>
      <c r="G68" s="2">
        <v>1</v>
      </c>
      <c r="H68" s="2"/>
      <c r="I68" s="14">
        <v>250</v>
      </c>
    </row>
    <row r="69" spans="1:9" x14ac:dyDescent="0.35">
      <c r="A69" s="5">
        <v>43587.916666666999</v>
      </c>
      <c r="B69" s="3" t="s">
        <v>79</v>
      </c>
      <c r="C69" s="3" t="s">
        <v>79</v>
      </c>
      <c r="D69" s="3"/>
      <c r="E69" s="3"/>
      <c r="F69" s="3" t="s">
        <v>153</v>
      </c>
      <c r="G69" s="3">
        <v>4</v>
      </c>
      <c r="H69" s="3"/>
      <c r="I69" s="15">
        <v>3400</v>
      </c>
    </row>
    <row r="70" spans="1:9" x14ac:dyDescent="0.35">
      <c r="A70" s="4">
        <v>43587.916666666999</v>
      </c>
      <c r="B70" s="2" t="s">
        <v>34</v>
      </c>
      <c r="C70" s="2" t="s">
        <v>35</v>
      </c>
      <c r="D70" s="2" t="s">
        <v>154</v>
      </c>
      <c r="E70" s="2"/>
      <c r="F70" s="2" t="s">
        <v>155</v>
      </c>
      <c r="G70" s="2">
        <v>3</v>
      </c>
      <c r="H70" s="2"/>
      <c r="I70" s="14">
        <v>3673.6</v>
      </c>
    </row>
    <row r="71" spans="1:9" x14ac:dyDescent="0.35">
      <c r="A71" s="5">
        <v>43587.75</v>
      </c>
      <c r="B71" s="3" t="s">
        <v>72</v>
      </c>
      <c r="C71" s="3" t="s">
        <v>101</v>
      </c>
      <c r="D71" s="3" t="s">
        <v>156</v>
      </c>
      <c r="E71" s="3"/>
      <c r="F71" s="3" t="s">
        <v>137</v>
      </c>
      <c r="G71" s="3">
        <v>1</v>
      </c>
      <c r="H71" s="3">
        <v>45</v>
      </c>
      <c r="I71" s="15">
        <v>800</v>
      </c>
    </row>
    <row r="72" spans="1:9" x14ac:dyDescent="0.35">
      <c r="A72" s="4">
        <v>43592.916666666999</v>
      </c>
      <c r="B72" s="2" t="s">
        <v>34</v>
      </c>
      <c r="C72" s="2" t="s">
        <v>35</v>
      </c>
      <c r="D72" s="2" t="s">
        <v>157</v>
      </c>
      <c r="E72" s="2" t="s">
        <v>85</v>
      </c>
      <c r="F72" s="2" t="s">
        <v>158</v>
      </c>
      <c r="G72" s="2">
        <v>2</v>
      </c>
      <c r="H72" s="2">
        <v>268</v>
      </c>
      <c r="I72" s="14">
        <v>2700</v>
      </c>
    </row>
    <row r="73" spans="1:9" x14ac:dyDescent="0.35">
      <c r="A73" s="5">
        <v>43595.75</v>
      </c>
      <c r="B73" s="3" t="s">
        <v>16</v>
      </c>
      <c r="C73" s="3" t="s">
        <v>17</v>
      </c>
      <c r="D73" s="3" t="s">
        <v>159</v>
      </c>
      <c r="E73" s="3"/>
      <c r="F73" s="3" t="s">
        <v>160</v>
      </c>
      <c r="G73" s="3">
        <v>1</v>
      </c>
      <c r="H73" s="3"/>
      <c r="I73" s="15">
        <v>1800</v>
      </c>
    </row>
    <row r="74" spans="1:9" x14ac:dyDescent="0.35">
      <c r="A74" s="4">
        <v>43600.75</v>
      </c>
      <c r="B74" s="2" t="s">
        <v>53</v>
      </c>
      <c r="C74" s="2" t="s">
        <v>53</v>
      </c>
      <c r="D74" s="2" t="s">
        <v>161</v>
      </c>
      <c r="E74" s="2"/>
      <c r="F74" s="2" t="s">
        <v>126</v>
      </c>
      <c r="G74" s="2">
        <v>1</v>
      </c>
      <c r="H74" s="2">
        <v>100</v>
      </c>
      <c r="I74" s="14">
        <v>300</v>
      </c>
    </row>
    <row r="75" spans="1:9" x14ac:dyDescent="0.35">
      <c r="A75" s="5">
        <v>43602.75</v>
      </c>
      <c r="B75" s="3" t="s">
        <v>162</v>
      </c>
      <c r="C75" s="3" t="s">
        <v>163</v>
      </c>
      <c r="D75" s="3" t="s">
        <v>164</v>
      </c>
      <c r="E75" s="3"/>
      <c r="F75" s="3" t="s">
        <v>165</v>
      </c>
      <c r="G75" s="3">
        <v>1</v>
      </c>
      <c r="H75" s="3"/>
      <c r="I75" s="15">
        <v>1400</v>
      </c>
    </row>
    <row r="76" spans="1:9" x14ac:dyDescent="0.35">
      <c r="A76" s="4">
        <v>43602.802083333001</v>
      </c>
      <c r="B76" s="2" t="s">
        <v>39</v>
      </c>
      <c r="C76" s="2" t="s">
        <v>40</v>
      </c>
      <c r="D76" s="2"/>
      <c r="E76" s="2"/>
      <c r="F76" s="2" t="s">
        <v>166</v>
      </c>
      <c r="G76" s="2">
        <v>1</v>
      </c>
      <c r="H76" s="2">
        <v>71</v>
      </c>
      <c r="I76" s="14">
        <v>2000</v>
      </c>
    </row>
    <row r="77" spans="1:9" x14ac:dyDescent="0.35">
      <c r="A77" s="5">
        <v>43606.770833333001</v>
      </c>
      <c r="B77" s="3" t="s">
        <v>12</v>
      </c>
      <c r="C77" s="3" t="s">
        <v>15</v>
      </c>
      <c r="D77" s="3"/>
      <c r="E77" s="3"/>
      <c r="F77" s="3" t="s">
        <v>167</v>
      </c>
      <c r="G77" s="3">
        <v>1</v>
      </c>
      <c r="H77" s="3">
        <v>119</v>
      </c>
      <c r="I77" s="15">
        <v>2000</v>
      </c>
    </row>
    <row r="78" spans="1:9" x14ac:dyDescent="0.35">
      <c r="A78" s="4">
        <v>43608.916666666999</v>
      </c>
      <c r="B78" s="2" t="s">
        <v>12</v>
      </c>
      <c r="C78" s="2" t="s">
        <v>15</v>
      </c>
      <c r="D78" s="2" t="s">
        <v>168</v>
      </c>
      <c r="E78" s="2"/>
      <c r="F78" s="2" t="s">
        <v>169</v>
      </c>
      <c r="G78" s="2">
        <v>1</v>
      </c>
      <c r="H78" s="2"/>
      <c r="I78" s="14">
        <v>386.98</v>
      </c>
    </row>
    <row r="79" spans="1:9" x14ac:dyDescent="0.35">
      <c r="A79" s="5">
        <v>43609.916666666999</v>
      </c>
      <c r="B79" s="3" t="s">
        <v>12</v>
      </c>
      <c r="C79" s="3" t="s">
        <v>15</v>
      </c>
      <c r="D79" s="3" t="s">
        <v>170</v>
      </c>
      <c r="E79" s="3"/>
      <c r="F79" s="3" t="s">
        <v>171</v>
      </c>
      <c r="G79" s="3">
        <v>1</v>
      </c>
      <c r="H79" s="3"/>
      <c r="I79" s="15">
        <v>1000</v>
      </c>
    </row>
    <row r="80" spans="1:9" x14ac:dyDescent="0.35">
      <c r="A80" s="4">
        <v>43609.791666666999</v>
      </c>
      <c r="B80" s="2" t="s">
        <v>6</v>
      </c>
      <c r="C80" s="2" t="s">
        <v>6</v>
      </c>
      <c r="D80" s="2" t="s">
        <v>172</v>
      </c>
      <c r="E80" s="2"/>
      <c r="F80" s="2" t="s">
        <v>173</v>
      </c>
      <c r="G80" s="2">
        <v>1</v>
      </c>
      <c r="H80" s="2"/>
      <c r="I80" s="14">
        <v>300</v>
      </c>
    </row>
    <row r="81" spans="1:9" x14ac:dyDescent="0.35">
      <c r="A81" s="5">
        <v>43609.791666666999</v>
      </c>
      <c r="B81" s="3" t="s">
        <v>72</v>
      </c>
      <c r="C81" s="3" t="s">
        <v>101</v>
      </c>
      <c r="D81" s="3" t="s">
        <v>174</v>
      </c>
      <c r="E81" s="3"/>
      <c r="F81" s="3" t="s">
        <v>175</v>
      </c>
      <c r="G81" s="3">
        <v>1</v>
      </c>
      <c r="H81" s="3"/>
      <c r="I81" s="15">
        <v>600</v>
      </c>
    </row>
    <row r="82" spans="1:9" x14ac:dyDescent="0.35">
      <c r="A82" s="4">
        <v>43610.916666666999</v>
      </c>
      <c r="B82" s="2" t="s">
        <v>12</v>
      </c>
      <c r="C82" s="2" t="s">
        <v>15</v>
      </c>
      <c r="D82" s="2" t="s">
        <v>176</v>
      </c>
      <c r="E82" s="2"/>
      <c r="F82" s="2" t="s">
        <v>177</v>
      </c>
      <c r="G82" s="2">
        <v>1</v>
      </c>
      <c r="H82" s="2">
        <v>90</v>
      </c>
      <c r="I82" s="14">
        <v>1900</v>
      </c>
    </row>
    <row r="83" spans="1:9" x14ac:dyDescent="0.35">
      <c r="A83" s="5">
        <v>43610.708333333001</v>
      </c>
      <c r="B83" s="3" t="s">
        <v>72</v>
      </c>
      <c r="C83" s="3" t="s">
        <v>101</v>
      </c>
      <c r="D83" s="3" t="s">
        <v>178</v>
      </c>
      <c r="E83" s="3"/>
      <c r="F83" s="3" t="s">
        <v>179</v>
      </c>
      <c r="G83" s="3">
        <v>1</v>
      </c>
      <c r="H83" s="3"/>
      <c r="I83" s="15">
        <v>450</v>
      </c>
    </row>
    <row r="84" spans="1:9" x14ac:dyDescent="0.35">
      <c r="A84" s="8">
        <v>43615.916666666999</v>
      </c>
      <c r="B84" s="9" t="s">
        <v>12</v>
      </c>
      <c r="C84" s="9" t="s">
        <v>15</v>
      </c>
      <c r="D84" s="9"/>
      <c r="E84" s="9"/>
      <c r="F84" s="9" t="s">
        <v>180</v>
      </c>
      <c r="G84" s="9">
        <v>1</v>
      </c>
      <c r="H84" s="9"/>
      <c r="I84" s="14">
        <v>1900</v>
      </c>
    </row>
    <row r="85" spans="1:9" x14ac:dyDescent="0.35">
      <c r="A85" s="10">
        <v>43616.75</v>
      </c>
      <c r="B85" s="11" t="s">
        <v>9</v>
      </c>
      <c r="C85" s="11" t="s">
        <v>10</v>
      </c>
      <c r="D85" s="11" t="s">
        <v>181</v>
      </c>
      <c r="E85" s="11" t="s">
        <v>182</v>
      </c>
      <c r="F85" s="11" t="s">
        <v>183</v>
      </c>
      <c r="G85" s="11">
        <v>1</v>
      </c>
      <c r="H85" s="11"/>
      <c r="I85" s="17">
        <v>284.36</v>
      </c>
    </row>
    <row r="86" spans="1:9" x14ac:dyDescent="0.35">
      <c r="A86" s="6"/>
      <c r="B86" s="7"/>
      <c r="C86" s="7"/>
      <c r="D86" s="7"/>
      <c r="E86" s="7"/>
      <c r="F86" s="7"/>
      <c r="G86" s="7"/>
      <c r="H86" s="7"/>
    </row>
    <row r="87" spans="1:9" x14ac:dyDescent="0.35">
      <c r="A87" s="6"/>
      <c r="B87" s="7"/>
      <c r="C87" s="7"/>
      <c r="D87" s="7"/>
      <c r="E87" s="7"/>
      <c r="F87" s="7"/>
      <c r="G87" s="7"/>
      <c r="H87" s="7"/>
    </row>
    <row r="88" spans="1:9" x14ac:dyDescent="0.35">
      <c r="A88" s="6"/>
      <c r="B88" s="7"/>
      <c r="C88" s="7"/>
      <c r="D88" s="7"/>
      <c r="E88" s="7"/>
      <c r="F88" s="7"/>
      <c r="G88" s="7"/>
      <c r="H88" s="7"/>
    </row>
  </sheetData>
  <sheetProtection formatCells="0" formatColumns="0" formatRows="0" insertColumns="0" insertRows="0" insertHyperlinks="0" deleteColumns="0" deleteRows="0" sort="0" autoFilter="0" pivotTables="0"/>
  <autoFilter ref="A1:I85"/>
  <sortState ref="K7:L17">
    <sortCondition descending="1" ref="L7:L17"/>
  </sortState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abSelected="1" workbookViewId="0">
      <selection activeCell="C5" sqref="C5:F26"/>
    </sheetView>
  </sheetViews>
  <sheetFormatPr baseColWidth="10" defaultColWidth="8.7265625" defaultRowHeight="14.5" x14ac:dyDescent="0.35"/>
  <cols>
    <col min="2" max="2" width="21.7265625" bestFit="1" customWidth="1"/>
    <col min="3" max="6" width="11.1796875" customWidth="1"/>
  </cols>
  <sheetData>
    <row r="1" spans="1:6" x14ac:dyDescent="0.35">
      <c r="C1" t="s">
        <v>194</v>
      </c>
    </row>
    <row r="2" spans="1:6" x14ac:dyDescent="0.35">
      <c r="A2" t="s">
        <v>193</v>
      </c>
      <c r="B2" s="22">
        <v>2019</v>
      </c>
      <c r="C2" s="22">
        <v>1</v>
      </c>
      <c r="D2" s="22">
        <v>2</v>
      </c>
      <c r="E2" s="22">
        <v>3</v>
      </c>
      <c r="F2" s="22">
        <v>4</v>
      </c>
    </row>
    <row r="3" spans="1:6" x14ac:dyDescent="0.35">
      <c r="B3" t="s">
        <v>195</v>
      </c>
      <c r="C3" s="20">
        <f>DATE($B$2,3*C2-2,1)</f>
        <v>43466</v>
      </c>
      <c r="D3" s="20">
        <f t="shared" ref="D3:F3" si="0">DATE($B$2,3*D2-2,1)</f>
        <v>43556</v>
      </c>
      <c r="E3" s="20">
        <f t="shared" si="0"/>
        <v>43647</v>
      </c>
      <c r="F3" s="20">
        <f t="shared" si="0"/>
        <v>43739</v>
      </c>
    </row>
    <row r="4" spans="1:6" x14ac:dyDescent="0.35">
      <c r="B4" t="s">
        <v>196</v>
      </c>
      <c r="C4" s="20">
        <f>EOMONTH(C3,2)</f>
        <v>43555</v>
      </c>
      <c r="D4" s="20">
        <f t="shared" ref="D4:F4" si="1">EOMONTH(D3,2)</f>
        <v>43646</v>
      </c>
      <c r="E4" s="20">
        <f t="shared" si="1"/>
        <v>43738</v>
      </c>
      <c r="F4" s="20">
        <f t="shared" si="1"/>
        <v>43830</v>
      </c>
    </row>
    <row r="5" spans="1:6" x14ac:dyDescent="0.35">
      <c r="B5" s="7" t="s">
        <v>95</v>
      </c>
      <c r="C5" s="23">
        <f>SUMPRODUCT((Données!$A$2:$A$85&gt;=C$3)*(Données!$A$2:$A$85&lt;=C$4)*(Données!$B$2:$B$85=$B5)*(Données!$H$2:$H$85))</f>
        <v>0</v>
      </c>
      <c r="D5" s="23">
        <f>SUMPRODUCT((Données!$A$2:$A$85&gt;=D$3)*(Données!$A$2:$A$85&lt;=D$4)*(Données!$B$2:$B$85=$B5)*(Données!$H$2:$H$85))</f>
        <v>0</v>
      </c>
      <c r="E5" s="23">
        <f>SUMPRODUCT((Données!$A$2:$A$85&gt;=E$3)*(Données!$A$2:$A$85&lt;=E$4)*(Données!$B$2:$B$85=$B5)*(Données!$H$2:$H$85))</f>
        <v>0</v>
      </c>
      <c r="F5" s="23">
        <f>SUMPRODUCT((Données!$A$2:$A$85&gt;=F$3)*(Données!$A$2:$A$85&lt;=F$4)*(Données!$B$2:$B$85=$B5)*(Données!$H$2:$H$85))</f>
        <v>0</v>
      </c>
    </row>
    <row r="6" spans="1:6" x14ac:dyDescent="0.35">
      <c r="B6" s="7" t="s">
        <v>79</v>
      </c>
      <c r="C6" s="23">
        <f>SUMPRODUCT((Données!$A$2:$A$85&gt;=C$3)*(Données!$A$2:$A$85&lt;=C$4)*(Données!$B$2:$B$85=$B6)*(Données!$H$2:$H$85))</f>
        <v>0</v>
      </c>
      <c r="D6" s="23">
        <f>SUMPRODUCT((Données!$A$2:$A$85&gt;=D$3)*(Données!$A$2:$A$85&lt;=D$4)*(Données!$B$2:$B$85=$B6)*(Données!$H$2:$H$85))</f>
        <v>0</v>
      </c>
      <c r="E6" s="23">
        <f>SUMPRODUCT((Données!$A$2:$A$85&gt;=E$3)*(Données!$A$2:$A$85&lt;=E$4)*(Données!$B$2:$B$85=$B6)*(Données!$H$2:$H$85))</f>
        <v>0</v>
      </c>
      <c r="F6" s="23">
        <f>SUMPRODUCT((Données!$A$2:$A$85&gt;=F$3)*(Données!$A$2:$A$85&lt;=F$4)*(Données!$B$2:$B$85=$B6)*(Données!$H$2:$H$85))</f>
        <v>0</v>
      </c>
    </row>
    <row r="7" spans="1:6" x14ac:dyDescent="0.35">
      <c r="B7" s="7" t="s">
        <v>60</v>
      </c>
      <c r="C7" s="23">
        <f>SUMPRODUCT((Données!$A$2:$A$85&gt;=C$3)*(Données!$A$2:$A$85&lt;=C$4)*(Données!$B$2:$B$85=$B7)*(Données!$H$2:$H$85))</f>
        <v>30</v>
      </c>
      <c r="D7" s="23">
        <f>SUMPRODUCT((Données!$A$2:$A$85&gt;=D$3)*(Données!$A$2:$A$85&lt;=D$4)*(Données!$B$2:$B$85=$B7)*(Données!$H$2:$H$85))</f>
        <v>0</v>
      </c>
      <c r="E7" s="23">
        <f>SUMPRODUCT((Données!$A$2:$A$85&gt;=E$3)*(Données!$A$2:$A$85&lt;=E$4)*(Données!$B$2:$B$85=$B7)*(Données!$H$2:$H$85))</f>
        <v>0</v>
      </c>
      <c r="F7" s="23">
        <f>SUMPRODUCT((Données!$A$2:$A$85&gt;=F$3)*(Données!$A$2:$A$85&lt;=F$4)*(Données!$B$2:$B$85=$B7)*(Données!$H$2:$H$85))</f>
        <v>0</v>
      </c>
    </row>
    <row r="8" spans="1:6" x14ac:dyDescent="0.35">
      <c r="B8" s="7" t="s">
        <v>108</v>
      </c>
      <c r="C8" s="23">
        <f>SUMPRODUCT((Données!$A$2:$A$85&gt;=C$3)*(Données!$A$2:$A$85&lt;=C$4)*(Données!$B$2:$B$85=$B8)*(Données!$H$2:$H$85))</f>
        <v>0</v>
      </c>
      <c r="D8" s="23">
        <f>SUMPRODUCT((Données!$A$2:$A$85&gt;=D$3)*(Données!$A$2:$A$85&lt;=D$4)*(Données!$B$2:$B$85=$B8)*(Données!$H$2:$H$85))</f>
        <v>0</v>
      </c>
      <c r="E8" s="23">
        <f>SUMPRODUCT((Données!$A$2:$A$85&gt;=E$3)*(Données!$A$2:$A$85&lt;=E$4)*(Données!$B$2:$B$85=$B8)*(Données!$H$2:$H$85))</f>
        <v>0</v>
      </c>
      <c r="F8" s="23">
        <f>SUMPRODUCT((Données!$A$2:$A$85&gt;=F$3)*(Données!$A$2:$A$85&lt;=F$4)*(Données!$B$2:$B$85=$B8)*(Données!$H$2:$H$85))</f>
        <v>0</v>
      </c>
    </row>
    <row r="9" spans="1:6" x14ac:dyDescent="0.35">
      <c r="B9" s="7" t="s">
        <v>23</v>
      </c>
      <c r="C9" s="23">
        <f>SUMPRODUCT((Données!$A$2:$A$85&gt;=C$3)*(Données!$A$2:$A$85&lt;=C$4)*(Données!$B$2:$B$85=$B9)*(Données!$H$2:$H$85))</f>
        <v>0</v>
      </c>
      <c r="D9" s="23">
        <f>SUMPRODUCT((Données!$A$2:$A$85&gt;=D$3)*(Données!$A$2:$A$85&lt;=D$4)*(Données!$B$2:$B$85=$B9)*(Données!$H$2:$H$85))</f>
        <v>0</v>
      </c>
      <c r="E9" s="23">
        <f>SUMPRODUCT((Données!$A$2:$A$85&gt;=E$3)*(Données!$A$2:$A$85&lt;=E$4)*(Données!$B$2:$B$85=$B9)*(Données!$H$2:$H$85))</f>
        <v>0</v>
      </c>
      <c r="F9" s="23">
        <f>SUMPRODUCT((Données!$A$2:$A$85&gt;=F$3)*(Données!$A$2:$A$85&lt;=F$4)*(Données!$B$2:$B$85=$B9)*(Données!$H$2:$H$85))</f>
        <v>0</v>
      </c>
    </row>
    <row r="10" spans="1:6" x14ac:dyDescent="0.35">
      <c r="B10" s="7" t="s">
        <v>125</v>
      </c>
      <c r="C10" s="23">
        <f>SUMPRODUCT((Données!$A$2:$A$85&gt;=C$3)*(Données!$A$2:$A$85&lt;=C$4)*(Données!$B$2:$B$85=$B10)*(Données!$H$2:$H$85))</f>
        <v>0</v>
      </c>
      <c r="D10" s="23">
        <f>SUMPRODUCT((Données!$A$2:$A$85&gt;=D$3)*(Données!$A$2:$A$85&lt;=D$4)*(Données!$B$2:$B$85=$B10)*(Données!$H$2:$H$85))</f>
        <v>114</v>
      </c>
      <c r="E10" s="23">
        <f>SUMPRODUCT((Données!$A$2:$A$85&gt;=E$3)*(Données!$A$2:$A$85&lt;=E$4)*(Données!$B$2:$B$85=$B10)*(Données!$H$2:$H$85))</f>
        <v>0</v>
      </c>
      <c r="F10" s="23">
        <f>SUMPRODUCT((Données!$A$2:$A$85&gt;=F$3)*(Données!$A$2:$A$85&lt;=F$4)*(Données!$B$2:$B$85=$B10)*(Données!$H$2:$H$85))</f>
        <v>0</v>
      </c>
    </row>
    <row r="11" spans="1:6" x14ac:dyDescent="0.35">
      <c r="B11" s="7" t="s">
        <v>87</v>
      </c>
      <c r="C11" s="23">
        <f>SUMPRODUCT((Données!$A$2:$A$85&gt;=C$3)*(Données!$A$2:$A$85&lt;=C$4)*(Données!$B$2:$B$85=$B11)*(Données!$H$2:$H$85))</f>
        <v>94</v>
      </c>
      <c r="D11" s="23">
        <f>SUMPRODUCT((Données!$A$2:$A$85&gt;=D$3)*(Données!$A$2:$A$85&lt;=D$4)*(Données!$B$2:$B$85=$B11)*(Données!$H$2:$H$85))</f>
        <v>0</v>
      </c>
      <c r="E11" s="23">
        <f>SUMPRODUCT((Données!$A$2:$A$85&gt;=E$3)*(Données!$A$2:$A$85&lt;=E$4)*(Données!$B$2:$B$85=$B11)*(Données!$H$2:$H$85))</f>
        <v>0</v>
      </c>
      <c r="F11" s="23">
        <f>SUMPRODUCT((Données!$A$2:$A$85&gt;=F$3)*(Données!$A$2:$A$85&lt;=F$4)*(Données!$B$2:$B$85=$B11)*(Données!$H$2:$H$85))</f>
        <v>0</v>
      </c>
    </row>
    <row r="12" spans="1:6" x14ac:dyDescent="0.35">
      <c r="B12" s="7" t="s">
        <v>34</v>
      </c>
      <c r="C12" s="23">
        <f>SUMPRODUCT((Données!$A$2:$A$85&gt;=C$3)*(Données!$A$2:$A$85&lt;=C$4)*(Données!$B$2:$B$85=$B12)*(Données!$H$2:$H$85))</f>
        <v>1959</v>
      </c>
      <c r="D12" s="23">
        <f>SUMPRODUCT((Données!$A$2:$A$85&gt;=D$3)*(Données!$A$2:$A$85&lt;=D$4)*(Données!$B$2:$B$85=$B12)*(Données!$H$2:$H$85))</f>
        <v>404</v>
      </c>
      <c r="E12" s="23">
        <f>SUMPRODUCT((Données!$A$2:$A$85&gt;=E$3)*(Données!$A$2:$A$85&lt;=E$4)*(Données!$B$2:$B$85=$B12)*(Données!$H$2:$H$85))</f>
        <v>0</v>
      </c>
      <c r="F12" s="23">
        <f>SUMPRODUCT((Données!$A$2:$A$85&gt;=F$3)*(Données!$A$2:$A$85&lt;=F$4)*(Données!$B$2:$B$85=$B12)*(Données!$H$2:$H$85))</f>
        <v>0</v>
      </c>
    </row>
    <row r="13" spans="1:6" x14ac:dyDescent="0.35">
      <c r="B13" s="7" t="s">
        <v>9</v>
      </c>
      <c r="C13" s="23">
        <f>SUMPRODUCT((Données!$A$2:$A$85&gt;=C$3)*(Données!$A$2:$A$85&lt;=C$4)*(Données!$B$2:$B$85=$B13)*(Données!$H$2:$H$85))</f>
        <v>504</v>
      </c>
      <c r="D13" s="23">
        <f>SUMPRODUCT((Données!$A$2:$A$85&gt;=D$3)*(Données!$A$2:$A$85&lt;=D$4)*(Données!$B$2:$B$85=$B13)*(Données!$H$2:$H$85))</f>
        <v>0</v>
      </c>
      <c r="E13" s="23">
        <f>SUMPRODUCT((Données!$A$2:$A$85&gt;=E$3)*(Données!$A$2:$A$85&lt;=E$4)*(Données!$B$2:$B$85=$B13)*(Données!$H$2:$H$85))</f>
        <v>0</v>
      </c>
      <c r="F13" s="23">
        <f>SUMPRODUCT((Données!$A$2:$A$85&gt;=F$3)*(Données!$A$2:$A$85&lt;=F$4)*(Données!$B$2:$B$85=$B13)*(Données!$H$2:$H$85))</f>
        <v>0</v>
      </c>
    </row>
    <row r="14" spans="1:6" x14ac:dyDescent="0.35">
      <c r="B14" s="7" t="s">
        <v>148</v>
      </c>
      <c r="C14" s="23">
        <f>SUMPRODUCT((Données!$A$2:$A$85&gt;=C$3)*(Données!$A$2:$A$85&lt;=C$4)*(Données!$B$2:$B$85=$B14)*(Données!$H$2:$H$85))</f>
        <v>0</v>
      </c>
      <c r="D14" s="23">
        <f>SUMPRODUCT((Données!$A$2:$A$85&gt;=D$3)*(Données!$A$2:$A$85&lt;=D$4)*(Données!$B$2:$B$85=$B14)*(Données!$H$2:$H$85))</f>
        <v>70</v>
      </c>
      <c r="E14" s="23">
        <f>SUMPRODUCT((Données!$A$2:$A$85&gt;=E$3)*(Données!$A$2:$A$85&lt;=E$4)*(Données!$B$2:$B$85=$B14)*(Données!$H$2:$H$85))</f>
        <v>0</v>
      </c>
      <c r="F14" s="23">
        <f>SUMPRODUCT((Données!$A$2:$A$85&gt;=F$3)*(Données!$A$2:$A$85&lt;=F$4)*(Données!$B$2:$B$85=$B14)*(Données!$H$2:$H$85))</f>
        <v>0</v>
      </c>
    </row>
    <row r="15" spans="1:6" x14ac:dyDescent="0.35">
      <c r="B15" s="7" t="s">
        <v>39</v>
      </c>
      <c r="C15" s="23">
        <f>SUMPRODUCT((Données!$A$2:$A$85&gt;=C$3)*(Données!$A$2:$A$85&lt;=C$4)*(Données!$B$2:$B$85=$B15)*(Données!$H$2:$H$85))</f>
        <v>0</v>
      </c>
      <c r="D15" s="23">
        <f>SUMPRODUCT((Données!$A$2:$A$85&gt;=D$3)*(Données!$A$2:$A$85&lt;=D$4)*(Données!$B$2:$B$85=$B15)*(Données!$H$2:$H$85))</f>
        <v>71</v>
      </c>
      <c r="E15" s="23">
        <f>SUMPRODUCT((Données!$A$2:$A$85&gt;=E$3)*(Données!$A$2:$A$85&lt;=E$4)*(Données!$B$2:$B$85=$B15)*(Données!$H$2:$H$85))</f>
        <v>0</v>
      </c>
      <c r="F15" s="23">
        <f>SUMPRODUCT((Données!$A$2:$A$85&gt;=F$3)*(Données!$A$2:$A$85&lt;=F$4)*(Données!$B$2:$B$85=$B15)*(Données!$H$2:$H$85))</f>
        <v>0</v>
      </c>
    </row>
    <row r="16" spans="1:6" x14ac:dyDescent="0.35">
      <c r="B16" s="7" t="s">
        <v>12</v>
      </c>
      <c r="C16" s="23">
        <f>SUMPRODUCT((Données!$A$2:$A$85&gt;=C$3)*(Données!$A$2:$A$85&lt;=C$4)*(Données!$B$2:$B$85=$B16)*(Données!$H$2:$H$85))</f>
        <v>0</v>
      </c>
      <c r="D16" s="23">
        <f>SUMPRODUCT((Données!$A$2:$A$85&gt;=D$3)*(Données!$A$2:$A$85&lt;=D$4)*(Données!$B$2:$B$85=$B16)*(Données!$H$2:$H$85))</f>
        <v>309</v>
      </c>
      <c r="E16" s="23">
        <f>SUMPRODUCT((Données!$A$2:$A$85&gt;=E$3)*(Données!$A$2:$A$85&lt;=E$4)*(Données!$B$2:$B$85=$B16)*(Données!$H$2:$H$85))</f>
        <v>0</v>
      </c>
      <c r="F16" s="23">
        <f>SUMPRODUCT((Données!$A$2:$A$85&gt;=F$3)*(Données!$A$2:$A$85&lt;=F$4)*(Données!$B$2:$B$85=$B16)*(Données!$H$2:$H$85))</f>
        <v>0</v>
      </c>
    </row>
    <row r="17" spans="2:6" x14ac:dyDescent="0.35">
      <c r="B17" s="7" t="s">
        <v>31</v>
      </c>
      <c r="C17" s="23">
        <f>SUMPRODUCT((Données!$A$2:$A$85&gt;=C$3)*(Données!$A$2:$A$85&lt;=C$4)*(Données!$B$2:$B$85=$B17)*(Données!$H$2:$H$85))</f>
        <v>60</v>
      </c>
      <c r="D17" s="23">
        <f>SUMPRODUCT((Données!$A$2:$A$85&gt;=D$3)*(Données!$A$2:$A$85&lt;=D$4)*(Données!$B$2:$B$85=$B17)*(Données!$H$2:$H$85))</f>
        <v>0</v>
      </c>
      <c r="E17" s="23">
        <f>SUMPRODUCT((Données!$A$2:$A$85&gt;=E$3)*(Données!$A$2:$A$85&lt;=E$4)*(Données!$B$2:$B$85=$B17)*(Données!$H$2:$H$85))</f>
        <v>0</v>
      </c>
      <c r="F17" s="23">
        <f>SUMPRODUCT((Données!$A$2:$A$85&gt;=F$3)*(Données!$A$2:$A$85&lt;=F$4)*(Données!$B$2:$B$85=$B17)*(Données!$H$2:$H$85))</f>
        <v>0</v>
      </c>
    </row>
    <row r="18" spans="2:6" x14ac:dyDescent="0.35">
      <c r="B18" s="7" t="s">
        <v>6</v>
      </c>
      <c r="C18" s="23">
        <f>SUMPRODUCT((Données!$A$2:$A$85&gt;=C$3)*(Données!$A$2:$A$85&lt;=C$4)*(Données!$B$2:$B$85=$B18)*(Données!$H$2:$H$85))</f>
        <v>540</v>
      </c>
      <c r="D18" s="23">
        <f>SUMPRODUCT((Données!$A$2:$A$85&gt;=D$3)*(Données!$A$2:$A$85&lt;=D$4)*(Données!$B$2:$B$85=$B18)*(Données!$H$2:$H$85))</f>
        <v>0</v>
      </c>
      <c r="E18" s="23">
        <f>SUMPRODUCT((Données!$A$2:$A$85&gt;=E$3)*(Données!$A$2:$A$85&lt;=E$4)*(Données!$B$2:$B$85=$B18)*(Données!$H$2:$H$85))</f>
        <v>0</v>
      </c>
      <c r="F18" s="23">
        <f>SUMPRODUCT((Données!$A$2:$A$85&gt;=F$3)*(Données!$A$2:$A$85&lt;=F$4)*(Données!$B$2:$B$85=$B18)*(Données!$H$2:$H$85))</f>
        <v>0</v>
      </c>
    </row>
    <row r="19" spans="2:6" x14ac:dyDescent="0.35">
      <c r="B19" s="7" t="s">
        <v>6</v>
      </c>
      <c r="C19" s="23">
        <f>SUMPRODUCT((Données!$A$2:$A$85&gt;=C$3)*(Données!$A$2:$A$85&lt;=C$4)*(Données!$B$2:$B$85=$B19)*(Données!$H$2:$H$85))</f>
        <v>540</v>
      </c>
      <c r="D19" s="23">
        <f>SUMPRODUCT((Données!$A$2:$A$85&gt;=D$3)*(Données!$A$2:$A$85&lt;=D$4)*(Données!$B$2:$B$85=$B19)*(Données!$H$2:$H$85))</f>
        <v>0</v>
      </c>
      <c r="E19" s="23">
        <f>SUMPRODUCT((Données!$A$2:$A$85&gt;=E$3)*(Données!$A$2:$A$85&lt;=E$4)*(Données!$B$2:$B$85=$B19)*(Données!$H$2:$H$85))</f>
        <v>0</v>
      </c>
      <c r="F19" s="23">
        <f>SUMPRODUCT((Données!$A$2:$A$85&gt;=F$3)*(Données!$A$2:$A$85&lt;=F$4)*(Données!$B$2:$B$85=$B19)*(Données!$H$2:$H$85))</f>
        <v>0</v>
      </c>
    </row>
    <row r="20" spans="2:6" x14ac:dyDescent="0.35">
      <c r="B20" s="7" t="s">
        <v>162</v>
      </c>
      <c r="C20" s="23">
        <f>SUMPRODUCT((Données!$A$2:$A$85&gt;=C$3)*(Données!$A$2:$A$85&lt;=C$4)*(Données!$B$2:$B$85=$B20)*(Données!$H$2:$H$85))</f>
        <v>0</v>
      </c>
      <c r="D20" s="23">
        <f>SUMPRODUCT((Données!$A$2:$A$85&gt;=D$3)*(Données!$A$2:$A$85&lt;=D$4)*(Données!$B$2:$B$85=$B20)*(Données!$H$2:$H$85))</f>
        <v>0</v>
      </c>
      <c r="E20" s="23">
        <f>SUMPRODUCT((Données!$A$2:$A$85&gt;=E$3)*(Données!$A$2:$A$85&lt;=E$4)*(Données!$B$2:$B$85=$B20)*(Données!$H$2:$H$85))</f>
        <v>0</v>
      </c>
      <c r="F20" s="23">
        <f>SUMPRODUCT((Données!$A$2:$A$85&gt;=F$3)*(Données!$A$2:$A$85&lt;=F$4)*(Données!$B$2:$B$85=$B20)*(Données!$H$2:$H$85))</f>
        <v>0</v>
      </c>
    </row>
    <row r="21" spans="2:6" x14ac:dyDescent="0.35">
      <c r="B21" s="7" t="s">
        <v>66</v>
      </c>
      <c r="C21" s="23">
        <f>SUMPRODUCT((Données!$A$2:$A$85&gt;=C$3)*(Données!$A$2:$A$85&lt;=C$4)*(Données!$B$2:$B$85=$B21)*(Données!$H$2:$H$85))</f>
        <v>570</v>
      </c>
      <c r="D21" s="23">
        <f>SUMPRODUCT((Données!$A$2:$A$85&gt;=D$3)*(Données!$A$2:$A$85&lt;=D$4)*(Données!$B$2:$B$85=$B21)*(Données!$H$2:$H$85))</f>
        <v>133</v>
      </c>
      <c r="E21" s="23">
        <f>SUMPRODUCT((Données!$A$2:$A$85&gt;=E$3)*(Données!$A$2:$A$85&lt;=E$4)*(Données!$B$2:$B$85=$B21)*(Données!$H$2:$H$85))</f>
        <v>0</v>
      </c>
      <c r="F21" s="23">
        <f>SUMPRODUCT((Données!$A$2:$A$85&gt;=F$3)*(Données!$A$2:$A$85&lt;=F$4)*(Données!$B$2:$B$85=$B21)*(Données!$H$2:$H$85))</f>
        <v>0</v>
      </c>
    </row>
    <row r="22" spans="2:6" x14ac:dyDescent="0.35">
      <c r="B22" s="7" t="s">
        <v>16</v>
      </c>
      <c r="C22" s="23">
        <f>SUMPRODUCT((Données!$A$2:$A$85&gt;=C$3)*(Données!$A$2:$A$85&lt;=C$4)*(Données!$B$2:$B$85=$B22)*(Données!$H$2:$H$85))</f>
        <v>0</v>
      </c>
      <c r="D22" s="23">
        <f>SUMPRODUCT((Données!$A$2:$A$85&gt;=D$3)*(Données!$A$2:$A$85&lt;=D$4)*(Données!$B$2:$B$85=$B22)*(Données!$H$2:$H$85))</f>
        <v>40</v>
      </c>
      <c r="E22" s="23">
        <f>SUMPRODUCT((Données!$A$2:$A$85&gt;=E$3)*(Données!$A$2:$A$85&lt;=E$4)*(Données!$B$2:$B$85=$B22)*(Données!$H$2:$H$85))</f>
        <v>0</v>
      </c>
      <c r="F22" s="23">
        <f>SUMPRODUCT((Données!$A$2:$A$85&gt;=F$3)*(Données!$A$2:$A$85&lt;=F$4)*(Données!$B$2:$B$85=$B22)*(Données!$H$2:$H$85))</f>
        <v>0</v>
      </c>
    </row>
    <row r="23" spans="2:6" x14ac:dyDescent="0.35">
      <c r="B23" s="7" t="s">
        <v>72</v>
      </c>
      <c r="C23" s="23">
        <f>SUMPRODUCT((Données!$A$2:$A$85&gt;=C$3)*(Données!$A$2:$A$85&lt;=C$4)*(Données!$B$2:$B$85=$B23)*(Données!$H$2:$H$85))</f>
        <v>519</v>
      </c>
      <c r="D23" s="23">
        <f>SUMPRODUCT((Données!$A$2:$A$85&gt;=D$3)*(Données!$A$2:$A$85&lt;=D$4)*(Données!$B$2:$B$85=$B23)*(Données!$H$2:$H$85))</f>
        <v>45</v>
      </c>
      <c r="E23" s="23">
        <f>SUMPRODUCT((Données!$A$2:$A$85&gt;=E$3)*(Données!$A$2:$A$85&lt;=E$4)*(Données!$B$2:$B$85=$B23)*(Données!$H$2:$H$85))</f>
        <v>0</v>
      </c>
      <c r="F23" s="23">
        <f>SUMPRODUCT((Données!$A$2:$A$85&gt;=F$3)*(Données!$A$2:$A$85&lt;=F$4)*(Données!$B$2:$B$85=$B23)*(Données!$H$2:$H$85))</f>
        <v>0</v>
      </c>
    </row>
    <row r="24" spans="2:6" x14ac:dyDescent="0.35">
      <c r="B24" s="7" t="s">
        <v>49</v>
      </c>
      <c r="C24" s="23">
        <f>SUMPRODUCT((Données!$A$2:$A$85&gt;=C$3)*(Données!$A$2:$A$85&lt;=C$4)*(Données!$B$2:$B$85=$B24)*(Données!$H$2:$H$85))</f>
        <v>152</v>
      </c>
      <c r="D24" s="23">
        <f>SUMPRODUCT((Données!$A$2:$A$85&gt;=D$3)*(Données!$A$2:$A$85&lt;=D$4)*(Données!$B$2:$B$85=$B24)*(Données!$H$2:$H$85))</f>
        <v>0</v>
      </c>
      <c r="E24" s="23">
        <f>SUMPRODUCT((Données!$A$2:$A$85&gt;=E$3)*(Données!$A$2:$A$85&lt;=E$4)*(Données!$B$2:$B$85=$B24)*(Données!$H$2:$H$85))</f>
        <v>0</v>
      </c>
      <c r="F24" s="23">
        <f>SUMPRODUCT((Données!$A$2:$A$85&gt;=F$3)*(Données!$A$2:$A$85&lt;=F$4)*(Données!$B$2:$B$85=$B24)*(Données!$H$2:$H$85))</f>
        <v>0</v>
      </c>
    </row>
    <row r="25" spans="2:6" x14ac:dyDescent="0.35">
      <c r="B25" s="7" t="s">
        <v>53</v>
      </c>
      <c r="C25" s="23">
        <f>SUMPRODUCT((Données!$A$2:$A$85&gt;=C$3)*(Données!$A$2:$A$85&lt;=C$4)*(Données!$B$2:$B$85=$B25)*(Données!$H$2:$H$85))</f>
        <v>484</v>
      </c>
      <c r="D25" s="23">
        <f>SUMPRODUCT((Données!$A$2:$A$85&gt;=D$3)*(Données!$A$2:$A$85&lt;=D$4)*(Données!$B$2:$B$85=$B25)*(Données!$H$2:$H$85))</f>
        <v>100</v>
      </c>
      <c r="E25" s="23">
        <f>SUMPRODUCT((Données!$A$2:$A$85&gt;=E$3)*(Données!$A$2:$A$85&lt;=E$4)*(Données!$B$2:$B$85=$B25)*(Données!$H$2:$H$85))</f>
        <v>0</v>
      </c>
      <c r="F25" s="23">
        <f>SUMPRODUCT((Données!$A$2:$A$85&gt;=F$3)*(Données!$A$2:$A$85&lt;=F$4)*(Données!$B$2:$B$85=$B25)*(Données!$H$2:$H$85))</f>
        <v>0</v>
      </c>
    </row>
    <row r="26" spans="2:6" x14ac:dyDescent="0.35">
      <c r="B26" s="7" t="s">
        <v>150</v>
      </c>
      <c r="C26" s="23">
        <f>SUMPRODUCT((Données!$A$2:$A$85&gt;=C$3)*(Données!$A$2:$A$85&lt;=C$4)*(Données!$B$2:$B$85=$B26)*(Données!$H$2:$H$85))</f>
        <v>0</v>
      </c>
      <c r="D26" s="23">
        <f>SUMPRODUCT((Données!$A$2:$A$85&gt;=D$3)*(Données!$A$2:$A$85&lt;=D$4)*(Données!$B$2:$B$85=$B26)*(Données!$H$2:$H$85))</f>
        <v>0</v>
      </c>
      <c r="E26" s="23">
        <f>SUMPRODUCT((Données!$A$2:$A$85&gt;=E$3)*(Données!$A$2:$A$85&lt;=E$4)*(Données!$B$2:$B$85=$B26)*(Données!$H$2:$H$85))</f>
        <v>0</v>
      </c>
      <c r="F26" s="23">
        <f>SUMPRODUCT((Données!$A$2:$A$85&gt;=F$3)*(Données!$A$2:$A$85&lt;=F$4)*(Données!$B$2:$B$85=$B26)*(Données!$H$2:$H$85))</f>
        <v>0</v>
      </c>
    </row>
    <row r="33" spans="2:2" x14ac:dyDescent="0.35">
      <c r="B33" s="21"/>
    </row>
    <row r="34" spans="2:2" x14ac:dyDescent="0.35">
      <c r="B34" s="21"/>
    </row>
    <row r="35" spans="2:2" x14ac:dyDescent="0.35">
      <c r="B35" s="21"/>
    </row>
    <row r="36" spans="2:2" x14ac:dyDescent="0.35">
      <c r="B36" s="21"/>
    </row>
    <row r="37" spans="2:2" x14ac:dyDescent="0.35">
      <c r="B37" s="21"/>
    </row>
    <row r="38" spans="2:2" x14ac:dyDescent="0.35">
      <c r="B38" s="21"/>
    </row>
    <row r="39" spans="2:2" x14ac:dyDescent="0.35">
      <c r="B39" s="21"/>
    </row>
    <row r="40" spans="2:2" x14ac:dyDescent="0.35">
      <c r="B40" s="21"/>
    </row>
    <row r="41" spans="2:2" x14ac:dyDescent="0.35">
      <c r="B41" s="21"/>
    </row>
    <row r="42" spans="2:2" x14ac:dyDescent="0.35">
      <c r="B42" s="21"/>
    </row>
    <row r="43" spans="2:2" x14ac:dyDescent="0.35">
      <c r="B43" s="21"/>
    </row>
    <row r="44" spans="2:2" x14ac:dyDescent="0.35">
      <c r="B44" s="21"/>
    </row>
    <row r="45" spans="2:2" x14ac:dyDescent="0.35">
      <c r="B45" s="21"/>
    </row>
    <row r="46" spans="2:2" x14ac:dyDescent="0.35">
      <c r="B46" s="21"/>
    </row>
    <row r="47" spans="2:2" x14ac:dyDescent="0.35">
      <c r="B47" s="21"/>
    </row>
    <row r="48" spans="2:2" x14ac:dyDescent="0.35">
      <c r="B48" s="21"/>
    </row>
    <row r="49" spans="2:2" x14ac:dyDescent="0.35">
      <c r="B49" s="21"/>
    </row>
    <row r="50" spans="2:2" x14ac:dyDescent="0.35">
      <c r="B50" s="21"/>
    </row>
    <row r="51" spans="2:2" x14ac:dyDescent="0.35">
      <c r="B51" s="21"/>
    </row>
    <row r="52" spans="2:2" x14ac:dyDescent="0.35">
      <c r="B52" s="21"/>
    </row>
    <row r="53" spans="2:2" x14ac:dyDescent="0.35">
      <c r="B53" s="21"/>
    </row>
    <row r="54" spans="2:2" x14ac:dyDescent="0.35">
      <c r="B54" s="21"/>
    </row>
    <row r="55" spans="2:2" x14ac:dyDescent="0.35">
      <c r="B55" s="21"/>
    </row>
    <row r="56" spans="2:2" x14ac:dyDescent="0.35">
      <c r="B56" s="21"/>
    </row>
    <row r="57" spans="2:2" x14ac:dyDescent="0.35">
      <c r="B57" s="21"/>
    </row>
    <row r="58" spans="2:2" x14ac:dyDescent="0.35">
      <c r="B58" s="21"/>
    </row>
    <row r="59" spans="2:2" x14ac:dyDescent="0.35">
      <c r="B59" s="21"/>
    </row>
    <row r="60" spans="2:2" x14ac:dyDescent="0.35">
      <c r="B60" s="21"/>
    </row>
    <row r="61" spans="2:2" x14ac:dyDescent="0.35">
      <c r="B61" s="21"/>
    </row>
    <row r="62" spans="2:2" x14ac:dyDescent="0.35">
      <c r="B62" s="21"/>
    </row>
    <row r="63" spans="2:2" x14ac:dyDescent="0.35">
      <c r="B63" s="21"/>
    </row>
    <row r="64" spans="2:2" x14ac:dyDescent="0.35">
      <c r="B64" s="21"/>
    </row>
    <row r="65" spans="2:2" x14ac:dyDescent="0.35">
      <c r="B65" s="21"/>
    </row>
    <row r="66" spans="2:2" x14ac:dyDescent="0.35">
      <c r="B66" s="21"/>
    </row>
    <row r="67" spans="2:2" x14ac:dyDescent="0.35">
      <c r="B67" s="21"/>
    </row>
    <row r="68" spans="2:2" x14ac:dyDescent="0.35">
      <c r="B68" s="21"/>
    </row>
    <row r="69" spans="2:2" x14ac:dyDescent="0.35">
      <c r="B69" s="21"/>
    </row>
    <row r="70" spans="2:2" x14ac:dyDescent="0.35">
      <c r="B70" s="21"/>
    </row>
    <row r="71" spans="2:2" x14ac:dyDescent="0.35">
      <c r="B71" s="21"/>
    </row>
    <row r="72" spans="2:2" x14ac:dyDescent="0.35">
      <c r="B72" s="21"/>
    </row>
    <row r="73" spans="2:2" x14ac:dyDescent="0.35">
      <c r="B73" s="21"/>
    </row>
    <row r="74" spans="2:2" x14ac:dyDescent="0.35">
      <c r="B74" s="21"/>
    </row>
    <row r="75" spans="2:2" x14ac:dyDescent="0.35">
      <c r="B75" s="21"/>
    </row>
    <row r="76" spans="2:2" x14ac:dyDescent="0.35">
      <c r="B76" s="21"/>
    </row>
    <row r="77" spans="2:2" x14ac:dyDescent="0.35">
      <c r="B77" s="21"/>
    </row>
    <row r="78" spans="2:2" x14ac:dyDescent="0.35">
      <c r="B78" s="21"/>
    </row>
    <row r="79" spans="2:2" x14ac:dyDescent="0.35">
      <c r="B79" s="21"/>
    </row>
    <row r="80" spans="2:2" x14ac:dyDescent="0.35">
      <c r="B80" s="21"/>
    </row>
    <row r="81" spans="2:2" x14ac:dyDescent="0.35">
      <c r="B81" s="21"/>
    </row>
    <row r="82" spans="2:2" x14ac:dyDescent="0.35">
      <c r="B82" s="21"/>
    </row>
    <row r="83" spans="2:2" x14ac:dyDescent="0.35">
      <c r="B83" s="21"/>
    </row>
    <row r="84" spans="2:2" x14ac:dyDescent="0.35">
      <c r="B84" s="21"/>
    </row>
    <row r="85" spans="2:2" x14ac:dyDescent="0.35">
      <c r="B85" s="21"/>
    </row>
    <row r="86" spans="2:2" x14ac:dyDescent="0.35">
      <c r="B86" s="21"/>
    </row>
    <row r="87" spans="2:2" x14ac:dyDescent="0.35">
      <c r="B87" s="21"/>
    </row>
    <row r="88" spans="2:2" x14ac:dyDescent="0.35">
      <c r="B88" s="21"/>
    </row>
    <row r="89" spans="2:2" x14ac:dyDescent="0.35">
      <c r="B89" s="21"/>
    </row>
    <row r="90" spans="2:2" x14ac:dyDescent="0.35">
      <c r="B90" s="21"/>
    </row>
    <row r="91" spans="2:2" x14ac:dyDescent="0.35">
      <c r="B91" s="21"/>
    </row>
    <row r="92" spans="2:2" x14ac:dyDescent="0.35">
      <c r="B92" s="21"/>
    </row>
    <row r="93" spans="2:2" x14ac:dyDescent="0.35">
      <c r="B93" s="21"/>
    </row>
    <row r="94" spans="2:2" x14ac:dyDescent="0.35">
      <c r="B94" s="21"/>
    </row>
  </sheetData>
  <sortState ref="B10:B93">
    <sortCondition ref="B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Dates 6 juin 2019 14:44:24.xlsx</dc:title>
  <dc:subject>Dates 6 juin 2019 14:44:24.xlsx</dc:subject>
  <dc:creator>Paul GEVAUDAN</dc:creator>
  <cp:keywords/>
  <dc:description/>
  <cp:lastModifiedBy>Michel</cp:lastModifiedBy>
  <dcterms:created xsi:type="dcterms:W3CDTF">2019-06-06T12:44:24Z</dcterms:created>
  <dcterms:modified xsi:type="dcterms:W3CDTF">2019-06-12T11:43:12Z</dcterms:modified>
  <cp:category>??Dates_publiees??</cp:category>
</cp:coreProperties>
</file>