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320"/>
  </bookViews>
  <sheets>
    <sheet name="personnel" sheetId="1" r:id="rId1"/>
    <sheet name="listes" sheetId="2" r:id="rId2"/>
    <sheet name="log" sheetId="3" state="hidden" r:id="rId3"/>
  </sheets>
  <functionGroups builtInGroupCount="18"/>
  <definedNames>
    <definedName name="NAgents">personnel!$B$42</definedName>
    <definedName name="NEquipes">personnel!$B$43</definedName>
    <definedName name="resultat">personnel!$B$48:$G$52</definedName>
  </definedNames>
  <calcPr calcId="152511"/>
</workbook>
</file>

<file path=xl/calcChain.xml><?xml version="1.0" encoding="utf-8"?>
<calcChain xmlns="http://schemas.openxmlformats.org/spreadsheetml/2006/main">
  <c r="C39" i="1" l="1"/>
  <c r="D39" i="1"/>
  <c r="E39" i="1"/>
  <c r="F39" i="1"/>
  <c r="G39" i="1"/>
  <c r="B39" i="1"/>
  <c r="C40" i="1" l="1"/>
  <c r="D40" i="1"/>
  <c r="E40" i="1"/>
  <c r="F40" i="1"/>
  <c r="G40" i="1"/>
  <c r="B40" i="1"/>
  <c r="A100" i="1" l="1"/>
  <c r="G100" i="1" s="1"/>
  <c r="A101" i="1"/>
  <c r="D101" i="1" s="1"/>
  <c r="A102" i="1"/>
  <c r="E102" i="1" s="1"/>
  <c r="A103" i="1"/>
  <c r="F103" i="1" s="1"/>
  <c r="A104" i="1"/>
  <c r="G104" i="1" s="1"/>
  <c r="A99" i="1"/>
  <c r="F99" i="1" s="1"/>
  <c r="A98" i="1"/>
  <c r="A92" i="1"/>
  <c r="G92" i="1" s="1"/>
  <c r="A93" i="1"/>
  <c r="D93" i="1" s="1"/>
  <c r="A94" i="1"/>
  <c r="E94" i="1" s="1"/>
  <c r="A95" i="1"/>
  <c r="F95" i="1" s="1"/>
  <c r="A96" i="1"/>
  <c r="G96" i="1" s="1"/>
  <c r="A91" i="1"/>
  <c r="F91" i="1" s="1"/>
  <c r="A90" i="1"/>
  <c r="A84" i="1"/>
  <c r="G84" i="1" s="1"/>
  <c r="A85" i="1"/>
  <c r="D85" i="1" s="1"/>
  <c r="A86" i="1"/>
  <c r="E86" i="1" s="1"/>
  <c r="A87" i="1"/>
  <c r="F87" i="1" s="1"/>
  <c r="A88" i="1"/>
  <c r="G88" i="1" s="1"/>
  <c r="A83" i="1"/>
  <c r="F83" i="1" s="1"/>
  <c r="A82" i="1"/>
  <c r="A76" i="1"/>
  <c r="G76" i="1" s="1"/>
  <c r="A77" i="1"/>
  <c r="D77" i="1" s="1"/>
  <c r="A78" i="1"/>
  <c r="E78" i="1" s="1"/>
  <c r="A79" i="1"/>
  <c r="D79" i="1" s="1"/>
  <c r="A80" i="1"/>
  <c r="G80" i="1" s="1"/>
  <c r="A75" i="1"/>
  <c r="F75" i="1" s="1"/>
  <c r="A74" i="1"/>
  <c r="A66" i="1"/>
  <c r="A68" i="1"/>
  <c r="G68" i="1" s="1"/>
  <c r="A69" i="1"/>
  <c r="E69" i="1" s="1"/>
  <c r="A70" i="1"/>
  <c r="F70" i="1" s="1"/>
  <c r="A71" i="1"/>
  <c r="G71" i="1" s="1"/>
  <c r="A72" i="1"/>
  <c r="B72" i="1" s="1"/>
  <c r="A67" i="1"/>
  <c r="G67" i="1" s="1"/>
  <c r="C56" i="1"/>
  <c r="D56" i="1"/>
  <c r="E56" i="1"/>
  <c r="F56" i="1"/>
  <c r="G56" i="1"/>
  <c r="C57" i="1"/>
  <c r="D57" i="1"/>
  <c r="E57" i="1"/>
  <c r="F57" i="1"/>
  <c r="G57" i="1"/>
  <c r="C58" i="1"/>
  <c r="D58" i="1"/>
  <c r="E58" i="1"/>
  <c r="F58" i="1"/>
  <c r="G58" i="1"/>
  <c r="C59" i="1"/>
  <c r="D59" i="1"/>
  <c r="E59" i="1"/>
  <c r="F59" i="1"/>
  <c r="G59" i="1"/>
  <c r="C60" i="1"/>
  <c r="D60" i="1"/>
  <c r="E60" i="1"/>
  <c r="F60" i="1"/>
  <c r="G60" i="1"/>
  <c r="B57" i="1"/>
  <c r="B58" i="1"/>
  <c r="B59" i="1"/>
  <c r="B60" i="1"/>
  <c r="B56" i="1"/>
  <c r="D99" i="1" l="1"/>
  <c r="B102" i="1"/>
  <c r="D102" i="1"/>
  <c r="G91" i="1"/>
  <c r="C102" i="1"/>
  <c r="C103" i="1"/>
  <c r="G102" i="1"/>
  <c r="G99" i="1"/>
  <c r="F102" i="1"/>
  <c r="G103" i="1"/>
  <c r="C91" i="1"/>
  <c r="C99" i="1"/>
  <c r="D100" i="1"/>
  <c r="D104" i="1"/>
  <c r="E100" i="1"/>
  <c r="B101" i="1"/>
  <c r="F101" i="1"/>
  <c r="D103" i="1"/>
  <c r="E104" i="1"/>
  <c r="E99" i="1"/>
  <c r="B100" i="1"/>
  <c r="F100" i="1"/>
  <c r="C101" i="1"/>
  <c r="G101" i="1"/>
  <c r="E103" i="1"/>
  <c r="B104" i="1"/>
  <c r="F104" i="1"/>
  <c r="E101" i="1"/>
  <c r="D92" i="1"/>
  <c r="D95" i="1"/>
  <c r="B99" i="1"/>
  <c r="C100" i="1"/>
  <c r="B103" i="1"/>
  <c r="C104" i="1"/>
  <c r="F94" i="1"/>
  <c r="B94" i="1"/>
  <c r="G94" i="1"/>
  <c r="G95" i="1"/>
  <c r="C94" i="1"/>
  <c r="D91" i="1"/>
  <c r="D94" i="1"/>
  <c r="C95" i="1"/>
  <c r="D96" i="1"/>
  <c r="E93" i="1"/>
  <c r="E96" i="1"/>
  <c r="E91" i="1"/>
  <c r="B92" i="1"/>
  <c r="F92" i="1"/>
  <c r="C93" i="1"/>
  <c r="G93" i="1"/>
  <c r="E95" i="1"/>
  <c r="B96" i="1"/>
  <c r="F96" i="1"/>
  <c r="E92" i="1"/>
  <c r="B93" i="1"/>
  <c r="F93" i="1"/>
  <c r="B91" i="1"/>
  <c r="C92" i="1"/>
  <c r="B95" i="1"/>
  <c r="C96" i="1"/>
  <c r="D87" i="1"/>
  <c r="F86" i="1"/>
  <c r="D83" i="1"/>
  <c r="G87" i="1"/>
  <c r="G83" i="1"/>
  <c r="G86" i="1"/>
  <c r="B86" i="1"/>
  <c r="C83" i="1"/>
  <c r="D84" i="1"/>
  <c r="C86" i="1"/>
  <c r="C87" i="1"/>
  <c r="D88" i="1"/>
  <c r="E85" i="1"/>
  <c r="E84" i="1"/>
  <c r="B85" i="1"/>
  <c r="F85" i="1"/>
  <c r="E88" i="1"/>
  <c r="E83" i="1"/>
  <c r="B84" i="1"/>
  <c r="F84" i="1"/>
  <c r="C85" i="1"/>
  <c r="G85" i="1"/>
  <c r="D86" i="1"/>
  <c r="E87" i="1"/>
  <c r="B88" i="1"/>
  <c r="F88" i="1"/>
  <c r="B83" i="1"/>
  <c r="C84" i="1"/>
  <c r="B87" i="1"/>
  <c r="C88" i="1"/>
  <c r="F79" i="1"/>
  <c r="G79" i="1"/>
  <c r="G75" i="1"/>
  <c r="F78" i="1"/>
  <c r="B78" i="1"/>
  <c r="G78" i="1"/>
  <c r="C75" i="1"/>
  <c r="D76" i="1"/>
  <c r="C78" i="1"/>
  <c r="D75" i="1"/>
  <c r="D78" i="1"/>
  <c r="C79" i="1"/>
  <c r="D80" i="1"/>
  <c r="E75" i="1"/>
  <c r="B76" i="1"/>
  <c r="F76" i="1"/>
  <c r="C77" i="1"/>
  <c r="G77" i="1"/>
  <c r="E79" i="1"/>
  <c r="B80" i="1"/>
  <c r="F80" i="1"/>
  <c r="E77" i="1"/>
  <c r="E76" i="1"/>
  <c r="B77" i="1"/>
  <c r="F77" i="1"/>
  <c r="E80" i="1"/>
  <c r="B75" i="1"/>
  <c r="C76" i="1"/>
  <c r="B79" i="1"/>
  <c r="C80" i="1"/>
  <c r="G69" i="1"/>
  <c r="B68" i="1"/>
  <c r="C68" i="1"/>
  <c r="F68" i="1"/>
  <c r="E68" i="1"/>
  <c r="E72" i="1"/>
  <c r="D72" i="1"/>
  <c r="G72" i="1"/>
  <c r="C72" i="1"/>
  <c r="F72" i="1"/>
  <c r="D69" i="1"/>
  <c r="E70" i="1"/>
  <c r="B70" i="1"/>
  <c r="D67" i="1"/>
  <c r="D71" i="1"/>
  <c r="E67" i="1"/>
  <c r="C70" i="1"/>
  <c r="G70" i="1"/>
  <c r="E71" i="1"/>
  <c r="B67" i="1"/>
  <c r="F67" i="1"/>
  <c r="D68" i="1"/>
  <c r="B69" i="1"/>
  <c r="F69" i="1"/>
  <c r="D70" i="1"/>
  <c r="B71" i="1"/>
  <c r="F71" i="1"/>
  <c r="C67" i="1"/>
  <c r="C69" i="1"/>
  <c r="C71" i="1"/>
  <c r="B42" i="1"/>
  <c r="B89" i="1" l="1"/>
  <c r="B105" i="1"/>
  <c r="F105" i="1"/>
  <c r="E89" i="1"/>
  <c r="D105" i="1"/>
  <c r="F97" i="1"/>
  <c r="E105" i="1"/>
  <c r="C105" i="1"/>
  <c r="G105" i="1"/>
  <c r="C97" i="1"/>
  <c r="E97" i="1"/>
  <c r="F81" i="1"/>
  <c r="B97" i="1"/>
  <c r="F89" i="1"/>
  <c r="D97" i="1"/>
  <c r="G97" i="1"/>
  <c r="D89" i="1"/>
  <c r="G73" i="1"/>
  <c r="G89" i="1"/>
  <c r="C89" i="1"/>
  <c r="B81" i="1"/>
  <c r="C81" i="1"/>
  <c r="G81" i="1"/>
  <c r="E81" i="1"/>
  <c r="D81" i="1"/>
  <c r="D73" i="1"/>
  <c r="F73" i="1"/>
  <c r="C73" i="1"/>
  <c r="B73" i="1"/>
  <c r="E73" i="1"/>
  <c r="F2" i="2" a="1"/>
  <c r="F2" i="2" s="1"/>
  <c r="E2" i="2" a="1"/>
  <c r="E2" i="2" s="1"/>
  <c r="D2" i="2" a="1"/>
  <c r="D5" i="2" s="1"/>
  <c r="C2" i="2" a="1"/>
  <c r="C5" i="2" s="1"/>
  <c r="B2" i="2" a="1"/>
  <c r="B5" i="2" s="1"/>
  <c r="A2" i="2" a="1"/>
  <c r="A2" i="2" s="1"/>
  <c r="F29" i="2" l="1"/>
  <c r="F21" i="2"/>
  <c r="F13" i="2"/>
  <c r="F5" i="2"/>
  <c r="F24" i="2"/>
  <c r="F20" i="2"/>
  <c r="F12" i="2"/>
  <c r="F31" i="2"/>
  <c r="F23" i="2"/>
  <c r="F19" i="2"/>
  <c r="F15" i="2"/>
  <c r="F11" i="2"/>
  <c r="F7" i="2"/>
  <c r="F3" i="2"/>
  <c r="F25" i="2"/>
  <c r="F17" i="2"/>
  <c r="F9" i="2"/>
  <c r="F28" i="2"/>
  <c r="F16" i="2"/>
  <c r="F8" i="2"/>
  <c r="F4" i="2"/>
  <c r="F27" i="2"/>
  <c r="F30" i="2"/>
  <c r="F26" i="2"/>
  <c r="F22" i="2"/>
  <c r="F18" i="2"/>
  <c r="F14" i="2"/>
  <c r="F10" i="2"/>
  <c r="F6" i="2"/>
  <c r="E29" i="2"/>
  <c r="E25" i="2"/>
  <c r="E21" i="2"/>
  <c r="E17" i="2"/>
  <c r="E13" i="2"/>
  <c r="E9" i="2"/>
  <c r="E5" i="2"/>
  <c r="E28" i="2"/>
  <c r="E24" i="2"/>
  <c r="E20" i="2"/>
  <c r="E16" i="2"/>
  <c r="E12" i="2"/>
  <c r="E8" i="2"/>
  <c r="E4" i="2"/>
  <c r="E31" i="2"/>
  <c r="E27" i="2"/>
  <c r="E23" i="2"/>
  <c r="E19" i="2"/>
  <c r="E15" i="2"/>
  <c r="E11" i="2"/>
  <c r="E7" i="2"/>
  <c r="E3" i="2"/>
  <c r="E30" i="2"/>
  <c r="E26" i="2"/>
  <c r="E22" i="2"/>
  <c r="E18" i="2"/>
  <c r="E14" i="2"/>
  <c r="E10" i="2"/>
  <c r="E6" i="2"/>
  <c r="D28" i="2"/>
  <c r="D24" i="2"/>
  <c r="D20" i="2"/>
  <c r="D16" i="2"/>
  <c r="D12" i="2"/>
  <c r="D8" i="2"/>
  <c r="D4" i="2"/>
  <c r="D31" i="2"/>
  <c r="D27" i="2"/>
  <c r="D23" i="2"/>
  <c r="D19" i="2"/>
  <c r="D15" i="2"/>
  <c r="D11" i="2"/>
  <c r="D7" i="2"/>
  <c r="D3" i="2"/>
  <c r="D30" i="2"/>
  <c r="D26" i="2"/>
  <c r="D22" i="2"/>
  <c r="D18" i="2"/>
  <c r="D14" i="2"/>
  <c r="D10" i="2"/>
  <c r="D6" i="2"/>
  <c r="D2" i="2"/>
  <c r="D29" i="2"/>
  <c r="D25" i="2"/>
  <c r="D21" i="2"/>
  <c r="D17" i="2"/>
  <c r="D13" i="2"/>
  <c r="D9" i="2"/>
  <c r="C28" i="2"/>
  <c r="C24" i="2"/>
  <c r="C20" i="2"/>
  <c r="C16" i="2"/>
  <c r="C12" i="2"/>
  <c r="C8" i="2"/>
  <c r="C4" i="2"/>
  <c r="C31" i="2"/>
  <c r="C27" i="2"/>
  <c r="C23" i="2"/>
  <c r="C19" i="2"/>
  <c r="C15" i="2"/>
  <c r="C11" i="2"/>
  <c r="C7" i="2"/>
  <c r="C3" i="2"/>
  <c r="C30" i="2"/>
  <c r="C26" i="2"/>
  <c r="C22" i="2"/>
  <c r="C18" i="2"/>
  <c r="C14" i="2"/>
  <c r="C10" i="2"/>
  <c r="C6" i="2"/>
  <c r="C2" i="2"/>
  <c r="C29" i="2"/>
  <c r="C25" i="2"/>
  <c r="C21" i="2"/>
  <c r="C17" i="2"/>
  <c r="C13" i="2"/>
  <c r="C9" i="2"/>
  <c r="B28" i="2"/>
  <c r="B24" i="2"/>
  <c r="B20" i="2"/>
  <c r="B16" i="2"/>
  <c r="B12" i="2"/>
  <c r="B8" i="2"/>
  <c r="B4" i="2"/>
  <c r="B31" i="2"/>
  <c r="B27" i="2"/>
  <c r="B23" i="2"/>
  <c r="B19" i="2"/>
  <c r="B15" i="2"/>
  <c r="B11" i="2"/>
  <c r="B7" i="2"/>
  <c r="B3" i="2"/>
  <c r="B30" i="2"/>
  <c r="B26" i="2"/>
  <c r="B22" i="2"/>
  <c r="B18" i="2"/>
  <c r="B14" i="2"/>
  <c r="B10" i="2"/>
  <c r="B6" i="2"/>
  <c r="B2" i="2"/>
  <c r="B29" i="2"/>
  <c r="B25" i="2"/>
  <c r="B21" i="2"/>
  <c r="B17" i="2"/>
  <c r="B13" i="2"/>
  <c r="B9" i="2"/>
  <c r="A29" i="2"/>
  <c r="A25" i="2"/>
  <c r="A21" i="2"/>
  <c r="A17" i="2"/>
  <c r="A13" i="2"/>
  <c r="A9" i="2"/>
  <c r="A5" i="2"/>
  <c r="A31" i="2"/>
  <c r="A28" i="2"/>
  <c r="A24" i="2"/>
  <c r="A20" i="2"/>
  <c r="A16" i="2"/>
  <c r="A12" i="2"/>
  <c r="A8" i="2"/>
  <c r="A4" i="2"/>
  <c r="A27" i="2"/>
  <c r="A23" i="2"/>
  <c r="A19" i="2"/>
  <c r="A15" i="2"/>
  <c r="A11" i="2"/>
  <c r="A7" i="2"/>
  <c r="A3" i="2"/>
  <c r="A30" i="2"/>
  <c r="A26" i="2"/>
  <c r="A22" i="2"/>
  <c r="A18" i="2"/>
  <c r="A14" i="2"/>
  <c r="A10" i="2"/>
  <c r="A6" i="2"/>
  <c r="E33" i="2" l="1"/>
  <c r="F33" i="2"/>
  <c r="A33" i="2"/>
  <c r="B33" i="2"/>
  <c r="D33" i="2"/>
  <c r="C33" i="2"/>
  <c r="D37" i="1"/>
  <c r="D38" i="1" s="1"/>
  <c r="E37" i="1"/>
  <c r="E38" i="1" s="1"/>
  <c r="F37" i="1"/>
  <c r="F38" i="1" s="1"/>
  <c r="G37" i="1"/>
  <c r="G38" i="1" s="1"/>
  <c r="B37" i="1"/>
  <c r="B38" i="1" s="1"/>
  <c r="C37" i="1"/>
  <c r="C38" i="1" s="1"/>
</calcChain>
</file>

<file path=xl/sharedStrings.xml><?xml version="1.0" encoding="utf-8"?>
<sst xmlns="http://schemas.openxmlformats.org/spreadsheetml/2006/main" count="194" uniqueCount="63">
  <si>
    <t>Préventeur</t>
  </si>
  <si>
    <t>PNR</t>
  </si>
  <si>
    <t>RIA</t>
  </si>
  <si>
    <t>PCF</t>
  </si>
  <si>
    <t>Poteau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</si>
  <si>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</si>
  <si>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</si>
  <si>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</si>
  <si>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</si>
  <si>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</si>
  <si>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</si>
  <si>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</si>
  <si>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</si>
  <si>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</si>
  <si>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</si>
  <si>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</si>
  <si>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</si>
  <si>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</si>
  <si>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</si>
  <si>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</si>
  <si>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</si>
  <si>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</si>
  <si>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</si>
  <si>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</si>
  <si>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</si>
  <si>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</si>
  <si>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</si>
  <si>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</si>
  <si>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</si>
  <si>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</si>
  <si>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</si>
  <si>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</si>
  <si>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</si>
  <si>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</si>
  <si>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</si>
  <si>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</si>
  <si>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NOUVEAU2</t>
  </si>
  <si>
    <t>BOUILLARD</t>
  </si>
  <si>
    <t>GAILLARD</t>
  </si>
  <si>
    <t>Nombre</t>
  </si>
  <si>
    <t>CRITICITE</t>
  </si>
  <si>
    <t>BESOIN</t>
  </si>
  <si>
    <t>Nb Equipes</t>
  </si>
  <si>
    <t>Colonne</t>
  </si>
  <si>
    <t>Ratio</t>
  </si>
  <si>
    <t>Extincteur</t>
  </si>
  <si>
    <t>Exutoire</t>
  </si>
  <si>
    <t>Chef d'équipe</t>
  </si>
  <si>
    <t>Nb Agents</t>
  </si>
  <si>
    <t>Equipe 1</t>
  </si>
  <si>
    <t>Equipe 2</t>
  </si>
  <si>
    <t>Equipe 3</t>
  </si>
  <si>
    <t>Equipe 4</t>
  </si>
  <si>
    <t>Equipe 5</t>
  </si>
  <si>
    <t>Agent 1</t>
  </si>
  <si>
    <t>Agent 2</t>
  </si>
  <si>
    <t>Agent 3</t>
  </si>
  <si>
    <t>Agent 4</t>
  </si>
  <si>
    <t>Agent 5</t>
  </si>
  <si>
    <t>Agent 6</t>
  </si>
  <si>
    <t>Doublons ?</t>
  </si>
  <si>
    <t>Besoin</t>
  </si>
  <si>
    <t>Respect du nombre de compétences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</si>
</sst>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protection locked="0"/>
    </xf>
    <xf numFmtId="0" fontId="0" fillId="0" borderId="0" xfId="0" applyFont="1" applyFill="1" applyBorder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Font="1" applyAlignment="1"/>
    <xf numFmtId="0" fontId="0" fillId="2" borderId="1" xfId="0" applyFill="1" applyBorder="1" applyAlignment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/>
    <xf numFmtId="0" fontId="1" fillId="0" borderId="0" xfId="0" applyNumberFormat="1" applyFont="1" applyFill="1" applyAlignment="1">
      <alignment horizontal="center"/>
    </xf>
    <xf numFmtId="0" fontId="4" fillId="0" borderId="0" xfId="0" applyFont="1" applyAlignment="1"/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31"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197556</xdr:colOff>
      <xdr:row>33</xdr:row>
      <xdr:rowOff>35278</xdr:rowOff>
    </xdr:from>
    <xdr:to>
      <xdr:col>9</xdr:col>
      <xdr:colOff>797278</xdr:colOff>
      <xdr:row>37</xdr:row>
      <xdr:rowOff>1</xdr:rowOff>
    </xdr:to>
    <xdr:sp macro="" textlink="">
      <xdr:nvSpPr>
        <xdr:cNvPr id="2" name="Rectangle à coins arrondis 1"/>
        <xdr:cNvSpPr/>
      </xdr:nvSpPr>
      <xdr:spPr>
        <a:xfrm>
          <a:off x="9510889" y="6088945"/>
          <a:ext cx="1792111" cy="698500"/>
        </a:xfrm>
        <a:prstGeom prst="wedgeRoundRectCallout">
          <a:avLst>
            <a:gd name="adj1" fmla="val -133909"/>
            <a:gd name="adj2" fmla="val 58671"/>
            <a:gd name="adj3" fmla="val 16667"/>
          </a:avLst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en cas de doublon, on prendra l'effectif le plus réduit !</a:t>
          </a:r>
        </a:p>
      </xdr:txBody>
    </xdr:sp>
    <xdr:clientData/>
  </xdr:twoCellAnchor>
  <xdr:twoCellAnchor>
    <xdr:from>
      <xdr:col>7</xdr:col>
      <xdr:colOff>776112</xdr:colOff>
      <xdr:row>47</xdr:row>
      <xdr:rowOff>162278</xdr:rowOff>
    </xdr:from>
    <xdr:to>
      <xdr:col>9</xdr:col>
      <xdr:colOff>571500</xdr:colOff>
      <xdr:row>49</xdr:row>
      <xdr:rowOff>204612</xdr:rowOff>
    </xdr:to>
    <xdr:sp macro="[0]!repartir" textlink="">
      <xdr:nvSpPr>
        <xdr:cNvPr id="3" name="Rectangle à coins arrondis 2"/>
        <xdr:cNvSpPr/>
      </xdr:nvSpPr>
      <xdr:spPr>
        <a:xfrm>
          <a:off x="8897056" y="8833556"/>
          <a:ext cx="2180166" cy="5080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CONSTITUER LES EQUIPES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agents" displayName="agents" ref="A1:K31" totalsRowShown="0" headerRowDxfId="30" dataDxfId="29">
  <autoFilter ref="A1:K31"/>
  <tableColumns count="11">
    <tableColumn id="1" name="AGENTS" dataDxfId="28"/>
    <tableColumn id="2" name="Chef d'équipe" dataDxfId="27"/>
    <tableColumn id="3" name="Préventeur" dataDxfId="26"/>
    <tableColumn id="4" name="Equipier" dataDxfId="25"/>
    <tableColumn id="5" name="PNR" dataDxfId="24"/>
    <tableColumn id="6" name="Poids Lourds" dataDxfId="23"/>
    <tableColumn id="7" name="Extincteur" dataDxfId="22"/>
    <tableColumn id="8" name="RIA" dataDxfId="21"/>
    <tableColumn id="9" name="PCF" dataDxfId="20"/>
    <tableColumn id="10" name="Poteau" dataDxfId="19"/>
    <tableColumn id="11" name="Exutoir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esoin" displayName="besoin" ref="A33:G34" totalsRowShown="0" headerRowDxfId="17" dataDxfId="16">
  <autoFilter ref="A33:G34"/>
  <tableColumns count="7">
    <tableColumn id="1" name="BESOIN" dataDxfId="15"/>
    <tableColumn id="2" name="Chef d'équipe" dataDxfId="14"/>
    <tableColumn id="3" name="Préventeur" dataDxfId="13"/>
    <tableColumn id="4" name="Equipier" dataDxfId="12"/>
    <tableColumn id="5" name="PNR" dataDxfId="11"/>
    <tableColumn id="6" name="Poids Lourds" dataDxfId="10"/>
    <tableColumn id="7" name="Extincteur" dataDxfId="9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criticite" displayName="criticite" ref="A36:G40" totalsRowShown="0" headerRowDxfId="8" dataDxfId="7">
  <autoFilter ref="A36:G40"/>
  <tableColumns count="7">
    <tableColumn id="1" name="CRITICITE" dataDxfId="6"/>
    <tableColumn id="2" name="Chef d'équipe" dataDxfId="5"/>
    <tableColumn id="3" name="Préventeur" dataDxfId="4"/>
    <tableColumn id="4" name="Equipier" dataDxfId="3"/>
    <tableColumn id="5" name="PNR" dataDxfId="2"/>
    <tableColumn id="6" name="Poids Lourds" dataDxfId="1"/>
    <tableColumn id="7" name="Extincteur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5"/>
  <sheetViews>
    <sheetView showZeros="0" tabSelected="1" topLeftCell="A40" zoomScale="90" zoomScaleNormal="90" workbookViewId="0">
      <selection activeCell="C42" sqref="C42"/>
    </sheetView>
  </sheetViews>
  <sheetFormatPr baseColWidth="10" defaultRowHeight="14.5" x14ac:dyDescent="0.35"/>
  <cols>
    <col min="1" max="1" width="13.81640625" style="14" bestFit="1" customWidth="1"/>
    <col min="2" max="11" width="17.08984375" style="2" customWidth="1"/>
    <col min="12" max="12" width="10.90625" style="13"/>
    <col min="13" max="13" width="12" style="13" bestFit="1" customWidth="1"/>
    <col min="14" max="14" width="16.6328125" style="2" bestFit="1" customWidth="1"/>
    <col min="15" max="15" width="14.7265625" style="2" bestFit="1" customWidth="1"/>
    <col min="16" max="16" width="12.26953125" style="2" bestFit="1" customWidth="1"/>
    <col min="17" max="17" width="8.81640625" style="2" bestFit="1" customWidth="1"/>
    <col min="18" max="18" width="16" style="2" bestFit="1" customWidth="1"/>
    <col min="19" max="19" width="13.90625" style="2" bestFit="1" customWidth="1"/>
    <col min="20" max="16384" width="10.90625" style="13"/>
  </cols>
  <sheetData>
    <row r="1" spans="1:11" x14ac:dyDescent="0.35">
      <c r="A1" s="3" t="s">
        <v>34</v>
      </c>
      <c r="B1" s="3" t="s">
        <v>47</v>
      </c>
      <c r="C1" s="3" t="s">
        <v>0</v>
      </c>
      <c r="D1" s="3" t="s">
        <v>12</v>
      </c>
      <c r="E1" s="3" t="s">
        <v>1</v>
      </c>
      <c r="F1" s="3" t="s">
        <v>9</v>
      </c>
      <c r="G1" s="3" t="s">
        <v>45</v>
      </c>
      <c r="H1" s="3" t="s">
        <v>2</v>
      </c>
      <c r="I1" s="3" t="s">
        <v>3</v>
      </c>
      <c r="J1" s="3" t="s">
        <v>4</v>
      </c>
      <c r="K1" s="3" t="s">
        <v>46</v>
      </c>
    </row>
    <row r="2" spans="1:11" x14ac:dyDescent="0.35">
      <c r="A2" s="5" t="s">
        <v>26</v>
      </c>
      <c r="B2" s="4" t="s">
        <v>35</v>
      </c>
      <c r="C2" s="4"/>
      <c r="D2" s="4"/>
      <c r="E2" s="4" t="s">
        <v>35</v>
      </c>
      <c r="F2" s="4" t="s">
        <v>35</v>
      </c>
      <c r="G2" s="4"/>
      <c r="H2" s="4"/>
      <c r="I2" s="4"/>
      <c r="J2" s="4"/>
      <c r="K2" s="4"/>
    </row>
    <row r="3" spans="1:11" x14ac:dyDescent="0.35">
      <c r="A3" s="5" t="s">
        <v>5</v>
      </c>
      <c r="B3" s="4" t="s">
        <v>35</v>
      </c>
      <c r="C3" s="4"/>
      <c r="D3" s="4"/>
      <c r="E3" s="4" t="s">
        <v>35</v>
      </c>
      <c r="F3" s="4"/>
      <c r="G3" s="4"/>
      <c r="H3" s="4"/>
      <c r="I3" s="4"/>
      <c r="J3" s="4"/>
      <c r="K3" s="4"/>
    </row>
    <row r="4" spans="1:11" x14ac:dyDescent="0.35">
      <c r="A4" s="5" t="s">
        <v>7</v>
      </c>
      <c r="B4" s="4" t="s">
        <v>35</v>
      </c>
      <c r="C4" s="4"/>
      <c r="D4" s="4"/>
      <c r="E4" s="4" t="s">
        <v>35</v>
      </c>
      <c r="F4" s="4"/>
      <c r="G4" s="4"/>
      <c r="H4" s="4"/>
      <c r="I4" s="4"/>
      <c r="J4" s="4"/>
      <c r="K4" s="4"/>
    </row>
    <row r="5" spans="1:11" x14ac:dyDescent="0.35">
      <c r="A5" s="5" t="s">
        <v>10</v>
      </c>
      <c r="B5" s="4" t="s">
        <v>35</v>
      </c>
      <c r="C5" s="4"/>
      <c r="D5" s="4"/>
      <c r="E5" s="4" t="s">
        <v>35</v>
      </c>
      <c r="F5" s="4"/>
      <c r="G5" s="4"/>
      <c r="H5" s="4"/>
      <c r="I5" s="4"/>
      <c r="J5" s="4"/>
      <c r="K5" s="4"/>
    </row>
    <row r="6" spans="1:11" x14ac:dyDescent="0.35">
      <c r="A6" s="5" t="s">
        <v>37</v>
      </c>
      <c r="B6" s="4" t="s">
        <v>35</v>
      </c>
      <c r="C6" s="4"/>
      <c r="D6" s="4"/>
      <c r="E6" s="4" t="s">
        <v>35</v>
      </c>
      <c r="F6" s="4"/>
      <c r="G6" s="4"/>
      <c r="H6" s="4"/>
      <c r="I6" s="4"/>
      <c r="J6" s="4"/>
      <c r="K6" s="4"/>
    </row>
    <row r="7" spans="1:11" x14ac:dyDescent="0.35">
      <c r="A7" s="5" t="s">
        <v>6</v>
      </c>
      <c r="B7" s="4" t="s">
        <v>35</v>
      </c>
      <c r="C7" s="4"/>
      <c r="D7" s="4"/>
      <c r="E7" s="4"/>
      <c r="F7" s="4"/>
      <c r="G7" s="4"/>
      <c r="H7" s="4"/>
      <c r="I7" s="4"/>
      <c r="J7" s="4"/>
      <c r="K7" s="4"/>
    </row>
    <row r="8" spans="1:11" x14ac:dyDescent="0.35">
      <c r="A8" s="5" t="s">
        <v>8</v>
      </c>
      <c r="B8" s="4" t="s">
        <v>35</v>
      </c>
      <c r="C8" s="4"/>
      <c r="D8" s="4"/>
      <c r="E8" s="4"/>
      <c r="F8" s="4"/>
      <c r="G8" s="4" t="s">
        <v>35</v>
      </c>
      <c r="H8" s="4" t="s">
        <v>35</v>
      </c>
      <c r="I8" s="4" t="s">
        <v>35</v>
      </c>
      <c r="J8" s="4" t="s">
        <v>35</v>
      </c>
      <c r="K8" s="4" t="s">
        <v>35</v>
      </c>
    </row>
    <row r="9" spans="1:11" x14ac:dyDescent="0.35">
      <c r="A9" s="5" t="s">
        <v>15</v>
      </c>
      <c r="B9" s="4"/>
      <c r="C9" s="4" t="s">
        <v>35</v>
      </c>
      <c r="D9" s="4"/>
      <c r="E9" s="4" t="s">
        <v>35</v>
      </c>
      <c r="F9" s="4" t="s">
        <v>35</v>
      </c>
      <c r="G9" s="4"/>
      <c r="H9" s="4"/>
      <c r="I9" s="4"/>
      <c r="J9" s="4"/>
      <c r="K9" s="4"/>
    </row>
    <row r="10" spans="1:11" x14ac:dyDescent="0.35">
      <c r="A10" s="5" t="s">
        <v>23</v>
      </c>
      <c r="B10" s="4"/>
      <c r="C10" s="4" t="s">
        <v>35</v>
      </c>
      <c r="D10" s="4"/>
      <c r="E10" s="4" t="s">
        <v>35</v>
      </c>
      <c r="F10" s="4"/>
      <c r="G10" s="4"/>
      <c r="H10" s="4"/>
      <c r="I10" s="4"/>
      <c r="J10" s="4"/>
      <c r="K10" s="4"/>
    </row>
    <row r="11" spans="1:11" x14ac:dyDescent="0.35">
      <c r="A11" s="5" t="s">
        <v>30</v>
      </c>
      <c r="B11" s="4"/>
      <c r="C11" s="4" t="s">
        <v>35</v>
      </c>
      <c r="D11" s="4"/>
      <c r="E11" s="4" t="s">
        <v>35</v>
      </c>
      <c r="F11" s="4"/>
      <c r="G11" s="4"/>
      <c r="H11" s="4"/>
      <c r="I11" s="4"/>
      <c r="J11" s="4"/>
      <c r="K11" s="4"/>
    </row>
    <row r="12" spans="1:11" x14ac:dyDescent="0.35">
      <c r="A12" s="5" t="s">
        <v>11</v>
      </c>
      <c r="B12" s="4"/>
      <c r="C12" s="4" t="s">
        <v>35</v>
      </c>
      <c r="D12" s="4"/>
      <c r="E12" s="4" t="s">
        <v>35</v>
      </c>
      <c r="F12" s="4"/>
      <c r="G12" s="4"/>
      <c r="H12" s="4"/>
      <c r="I12" s="4"/>
      <c r="J12" s="4"/>
      <c r="K12" s="4"/>
    </row>
    <row r="13" spans="1:11" x14ac:dyDescent="0.35">
      <c r="A13" s="5" t="s">
        <v>31</v>
      </c>
      <c r="B13" s="4"/>
      <c r="C13" s="4" t="s">
        <v>35</v>
      </c>
      <c r="D13" s="4"/>
      <c r="E13" s="4"/>
      <c r="F13" s="4" t="s">
        <v>35</v>
      </c>
      <c r="G13" s="4"/>
      <c r="H13" s="4"/>
      <c r="I13" s="4" t="s">
        <v>35</v>
      </c>
      <c r="J13" s="4"/>
      <c r="K13" s="4"/>
    </row>
    <row r="14" spans="1:11" x14ac:dyDescent="0.35">
      <c r="A14" s="5" t="s">
        <v>20</v>
      </c>
      <c r="B14" s="4"/>
      <c r="C14" s="4"/>
      <c r="D14" s="4" t="s">
        <v>35</v>
      </c>
      <c r="E14" s="4" t="s">
        <v>35</v>
      </c>
      <c r="F14" s="4" t="s">
        <v>35</v>
      </c>
      <c r="G14" s="4"/>
      <c r="H14" s="4" t="s">
        <v>35</v>
      </c>
      <c r="I14" s="4"/>
      <c r="J14" s="4"/>
      <c r="K14" s="4"/>
    </row>
    <row r="15" spans="1:11" x14ac:dyDescent="0.35">
      <c r="A15" s="5" t="s">
        <v>32</v>
      </c>
      <c r="B15" s="4"/>
      <c r="C15" s="4"/>
      <c r="D15" s="4" t="s">
        <v>35</v>
      </c>
      <c r="E15" s="4"/>
      <c r="F15" s="4" t="s">
        <v>35</v>
      </c>
      <c r="G15" s="4" t="s">
        <v>35</v>
      </c>
      <c r="H15" s="4"/>
      <c r="I15" s="4"/>
      <c r="J15" s="4"/>
      <c r="K15" s="4"/>
    </row>
    <row r="16" spans="1:11" x14ac:dyDescent="0.35">
      <c r="A16" s="5" t="s">
        <v>24</v>
      </c>
      <c r="B16" s="4"/>
      <c r="C16" s="4"/>
      <c r="D16" s="4" t="s">
        <v>35</v>
      </c>
      <c r="E16" s="4"/>
      <c r="F16" s="4" t="s">
        <v>35</v>
      </c>
      <c r="G16" s="4"/>
      <c r="H16" s="4"/>
      <c r="I16" s="4"/>
      <c r="J16" s="4"/>
      <c r="K16" s="4"/>
    </row>
    <row r="17" spans="1:11" x14ac:dyDescent="0.35">
      <c r="A17" s="5" t="s">
        <v>27</v>
      </c>
      <c r="B17" s="4"/>
      <c r="C17" s="4"/>
      <c r="D17" s="4" t="s">
        <v>35</v>
      </c>
      <c r="E17" s="4"/>
      <c r="F17" s="4" t="s">
        <v>35</v>
      </c>
      <c r="G17" s="4" t="s">
        <v>35</v>
      </c>
      <c r="H17" s="4"/>
      <c r="I17" s="4"/>
      <c r="J17" s="4"/>
      <c r="K17" s="4"/>
    </row>
    <row r="18" spans="1:11" x14ac:dyDescent="0.35">
      <c r="A18" s="5" t="s">
        <v>16</v>
      </c>
      <c r="B18" s="4"/>
      <c r="C18" s="4"/>
      <c r="D18" s="4" t="s">
        <v>35</v>
      </c>
      <c r="E18" s="4"/>
      <c r="F18" s="4" t="s">
        <v>35</v>
      </c>
      <c r="G18" s="4"/>
      <c r="H18" s="4"/>
      <c r="I18" s="4" t="s">
        <v>35</v>
      </c>
      <c r="J18" s="4"/>
      <c r="K18" s="4"/>
    </row>
    <row r="19" spans="1:11" x14ac:dyDescent="0.35">
      <c r="A19" s="5" t="s">
        <v>19</v>
      </c>
      <c r="B19" s="4"/>
      <c r="C19" s="4"/>
      <c r="D19" s="4" t="s">
        <v>35</v>
      </c>
      <c r="E19" s="4"/>
      <c r="F19" s="4" t="s">
        <v>35</v>
      </c>
      <c r="G19" s="4" t="s">
        <v>35</v>
      </c>
      <c r="H19" s="4" t="s">
        <v>35</v>
      </c>
      <c r="I19" s="4" t="s">
        <v>35</v>
      </c>
      <c r="J19" s="4" t="s">
        <v>35</v>
      </c>
      <c r="K19" s="4" t="s">
        <v>35</v>
      </c>
    </row>
    <row r="20" spans="1:11" x14ac:dyDescent="0.35">
      <c r="A20" s="5" t="s">
        <v>14</v>
      </c>
      <c r="B20" s="4"/>
      <c r="C20" s="4"/>
      <c r="D20" s="4" t="s">
        <v>35</v>
      </c>
      <c r="E20" s="4"/>
      <c r="F20" s="4" t="s">
        <v>35</v>
      </c>
      <c r="G20" s="4" t="s">
        <v>35</v>
      </c>
      <c r="H20" s="4" t="s">
        <v>35</v>
      </c>
      <c r="I20" s="4" t="s">
        <v>35</v>
      </c>
      <c r="J20" s="4" t="s">
        <v>35</v>
      </c>
      <c r="K20" s="4" t="s">
        <v>35</v>
      </c>
    </row>
    <row r="21" spans="1:11" x14ac:dyDescent="0.35">
      <c r="A21" s="5" t="s">
        <v>28</v>
      </c>
      <c r="B21" s="4"/>
      <c r="C21" s="4"/>
      <c r="D21" s="4" t="s">
        <v>35</v>
      </c>
      <c r="E21" s="4"/>
      <c r="F21" s="4"/>
      <c r="G21" s="4"/>
      <c r="H21" s="4"/>
      <c r="I21" s="4"/>
      <c r="J21" s="4"/>
      <c r="K21" s="4"/>
    </row>
    <row r="22" spans="1:11" x14ac:dyDescent="0.35">
      <c r="A22" s="5" t="s">
        <v>21</v>
      </c>
      <c r="B22" s="4"/>
      <c r="C22" s="4"/>
      <c r="D22" s="4" t="s">
        <v>35</v>
      </c>
      <c r="E22" s="4"/>
      <c r="F22" s="4"/>
      <c r="G22" s="4"/>
      <c r="H22" s="4"/>
      <c r="I22" s="4"/>
      <c r="J22" s="4"/>
      <c r="K22" s="4"/>
    </row>
    <row r="23" spans="1:11" x14ac:dyDescent="0.35">
      <c r="A23" s="5" t="s">
        <v>38</v>
      </c>
      <c r="B23" s="4"/>
      <c r="C23" s="4"/>
      <c r="D23" s="4" t="s">
        <v>35</v>
      </c>
      <c r="E23" s="4"/>
      <c r="F23" s="4"/>
      <c r="G23" s="4" t="s">
        <v>35</v>
      </c>
      <c r="H23" s="4"/>
      <c r="I23" s="4"/>
      <c r="J23" s="4"/>
      <c r="K23" s="4"/>
    </row>
    <row r="24" spans="1:11" x14ac:dyDescent="0.35">
      <c r="A24" s="5" t="s">
        <v>13</v>
      </c>
      <c r="B24" s="4"/>
      <c r="C24" s="4"/>
      <c r="D24" s="4" t="s">
        <v>35</v>
      </c>
      <c r="E24" s="4"/>
      <c r="F24" s="4"/>
      <c r="G24" s="4" t="s">
        <v>35</v>
      </c>
      <c r="H24" s="4"/>
      <c r="I24" s="4"/>
      <c r="J24" s="4"/>
      <c r="K24" s="4"/>
    </row>
    <row r="25" spans="1:11" x14ac:dyDescent="0.35">
      <c r="A25" s="5" t="s">
        <v>29</v>
      </c>
      <c r="B25" s="4"/>
      <c r="C25" s="4"/>
      <c r="D25" s="4" t="s">
        <v>35</v>
      </c>
      <c r="E25" s="4"/>
      <c r="F25" s="4"/>
      <c r="G25" s="4"/>
      <c r="H25" s="4"/>
      <c r="I25" s="4" t="s">
        <v>35</v>
      </c>
      <c r="J25" s="4"/>
      <c r="K25" s="4"/>
    </row>
    <row r="26" spans="1:11" x14ac:dyDescent="0.35">
      <c r="A26" s="5" t="s">
        <v>33</v>
      </c>
      <c r="B26" s="4"/>
      <c r="C26" s="4"/>
      <c r="D26" s="4" t="s">
        <v>35</v>
      </c>
      <c r="E26" s="4"/>
      <c r="F26" s="4"/>
      <c r="G26" s="4" t="s">
        <v>35</v>
      </c>
      <c r="H26" s="4"/>
      <c r="I26" s="4"/>
      <c r="J26" s="4"/>
      <c r="K26" s="4"/>
    </row>
    <row r="27" spans="1:11" x14ac:dyDescent="0.35">
      <c r="A27" s="5" t="s">
        <v>22</v>
      </c>
      <c r="B27" s="4"/>
      <c r="C27" s="4"/>
      <c r="D27" s="4" t="s">
        <v>35</v>
      </c>
      <c r="E27" s="4"/>
      <c r="F27" s="4"/>
      <c r="G27" s="4" t="s">
        <v>35</v>
      </c>
      <c r="H27" s="4"/>
      <c r="I27" s="4"/>
      <c r="J27" s="4"/>
      <c r="K27" s="4"/>
    </row>
    <row r="28" spans="1:11" x14ac:dyDescent="0.35">
      <c r="A28" s="5" t="s">
        <v>36</v>
      </c>
      <c r="B28" s="4"/>
      <c r="C28" s="4"/>
      <c r="D28" s="4" t="s">
        <v>35</v>
      </c>
      <c r="E28" s="4"/>
      <c r="F28" s="4"/>
      <c r="G28" s="4"/>
      <c r="H28" s="4"/>
      <c r="I28" s="4"/>
      <c r="J28" s="4"/>
      <c r="K28" s="4"/>
    </row>
    <row r="29" spans="1:11" x14ac:dyDescent="0.35">
      <c r="A29" s="5" t="s">
        <v>18</v>
      </c>
      <c r="B29" s="4"/>
      <c r="C29" s="4"/>
      <c r="D29" s="4" t="s">
        <v>35</v>
      </c>
      <c r="E29" s="4"/>
      <c r="F29" s="4"/>
      <c r="G29" s="4"/>
      <c r="H29" s="4"/>
      <c r="I29" s="4"/>
      <c r="J29" s="4"/>
      <c r="K29" s="4"/>
    </row>
    <row r="30" spans="1:11" x14ac:dyDescent="0.35">
      <c r="A30" s="5" t="s">
        <v>25</v>
      </c>
      <c r="B30" s="4"/>
      <c r="C30" s="4"/>
      <c r="D30" s="4" t="s">
        <v>35</v>
      </c>
      <c r="E30" s="4"/>
      <c r="F30" s="4"/>
      <c r="G30" s="4" t="s">
        <v>35</v>
      </c>
      <c r="H30" s="4"/>
      <c r="I30" s="4" t="s">
        <v>35</v>
      </c>
      <c r="J30" s="4"/>
      <c r="K30" s="4"/>
    </row>
    <row r="31" spans="1:11" x14ac:dyDescent="0.35">
      <c r="A31" s="5" t="s">
        <v>17</v>
      </c>
      <c r="B31" s="4"/>
      <c r="C31" s="4"/>
      <c r="D31" s="4" t="s">
        <v>35</v>
      </c>
      <c r="E31" s="4"/>
      <c r="F31" s="4"/>
      <c r="G31" s="4"/>
      <c r="H31" s="4"/>
      <c r="I31" s="4"/>
      <c r="J31" s="4"/>
      <c r="K31" s="4"/>
    </row>
    <row r="33" spans="1:7" x14ac:dyDescent="0.35">
      <c r="A33" s="3" t="s">
        <v>41</v>
      </c>
      <c r="B33" s="3" t="s">
        <v>47</v>
      </c>
      <c r="C33" s="3" t="s">
        <v>0</v>
      </c>
      <c r="D33" s="3" t="s">
        <v>12</v>
      </c>
      <c r="E33" s="3" t="s">
        <v>1</v>
      </c>
      <c r="F33" s="3" t="s">
        <v>9</v>
      </c>
      <c r="G33" s="3" t="s">
        <v>45</v>
      </c>
    </row>
    <row r="34" spans="1:7" x14ac:dyDescent="0.35">
      <c r="A34" s="6" t="s">
        <v>39</v>
      </c>
      <c r="B34" s="1">
        <v>1</v>
      </c>
      <c r="C34" s="1">
        <v>1</v>
      </c>
      <c r="D34" s="1">
        <v>2</v>
      </c>
      <c r="E34" s="1">
        <v>2</v>
      </c>
      <c r="F34" s="1">
        <v>2</v>
      </c>
      <c r="G34" s="1">
        <v>1</v>
      </c>
    </row>
    <row r="36" spans="1:7" x14ac:dyDescent="0.35">
      <c r="A36" s="3" t="s">
        <v>40</v>
      </c>
      <c r="B36" s="3" t="s">
        <v>47</v>
      </c>
      <c r="C36" s="3" t="s">
        <v>0</v>
      </c>
      <c r="D36" s="3" t="s">
        <v>12</v>
      </c>
      <c r="E36" s="3" t="s">
        <v>1</v>
      </c>
      <c r="F36" s="3" t="s">
        <v>9</v>
      </c>
      <c r="G36" s="3" t="s">
        <v>45</v>
      </c>
    </row>
    <row r="37" spans="1:7" x14ac:dyDescent="0.35">
      <c r="A37" s="6" t="s">
        <v>39</v>
      </c>
      <c r="B37" s="1">
        <f>COUNTA(agents[Chef d''équipe])</f>
        <v>7</v>
      </c>
      <c r="C37" s="1">
        <f>COUNTA(agents[Préventeur])</f>
        <v>5</v>
      </c>
      <c r="D37" s="1">
        <f>COUNTA(agents[Equipier])</f>
        <v>18</v>
      </c>
      <c r="E37" s="1">
        <f>COUNTA(agents[PNR])</f>
        <v>10</v>
      </c>
      <c r="F37" s="1">
        <f>COUNTA(agents[Poids Lourds])</f>
        <v>10</v>
      </c>
      <c r="G37" s="1">
        <f>COUNTA(agents[Extincteur])</f>
        <v>10</v>
      </c>
    </row>
    <row r="38" spans="1:7" x14ac:dyDescent="0.35">
      <c r="A38" s="9" t="s">
        <v>44</v>
      </c>
      <c r="B38" s="10">
        <f>COUNTA(agents[Chef d''équipe])/besoin[Chef d''équipe]/NEquipes+B37/1000</f>
        <v>1.4069999999999998</v>
      </c>
      <c r="C38" s="10">
        <f>COUNTA(agents[Préventeur])/besoin[Préventeur]/NEquipes+C37/1000</f>
        <v>1.0049999999999999</v>
      </c>
      <c r="D38" s="10">
        <f>COUNTA(agents[Equipier])/besoin[Equipier]/NEquipes+D37/1000</f>
        <v>1.8180000000000001</v>
      </c>
      <c r="E38" s="10">
        <f>COUNTA(agents[PNR])/besoin[PNR]/NEquipes+E37/1000</f>
        <v>1.01</v>
      </c>
      <c r="F38" s="10">
        <f>COUNTA(agents[Poids Lourds])/besoin[Poids Lourds]/NEquipes+F37/1000</f>
        <v>1.01</v>
      </c>
      <c r="G38" s="10">
        <f>COUNTA(agents[Extincteur])/besoin[Extincteur]/NEquipes+G37/1000</f>
        <v>2.0099999999999998</v>
      </c>
    </row>
    <row r="39" spans="1:7" x14ac:dyDescent="0.35">
      <c r="A39" s="7" t="s">
        <v>43</v>
      </c>
      <c r="B39" s="8">
        <f>COLUMN()</f>
        <v>2</v>
      </c>
      <c r="C39" s="8">
        <f>COLUMN()</f>
        <v>3</v>
      </c>
      <c r="D39" s="8">
        <f>COLUMN()</f>
        <v>4</v>
      </c>
      <c r="E39" s="8">
        <f>COLUMN()</f>
        <v>5</v>
      </c>
      <c r="F39" s="8">
        <f>COLUMN()</f>
        <v>6</v>
      </c>
      <c r="G39" s="8">
        <f>COLUMN()</f>
        <v>7</v>
      </c>
    </row>
    <row r="40" spans="1:7" x14ac:dyDescent="0.35">
      <c r="A40" s="7" t="s">
        <v>61</v>
      </c>
      <c r="B40" s="18">
        <f>besoin[Chef d''équipe]</f>
        <v>1</v>
      </c>
      <c r="C40" s="18">
        <f>besoin[Préventeur]</f>
        <v>1</v>
      </c>
      <c r="D40" s="18">
        <f>besoin[Equipier]</f>
        <v>2</v>
      </c>
      <c r="E40" s="18">
        <f>besoin[PNR]</f>
        <v>2</v>
      </c>
      <c r="F40" s="18">
        <f>besoin[Poids Lourds]</f>
        <v>2</v>
      </c>
      <c r="G40" s="18">
        <f>besoin[Extincteur]</f>
        <v>1</v>
      </c>
    </row>
    <row r="42" spans="1:7" x14ac:dyDescent="0.35">
      <c r="A42" s="14" t="s">
        <v>48</v>
      </c>
      <c r="B42" s="22">
        <f>COUNTA(agents[AGENTS])</f>
        <v>30</v>
      </c>
    </row>
    <row r="43" spans="1:7" x14ac:dyDescent="0.35">
      <c r="A43" s="14" t="s">
        <v>42</v>
      </c>
      <c r="B43" s="22">
        <v>5</v>
      </c>
    </row>
    <row r="47" spans="1:7" ht="18.5" x14ac:dyDescent="0.45">
      <c r="A47" s="20"/>
      <c r="B47" s="21" t="s">
        <v>54</v>
      </c>
      <c r="C47" s="21" t="s">
        <v>55</v>
      </c>
      <c r="D47" s="21" t="s">
        <v>56</v>
      </c>
      <c r="E47" s="21" t="s">
        <v>57</v>
      </c>
      <c r="F47" s="21" t="s">
        <v>58</v>
      </c>
      <c r="G47" s="21" t="s">
        <v>59</v>
      </c>
    </row>
    <row r="48" spans="1:7" ht="18.5" x14ac:dyDescent="0.45">
      <c r="A48" s="20" t="s">
        <v>49</v>
      </c>
      <c r="B48" s="21" t="s">
        <v>11</v>
      </c>
      <c r="C48" s="21" t="s">
        <v>20</v>
      </c>
      <c r="D48" s="21" t="s">
        <v>16</v>
      </c>
      <c r="E48" s="21" t="s">
        <v>6</v>
      </c>
      <c r="F48" s="21" t="s">
        <v>25</v>
      </c>
      <c r="G48" s="21" t="s">
        <v>33</v>
      </c>
    </row>
    <row r="49" spans="1:7" ht="18.5" x14ac:dyDescent="0.45">
      <c r="A49" s="20" t="s">
        <v>50</v>
      </c>
      <c r="B49" s="21" t="s">
        <v>15</v>
      </c>
      <c r="C49" s="21" t="s">
        <v>37</v>
      </c>
      <c r="D49" s="21" t="s">
        <v>27</v>
      </c>
      <c r="E49" s="21" t="s">
        <v>22</v>
      </c>
      <c r="F49" s="21" t="s">
        <v>36</v>
      </c>
      <c r="G49" s="21" t="s">
        <v>38</v>
      </c>
    </row>
    <row r="50" spans="1:7" ht="18.5" x14ac:dyDescent="0.45">
      <c r="A50" s="20" t="s">
        <v>51</v>
      </c>
      <c r="B50" s="21" t="s">
        <v>23</v>
      </c>
      <c r="C50" s="21" t="s">
        <v>26</v>
      </c>
      <c r="D50" s="21" t="s">
        <v>32</v>
      </c>
      <c r="E50" s="21" t="s">
        <v>29</v>
      </c>
      <c r="F50" s="21" t="s">
        <v>17</v>
      </c>
      <c r="G50" s="21" t="s">
        <v>21</v>
      </c>
    </row>
    <row r="51" spans="1:7" ht="18.5" x14ac:dyDescent="0.45">
      <c r="A51" s="20" t="s">
        <v>52</v>
      </c>
      <c r="B51" s="21" t="s">
        <v>30</v>
      </c>
      <c r="C51" s="21" t="s">
        <v>5</v>
      </c>
      <c r="D51" s="21" t="s">
        <v>24</v>
      </c>
      <c r="E51" s="21" t="s">
        <v>14</v>
      </c>
      <c r="F51" s="21" t="s">
        <v>18</v>
      </c>
      <c r="G51" s="21" t="s">
        <v>8</v>
      </c>
    </row>
    <row r="52" spans="1:7" ht="18.5" x14ac:dyDescent="0.45">
      <c r="A52" s="20" t="s">
        <v>53</v>
      </c>
      <c r="B52" s="21" t="s">
        <v>31</v>
      </c>
      <c r="C52" s="21" t="s">
        <v>7</v>
      </c>
      <c r="D52" s="21" t="s">
        <v>10</v>
      </c>
      <c r="E52" s="21" t="s">
        <v>19</v>
      </c>
      <c r="F52" s="21" t="s">
        <v>13</v>
      </c>
      <c r="G52" s="21" t="s">
        <v>28</v>
      </c>
    </row>
    <row r="53" spans="1:7" x14ac:dyDescent="0.35">
      <c r="A53" s="2"/>
    </row>
    <row r="54" spans="1:7" x14ac:dyDescent="0.35">
      <c r="A54" s="2"/>
    </row>
    <row r="55" spans="1:7" x14ac:dyDescent="0.35">
      <c r="A55" s="2"/>
    </row>
    <row r="56" spans="1:7" ht="15.5" x14ac:dyDescent="0.35">
      <c r="A56" s="19" t="s">
        <v>60</v>
      </c>
      <c r="B56" s="2">
        <f t="shared" ref="B56:G60" si="0">COUNTIF(resultat,B48)</f>
        <v>1</v>
      </c>
      <c r="C56" s="2">
        <f t="shared" si="0"/>
        <v>1</v>
      </c>
      <c r="D56" s="2">
        <f t="shared" si="0"/>
        <v>1</v>
      </c>
      <c r="E56" s="2">
        <f t="shared" si="0"/>
        <v>1</v>
      </c>
      <c r="F56" s="2">
        <f t="shared" si="0"/>
        <v>1</v>
      </c>
      <c r="G56" s="2">
        <f t="shared" si="0"/>
        <v>1</v>
      </c>
    </row>
    <row r="57" spans="1:7" x14ac:dyDescent="0.35">
      <c r="B57" s="2">
        <f t="shared" si="0"/>
        <v>1</v>
      </c>
      <c r="C57" s="2">
        <f t="shared" si="0"/>
        <v>1</v>
      </c>
      <c r="D57" s="2">
        <f t="shared" si="0"/>
        <v>1</v>
      </c>
      <c r="E57" s="2">
        <f t="shared" si="0"/>
        <v>1</v>
      </c>
      <c r="F57" s="2">
        <f t="shared" si="0"/>
        <v>1</v>
      </c>
      <c r="G57" s="2">
        <f t="shared" si="0"/>
        <v>1</v>
      </c>
    </row>
    <row r="58" spans="1:7" x14ac:dyDescent="0.35">
      <c r="B58" s="2">
        <f t="shared" si="0"/>
        <v>1</v>
      </c>
      <c r="C58" s="2">
        <f t="shared" si="0"/>
        <v>1</v>
      </c>
      <c r="D58" s="2">
        <f t="shared" si="0"/>
        <v>1</v>
      </c>
      <c r="E58" s="2">
        <f t="shared" si="0"/>
        <v>1</v>
      </c>
      <c r="F58" s="2">
        <f t="shared" si="0"/>
        <v>1</v>
      </c>
      <c r="G58" s="2">
        <f t="shared" si="0"/>
        <v>1</v>
      </c>
    </row>
    <row r="59" spans="1:7" x14ac:dyDescent="0.35">
      <c r="B59" s="2">
        <f t="shared" si="0"/>
        <v>1</v>
      </c>
      <c r="C59" s="2">
        <f t="shared" si="0"/>
        <v>1</v>
      </c>
      <c r="D59" s="2">
        <f t="shared" si="0"/>
        <v>1</v>
      </c>
      <c r="E59" s="2">
        <f t="shared" si="0"/>
        <v>1</v>
      </c>
      <c r="F59" s="2">
        <f t="shared" si="0"/>
        <v>1</v>
      </c>
      <c r="G59" s="2">
        <f t="shared" si="0"/>
        <v>1</v>
      </c>
    </row>
    <row r="60" spans="1:7" x14ac:dyDescent="0.35">
      <c r="B60" s="2">
        <f t="shared" si="0"/>
        <v>1</v>
      </c>
      <c r="C60" s="2">
        <f t="shared" si="0"/>
        <v>1</v>
      </c>
      <c r="D60" s="2">
        <f t="shared" si="0"/>
        <v>1</v>
      </c>
      <c r="E60" s="2">
        <f t="shared" si="0"/>
        <v>1</v>
      </c>
      <c r="F60" s="2">
        <f t="shared" si="0"/>
        <v>1</v>
      </c>
      <c r="G60" s="2">
        <f t="shared" si="0"/>
        <v>1</v>
      </c>
    </row>
    <row r="63" spans="1:7" ht="15.5" x14ac:dyDescent="0.35">
      <c r="A63" s="19" t="s">
        <v>62</v>
      </c>
    </row>
    <row r="64" spans="1:7" x14ac:dyDescent="0.35">
      <c r="A64" s="15"/>
      <c r="B64" s="16" t="s">
        <v>47</v>
      </c>
      <c r="C64" s="16" t="s">
        <v>0</v>
      </c>
      <c r="D64" s="16" t="s">
        <v>12</v>
      </c>
      <c r="E64" s="16" t="s">
        <v>1</v>
      </c>
      <c r="F64" s="16" t="s">
        <v>9</v>
      </c>
      <c r="G64" s="16" t="s">
        <v>45</v>
      </c>
    </row>
    <row r="66" spans="1:7" x14ac:dyDescent="0.35">
      <c r="A66" s="17" t="str">
        <f>A48</f>
        <v>Equipe 1</v>
      </c>
      <c r="B66" s="16"/>
      <c r="C66" s="16"/>
      <c r="D66" s="16"/>
      <c r="E66" s="16"/>
      <c r="F66" s="16"/>
      <c r="G66" s="16"/>
    </row>
    <row r="67" spans="1:7" x14ac:dyDescent="0.35">
      <c r="A67" s="17" t="str">
        <f ca="1">OFFSET($A$48,,ROW()-ROW($A$66))</f>
        <v>SPIZAK</v>
      </c>
      <c r="B67" s="16">
        <f ca="1">IFERROR(VLOOKUP($A67,agents[[AGENTS]:[Extincteur]],COLUMN(),0),0)</f>
        <v>0</v>
      </c>
      <c r="C67" s="16" t="str">
        <f ca="1">IFERROR(VLOOKUP($A67,agents[[AGENTS]:[Extincteur]],COLUMN(),0),0)</f>
        <v>X</v>
      </c>
      <c r="D67" s="16">
        <f ca="1">IFERROR(VLOOKUP($A67,agents[[AGENTS]:[Extincteur]],COLUMN(),0),0)</f>
        <v>0</v>
      </c>
      <c r="E67" s="16" t="str">
        <f ca="1">IFERROR(VLOOKUP($A67,agents[[AGENTS]:[Extincteur]],COLUMN(),0),0)</f>
        <v>X</v>
      </c>
      <c r="F67" s="16">
        <f ca="1">IFERROR(VLOOKUP($A67,agents[[AGENTS]:[Extincteur]],COLUMN(),0),0)</f>
        <v>0</v>
      </c>
      <c r="G67" s="16">
        <f ca="1">IFERROR(VLOOKUP($A67,agents[[AGENTS]:[Extincteur]],COLUMN(),0),0)</f>
        <v>0</v>
      </c>
    </row>
    <row r="68" spans="1:7" x14ac:dyDescent="0.35">
      <c r="A68" s="17" t="str">
        <f t="shared" ref="A68:A72" ca="1" si="1">OFFSET($A$48,,ROW()-ROW($A$66))</f>
        <v>LOPEZ</v>
      </c>
      <c r="B68" s="16">
        <f ca="1">IFERROR(VLOOKUP($A68,agents[[AGENTS]:[Extincteur]],COLUMN(),0),0)</f>
        <v>0</v>
      </c>
      <c r="C68" s="16">
        <f ca="1">IFERROR(VLOOKUP($A68,agents[[AGENTS]:[Extincteur]],COLUMN(),0),0)</f>
        <v>0</v>
      </c>
      <c r="D68" s="16" t="str">
        <f ca="1">IFERROR(VLOOKUP($A68,agents[[AGENTS]:[Extincteur]],COLUMN(),0),0)</f>
        <v>X</v>
      </c>
      <c r="E68" s="16" t="str">
        <f ca="1">IFERROR(VLOOKUP($A68,agents[[AGENTS]:[Extincteur]],COLUMN(),0),0)</f>
        <v>X</v>
      </c>
      <c r="F68" s="16" t="str">
        <f ca="1">IFERROR(VLOOKUP($A68,agents[[AGENTS]:[Extincteur]],COLUMN(),0),0)</f>
        <v>X</v>
      </c>
      <c r="G68" s="16">
        <f ca="1">IFERROR(VLOOKUP($A68,agents[[AGENTS]:[Extincteur]],COLUMN(),0),0)</f>
        <v>0</v>
      </c>
    </row>
    <row r="69" spans="1:7" x14ac:dyDescent="0.35">
      <c r="A69" s="17" t="str">
        <f t="shared" ca="1" si="1"/>
        <v>FINET</v>
      </c>
      <c r="B69" s="16">
        <f ca="1">IFERROR(VLOOKUP($A69,agents[[AGENTS]:[Extincteur]],COLUMN(),0),0)</f>
        <v>0</v>
      </c>
      <c r="C69" s="16">
        <f ca="1">IFERROR(VLOOKUP($A69,agents[[AGENTS]:[Extincteur]],COLUMN(),0),0)</f>
        <v>0</v>
      </c>
      <c r="D69" s="16" t="str">
        <f ca="1">IFERROR(VLOOKUP($A69,agents[[AGENTS]:[Extincteur]],COLUMN(),0),0)</f>
        <v>X</v>
      </c>
      <c r="E69" s="16">
        <f ca="1">IFERROR(VLOOKUP($A69,agents[[AGENTS]:[Extincteur]],COLUMN(),0),0)</f>
        <v>0</v>
      </c>
      <c r="F69" s="16" t="str">
        <f ca="1">IFERROR(VLOOKUP($A69,agents[[AGENTS]:[Extincteur]],COLUMN(),0),0)</f>
        <v>X</v>
      </c>
      <c r="G69" s="16">
        <f ca="1">IFERROR(VLOOKUP($A69,agents[[AGENTS]:[Extincteur]],COLUMN(),0),0)</f>
        <v>0</v>
      </c>
    </row>
    <row r="70" spans="1:7" x14ac:dyDescent="0.35">
      <c r="A70" s="17" t="str">
        <f t="shared" ca="1" si="1"/>
        <v>GONCALVES</v>
      </c>
      <c r="B70" s="16" t="str">
        <f ca="1">IFERROR(VLOOKUP($A70,agents[[AGENTS]:[Extincteur]],COLUMN(),0),0)</f>
        <v>X</v>
      </c>
      <c r="C70" s="16">
        <f ca="1">IFERROR(VLOOKUP($A70,agents[[AGENTS]:[Extincteur]],COLUMN(),0),0)</f>
        <v>0</v>
      </c>
      <c r="D70" s="16">
        <f ca="1">IFERROR(VLOOKUP($A70,agents[[AGENTS]:[Extincteur]],COLUMN(),0),0)</f>
        <v>0</v>
      </c>
      <c r="E70" s="16">
        <f ca="1">IFERROR(VLOOKUP($A70,agents[[AGENTS]:[Extincteur]],COLUMN(),0),0)</f>
        <v>0</v>
      </c>
      <c r="F70" s="16">
        <f ca="1">IFERROR(VLOOKUP($A70,agents[[AGENTS]:[Extincteur]],COLUMN(),0),0)</f>
        <v>0</v>
      </c>
      <c r="G70" s="16">
        <f ca="1">IFERROR(VLOOKUP($A70,agents[[AGENTS]:[Extincteur]],COLUMN(),0),0)</f>
        <v>0</v>
      </c>
    </row>
    <row r="71" spans="1:7" x14ac:dyDescent="0.35">
      <c r="A71" s="17" t="str">
        <f t="shared" ca="1" si="1"/>
        <v>SANTUCCI</v>
      </c>
      <c r="B71" s="16">
        <f ca="1">IFERROR(VLOOKUP($A71,agents[[AGENTS]:[Extincteur]],COLUMN(),0),0)</f>
        <v>0</v>
      </c>
      <c r="C71" s="16">
        <f ca="1">IFERROR(VLOOKUP($A71,agents[[AGENTS]:[Extincteur]],COLUMN(),0),0)</f>
        <v>0</v>
      </c>
      <c r="D71" s="16" t="str">
        <f ca="1">IFERROR(VLOOKUP($A71,agents[[AGENTS]:[Extincteur]],COLUMN(),0),0)</f>
        <v>X</v>
      </c>
      <c r="E71" s="16">
        <f ca="1">IFERROR(VLOOKUP($A71,agents[[AGENTS]:[Extincteur]],COLUMN(),0),0)</f>
        <v>0</v>
      </c>
      <c r="F71" s="16">
        <f ca="1">IFERROR(VLOOKUP($A71,agents[[AGENTS]:[Extincteur]],COLUMN(),0),0)</f>
        <v>0</v>
      </c>
      <c r="G71" s="16" t="str">
        <f ca="1">IFERROR(VLOOKUP($A71,agents[[AGENTS]:[Extincteur]],COLUMN(),0),0)</f>
        <v>X</v>
      </c>
    </row>
    <row r="72" spans="1:7" x14ac:dyDescent="0.35">
      <c r="A72" s="17" t="str">
        <f t="shared" ca="1" si="1"/>
        <v>MARTY</v>
      </c>
      <c r="B72" s="16">
        <f ca="1">IFERROR(VLOOKUP($A72,agents[[AGENTS]:[Extincteur]],COLUMN(),0),0)</f>
        <v>0</v>
      </c>
      <c r="C72" s="16">
        <f ca="1">IFERROR(VLOOKUP($A72,agents[[AGENTS]:[Extincteur]],COLUMN(),0),0)</f>
        <v>0</v>
      </c>
      <c r="D72" s="16" t="str">
        <f ca="1">IFERROR(VLOOKUP($A72,agents[[AGENTS]:[Extincteur]],COLUMN(),0),0)</f>
        <v>X</v>
      </c>
      <c r="E72" s="16">
        <f ca="1">IFERROR(VLOOKUP($A72,agents[[AGENTS]:[Extincteur]],COLUMN(),0),0)</f>
        <v>0</v>
      </c>
      <c r="F72" s="16">
        <f ca="1">IFERROR(VLOOKUP($A72,agents[[AGENTS]:[Extincteur]],COLUMN(),0),0)</f>
        <v>0</v>
      </c>
      <c r="G72" s="16" t="str">
        <f ca="1">IFERROR(VLOOKUP($A72,agents[[AGENTS]:[Extincteur]],COLUMN(),0),0)</f>
        <v>X</v>
      </c>
    </row>
    <row r="73" spans="1:7" x14ac:dyDescent="0.35">
      <c r="B73" s="2" t="str">
        <f ca="1">IF(COUNTIF(B66:B72,"X")&gt;=B$40,"ok","***")</f>
        <v>ok</v>
      </c>
      <c r="C73" s="2" t="str">
        <f t="shared" ref="C73:G73" ca="1" si="2">IF(COUNTIF(C66:C72,"X")&gt;=C$40,"ok","***")</f>
        <v>ok</v>
      </c>
      <c r="D73" s="2" t="str">
        <f t="shared" ca="1" si="2"/>
        <v>ok</v>
      </c>
      <c r="E73" s="2" t="str">
        <f t="shared" ca="1" si="2"/>
        <v>ok</v>
      </c>
      <c r="F73" s="2" t="str">
        <f t="shared" ca="1" si="2"/>
        <v>ok</v>
      </c>
      <c r="G73" s="2" t="str">
        <f t="shared" ca="1" si="2"/>
        <v>ok</v>
      </c>
    </row>
    <row r="74" spans="1:7" x14ac:dyDescent="0.35">
      <c r="A74" s="17" t="str">
        <f>A49</f>
        <v>Equipe 2</v>
      </c>
      <c r="B74" s="16"/>
      <c r="C74" s="16"/>
      <c r="D74" s="16"/>
      <c r="E74" s="16"/>
      <c r="F74" s="16"/>
      <c r="G74" s="16"/>
    </row>
    <row r="75" spans="1:7" x14ac:dyDescent="0.35">
      <c r="A75" s="17" t="str">
        <f ca="1">OFFSET($A$49,,ROW()-ROW($A$74))</f>
        <v>DURAND</v>
      </c>
      <c r="B75" s="16">
        <f ca="1">IFERROR(VLOOKUP($A75,agents[[AGENTS]:[Extincteur]],COLUMN(),0),0)</f>
        <v>0</v>
      </c>
      <c r="C75" s="16" t="str">
        <f ca="1">IFERROR(VLOOKUP($A75,agents[[AGENTS]:[Extincteur]],COLUMN(),0),0)</f>
        <v>X</v>
      </c>
      <c r="D75" s="16">
        <f ca="1">IFERROR(VLOOKUP($A75,agents[[AGENTS]:[Extincteur]],COLUMN(),0),0)</f>
        <v>0</v>
      </c>
      <c r="E75" s="16" t="str">
        <f ca="1">IFERROR(VLOOKUP($A75,agents[[AGENTS]:[Extincteur]],COLUMN(),0),0)</f>
        <v>X</v>
      </c>
      <c r="F75" s="16" t="str">
        <f ca="1">IFERROR(VLOOKUP($A75,agents[[AGENTS]:[Extincteur]],COLUMN(),0),0)</f>
        <v>X</v>
      </c>
      <c r="G75" s="16">
        <f ca="1">IFERROR(VLOOKUP($A75,agents[[AGENTS]:[Extincteur]],COLUMN(),0),0)</f>
        <v>0</v>
      </c>
    </row>
    <row r="76" spans="1:7" x14ac:dyDescent="0.35">
      <c r="A76" s="17" t="str">
        <f t="shared" ref="A76:A80" ca="1" si="3">OFFSET($A$49,,ROW()-ROW($A$74))</f>
        <v>BOUILLARD</v>
      </c>
      <c r="B76" s="16" t="str">
        <f ca="1">IFERROR(VLOOKUP($A76,agents[[AGENTS]:[Extincteur]],COLUMN(),0),0)</f>
        <v>X</v>
      </c>
      <c r="C76" s="16">
        <f ca="1">IFERROR(VLOOKUP($A76,agents[[AGENTS]:[Extincteur]],COLUMN(),0),0)</f>
        <v>0</v>
      </c>
      <c r="D76" s="16">
        <f ca="1">IFERROR(VLOOKUP($A76,agents[[AGENTS]:[Extincteur]],COLUMN(),0),0)</f>
        <v>0</v>
      </c>
      <c r="E76" s="16" t="str">
        <f ca="1">IFERROR(VLOOKUP($A76,agents[[AGENTS]:[Extincteur]],COLUMN(),0),0)</f>
        <v>X</v>
      </c>
      <c r="F76" s="16">
        <f ca="1">IFERROR(VLOOKUP($A76,agents[[AGENTS]:[Extincteur]],COLUMN(),0),0)</f>
        <v>0</v>
      </c>
      <c r="G76" s="16">
        <f ca="1">IFERROR(VLOOKUP($A76,agents[[AGENTS]:[Extincteur]],COLUMN(),0),0)</f>
        <v>0</v>
      </c>
    </row>
    <row r="77" spans="1:7" x14ac:dyDescent="0.35">
      <c r="A77" s="17" t="str">
        <f t="shared" ca="1" si="3"/>
        <v>CASTELLO</v>
      </c>
      <c r="B77" s="16">
        <f ca="1">IFERROR(VLOOKUP($A77,agents[[AGENTS]:[Extincteur]],COLUMN(),0),0)</f>
        <v>0</v>
      </c>
      <c r="C77" s="16">
        <f ca="1">IFERROR(VLOOKUP($A77,agents[[AGENTS]:[Extincteur]],COLUMN(),0),0)</f>
        <v>0</v>
      </c>
      <c r="D77" s="16" t="str">
        <f ca="1">IFERROR(VLOOKUP($A77,agents[[AGENTS]:[Extincteur]],COLUMN(),0),0)</f>
        <v>X</v>
      </c>
      <c r="E77" s="16">
        <f ca="1">IFERROR(VLOOKUP($A77,agents[[AGENTS]:[Extincteur]],COLUMN(),0),0)</f>
        <v>0</v>
      </c>
      <c r="F77" s="16" t="str">
        <f ca="1">IFERROR(VLOOKUP($A77,agents[[AGENTS]:[Extincteur]],COLUMN(),0),0)</f>
        <v>X</v>
      </c>
      <c r="G77" s="16" t="str">
        <f ca="1">IFERROR(VLOOKUP($A77,agents[[AGENTS]:[Extincteur]],COLUMN(),0),0)</f>
        <v>X</v>
      </c>
    </row>
    <row r="78" spans="1:7" x14ac:dyDescent="0.35">
      <c r="A78" s="17" t="str">
        <f t="shared" ca="1" si="3"/>
        <v>NOGBOUN</v>
      </c>
      <c r="B78" s="16">
        <f ca="1">IFERROR(VLOOKUP($A78,agents[[AGENTS]:[Extincteur]],COLUMN(),0),0)</f>
        <v>0</v>
      </c>
      <c r="C78" s="16">
        <f ca="1">IFERROR(VLOOKUP($A78,agents[[AGENTS]:[Extincteur]],COLUMN(),0),0)</f>
        <v>0</v>
      </c>
      <c r="D78" s="16" t="str">
        <f ca="1">IFERROR(VLOOKUP($A78,agents[[AGENTS]:[Extincteur]],COLUMN(),0),0)</f>
        <v>X</v>
      </c>
      <c r="E78" s="16">
        <f ca="1">IFERROR(VLOOKUP($A78,agents[[AGENTS]:[Extincteur]],COLUMN(),0),0)</f>
        <v>0</v>
      </c>
      <c r="F78" s="16">
        <f ca="1">IFERROR(VLOOKUP($A78,agents[[AGENTS]:[Extincteur]],COLUMN(),0),0)</f>
        <v>0</v>
      </c>
      <c r="G78" s="16" t="str">
        <f ca="1">IFERROR(VLOOKUP($A78,agents[[AGENTS]:[Extincteur]],COLUMN(),0),0)</f>
        <v>X</v>
      </c>
    </row>
    <row r="79" spans="1:7" x14ac:dyDescent="0.35">
      <c r="A79" s="17" t="str">
        <f t="shared" ca="1" si="3"/>
        <v>NOUVEAU2</v>
      </c>
      <c r="B79" s="16">
        <f ca="1">IFERROR(VLOOKUP($A79,agents[[AGENTS]:[Extincteur]],COLUMN(),0),0)</f>
        <v>0</v>
      </c>
      <c r="C79" s="16">
        <f ca="1">IFERROR(VLOOKUP($A79,agents[[AGENTS]:[Extincteur]],COLUMN(),0),0)</f>
        <v>0</v>
      </c>
      <c r="D79" s="16" t="str">
        <f ca="1">IFERROR(VLOOKUP($A79,agents[[AGENTS]:[Extincteur]],COLUMN(),0),0)</f>
        <v>X</v>
      </c>
      <c r="E79" s="16">
        <f ca="1">IFERROR(VLOOKUP($A79,agents[[AGENTS]:[Extincteur]],COLUMN(),0),0)</f>
        <v>0</v>
      </c>
      <c r="F79" s="16">
        <f ca="1">IFERROR(VLOOKUP($A79,agents[[AGENTS]:[Extincteur]],COLUMN(),0),0)</f>
        <v>0</v>
      </c>
      <c r="G79" s="16">
        <f ca="1">IFERROR(VLOOKUP($A79,agents[[AGENTS]:[Extincteur]],COLUMN(),0),0)</f>
        <v>0</v>
      </c>
    </row>
    <row r="80" spans="1:7" x14ac:dyDescent="0.35">
      <c r="A80" s="17" t="str">
        <f t="shared" ca="1" si="3"/>
        <v>GAILLARD</v>
      </c>
      <c r="B80" s="16">
        <f ca="1">IFERROR(VLOOKUP($A80,agents[[AGENTS]:[Extincteur]],COLUMN(),0),0)</f>
        <v>0</v>
      </c>
      <c r="C80" s="16">
        <f ca="1">IFERROR(VLOOKUP($A80,agents[[AGENTS]:[Extincteur]],COLUMN(),0),0)</f>
        <v>0</v>
      </c>
      <c r="D80" s="16" t="str">
        <f ca="1">IFERROR(VLOOKUP($A80,agents[[AGENTS]:[Extincteur]],COLUMN(),0),0)</f>
        <v>X</v>
      </c>
      <c r="E80" s="16">
        <f ca="1">IFERROR(VLOOKUP($A80,agents[[AGENTS]:[Extincteur]],COLUMN(),0),0)</f>
        <v>0</v>
      </c>
      <c r="F80" s="16">
        <f ca="1">IFERROR(VLOOKUP($A80,agents[[AGENTS]:[Extincteur]],COLUMN(),0),0)</f>
        <v>0</v>
      </c>
      <c r="G80" s="16" t="str">
        <f ca="1">IFERROR(VLOOKUP($A80,agents[[AGENTS]:[Extincteur]],COLUMN(),0),0)</f>
        <v>X</v>
      </c>
    </row>
    <row r="81" spans="1:7" x14ac:dyDescent="0.35">
      <c r="B81" s="2" t="str">
        <f ca="1">IF(COUNTIF(B74:B80,"X")&gt;=B$40,"ok","***")</f>
        <v>ok</v>
      </c>
      <c r="C81" s="2" t="str">
        <f t="shared" ref="C81" ca="1" si="4">IF(COUNTIF(C74:C80,"X")&gt;=C$40,"ok","***")</f>
        <v>ok</v>
      </c>
      <c r="D81" s="2" t="str">
        <f t="shared" ref="D81" ca="1" si="5">IF(COUNTIF(D74:D80,"X")&gt;=D$40,"ok","***")</f>
        <v>ok</v>
      </c>
      <c r="E81" s="2" t="str">
        <f t="shared" ref="E81" ca="1" si="6">IF(COUNTIF(E74:E80,"X")&gt;=E$40,"ok","***")</f>
        <v>ok</v>
      </c>
      <c r="F81" s="2" t="str">
        <f t="shared" ref="F81" ca="1" si="7">IF(COUNTIF(F74:F80,"X")&gt;=F$40,"ok","***")</f>
        <v>ok</v>
      </c>
      <c r="G81" s="2" t="str">
        <f t="shared" ref="G81" ca="1" si="8">IF(COUNTIF(G74:G80,"X")&gt;=G$40,"ok","***")</f>
        <v>ok</v>
      </c>
    </row>
    <row r="82" spans="1:7" x14ac:dyDescent="0.35">
      <c r="A82" s="17" t="str">
        <f>A50</f>
        <v>Equipe 3</v>
      </c>
      <c r="B82" s="16"/>
      <c r="C82" s="16"/>
      <c r="D82" s="16"/>
      <c r="E82" s="16"/>
      <c r="F82" s="16"/>
      <c r="G82" s="16"/>
    </row>
    <row r="83" spans="1:7" x14ac:dyDescent="0.35">
      <c r="A83" s="17" t="str">
        <f ca="1">OFFSET($A$50,,ROW()-ROW($A$82))</f>
        <v>MARTINEZ</v>
      </c>
      <c r="B83" s="16">
        <f ca="1">IFERROR(VLOOKUP($A83,agents[[AGENTS]:[Extincteur]],COLUMN(),0),0)</f>
        <v>0</v>
      </c>
      <c r="C83" s="16" t="str">
        <f ca="1">IFERROR(VLOOKUP($A83,agents[[AGENTS]:[Extincteur]],COLUMN(),0),0)</f>
        <v>X</v>
      </c>
      <c r="D83" s="16">
        <f ca="1">IFERROR(VLOOKUP($A83,agents[[AGENTS]:[Extincteur]],COLUMN(),0),0)</f>
        <v>0</v>
      </c>
      <c r="E83" s="16" t="str">
        <f ca="1">IFERROR(VLOOKUP($A83,agents[[AGENTS]:[Extincteur]],COLUMN(),0),0)</f>
        <v>X</v>
      </c>
      <c r="F83" s="16">
        <f ca="1">IFERROR(VLOOKUP($A83,agents[[AGENTS]:[Extincteur]],COLUMN(),0),0)</f>
        <v>0</v>
      </c>
      <c r="G83" s="16">
        <f ca="1">IFERROR(VLOOKUP($A83,agents[[AGENTS]:[Extincteur]],COLUMN(),0),0)</f>
        <v>0</v>
      </c>
    </row>
    <row r="84" spans="1:7" x14ac:dyDescent="0.35">
      <c r="A84" s="17" t="str">
        <f t="shared" ref="A84:A88" ca="1" si="9">OFFSET($A$50,,ROW()-ROW($A$82))</f>
        <v>GOGUYER</v>
      </c>
      <c r="B84" s="16" t="str">
        <f ca="1">IFERROR(VLOOKUP($A84,agents[[AGENTS]:[Extincteur]],COLUMN(),0),0)</f>
        <v>X</v>
      </c>
      <c r="C84" s="16">
        <f ca="1">IFERROR(VLOOKUP($A84,agents[[AGENTS]:[Extincteur]],COLUMN(),0),0)</f>
        <v>0</v>
      </c>
      <c r="D84" s="16">
        <f ca="1">IFERROR(VLOOKUP($A84,agents[[AGENTS]:[Extincteur]],COLUMN(),0),0)</f>
        <v>0</v>
      </c>
      <c r="E84" s="16" t="str">
        <f ca="1">IFERROR(VLOOKUP($A84,agents[[AGENTS]:[Extincteur]],COLUMN(),0),0)</f>
        <v>X</v>
      </c>
      <c r="F84" s="16" t="str">
        <f ca="1">IFERROR(VLOOKUP($A84,agents[[AGENTS]:[Extincteur]],COLUMN(),0),0)</f>
        <v>X</v>
      </c>
      <c r="G84" s="16">
        <f ca="1">IFERROR(VLOOKUP($A84,agents[[AGENTS]:[Extincteur]],COLUMN(),0),0)</f>
        <v>0</v>
      </c>
    </row>
    <row r="85" spans="1:7" x14ac:dyDescent="0.35">
      <c r="A85" s="17" t="str">
        <f t="shared" ca="1" si="9"/>
        <v>BAZIN</v>
      </c>
      <c r="B85" s="16">
        <f ca="1">IFERROR(VLOOKUP($A85,agents[[AGENTS]:[Extincteur]],COLUMN(),0),0)</f>
        <v>0</v>
      </c>
      <c r="C85" s="16">
        <f ca="1">IFERROR(VLOOKUP($A85,agents[[AGENTS]:[Extincteur]],COLUMN(),0),0)</f>
        <v>0</v>
      </c>
      <c r="D85" s="16" t="str">
        <f ca="1">IFERROR(VLOOKUP($A85,agents[[AGENTS]:[Extincteur]],COLUMN(),0),0)</f>
        <v>X</v>
      </c>
      <c r="E85" s="16">
        <f ca="1">IFERROR(VLOOKUP($A85,agents[[AGENTS]:[Extincteur]],COLUMN(),0),0)</f>
        <v>0</v>
      </c>
      <c r="F85" s="16" t="str">
        <f ca="1">IFERROR(VLOOKUP($A85,agents[[AGENTS]:[Extincteur]],COLUMN(),0),0)</f>
        <v>X</v>
      </c>
      <c r="G85" s="16" t="str">
        <f ca="1">IFERROR(VLOOKUP($A85,agents[[AGENTS]:[Extincteur]],COLUMN(),0),0)</f>
        <v>X</v>
      </c>
    </row>
    <row r="86" spans="1:7" x14ac:dyDescent="0.35">
      <c r="A86" s="17" t="str">
        <f t="shared" ca="1" si="9"/>
        <v>MALATRE</v>
      </c>
      <c r="B86" s="16">
        <f ca="1">IFERROR(VLOOKUP($A86,agents[[AGENTS]:[Extincteur]],COLUMN(),0),0)</f>
        <v>0</v>
      </c>
      <c r="C86" s="16">
        <f ca="1">IFERROR(VLOOKUP($A86,agents[[AGENTS]:[Extincteur]],COLUMN(),0),0)</f>
        <v>0</v>
      </c>
      <c r="D86" s="16" t="str">
        <f ca="1">IFERROR(VLOOKUP($A86,agents[[AGENTS]:[Extincteur]],COLUMN(),0),0)</f>
        <v>X</v>
      </c>
      <c r="E86" s="16">
        <f ca="1">IFERROR(VLOOKUP($A86,agents[[AGENTS]:[Extincteur]],COLUMN(),0),0)</f>
        <v>0</v>
      </c>
      <c r="F86" s="16">
        <f ca="1">IFERROR(VLOOKUP($A86,agents[[AGENTS]:[Extincteur]],COLUMN(),0),0)</f>
        <v>0</v>
      </c>
      <c r="G86" s="16">
        <f ca="1">IFERROR(VLOOKUP($A86,agents[[AGENTS]:[Extincteur]],COLUMN(),0),0)</f>
        <v>0</v>
      </c>
    </row>
    <row r="87" spans="1:7" x14ac:dyDescent="0.35">
      <c r="A87" s="17" t="str">
        <f t="shared" ca="1" si="9"/>
        <v>VINCENT</v>
      </c>
      <c r="B87" s="16">
        <f ca="1">IFERROR(VLOOKUP($A87,agents[[AGENTS]:[Extincteur]],COLUMN(),0),0)</f>
        <v>0</v>
      </c>
      <c r="C87" s="16">
        <f ca="1">IFERROR(VLOOKUP($A87,agents[[AGENTS]:[Extincteur]],COLUMN(),0),0)</f>
        <v>0</v>
      </c>
      <c r="D87" s="16" t="str">
        <f ca="1">IFERROR(VLOOKUP($A87,agents[[AGENTS]:[Extincteur]],COLUMN(),0),0)</f>
        <v>X</v>
      </c>
      <c r="E87" s="16">
        <f ca="1">IFERROR(VLOOKUP($A87,agents[[AGENTS]:[Extincteur]],COLUMN(),0),0)</f>
        <v>0</v>
      </c>
      <c r="F87" s="16">
        <f ca="1">IFERROR(VLOOKUP($A87,agents[[AGENTS]:[Extincteur]],COLUMN(),0),0)</f>
        <v>0</v>
      </c>
      <c r="G87" s="16">
        <f ca="1">IFERROR(VLOOKUP($A87,agents[[AGENTS]:[Extincteur]],COLUMN(),0),0)</f>
        <v>0</v>
      </c>
    </row>
    <row r="88" spans="1:7" x14ac:dyDescent="0.35">
      <c r="A88" s="17" t="str">
        <f t="shared" ca="1" si="9"/>
        <v>BIANCO</v>
      </c>
      <c r="B88" s="16">
        <f ca="1">IFERROR(VLOOKUP($A88,agents[[AGENTS]:[Extincteur]],COLUMN(),0),0)</f>
        <v>0</v>
      </c>
      <c r="C88" s="16">
        <f ca="1">IFERROR(VLOOKUP($A88,agents[[AGENTS]:[Extincteur]],COLUMN(),0),0)</f>
        <v>0</v>
      </c>
      <c r="D88" s="16" t="str">
        <f ca="1">IFERROR(VLOOKUP($A88,agents[[AGENTS]:[Extincteur]],COLUMN(),0),0)</f>
        <v>X</v>
      </c>
      <c r="E88" s="16">
        <f ca="1">IFERROR(VLOOKUP($A88,agents[[AGENTS]:[Extincteur]],COLUMN(),0),0)</f>
        <v>0</v>
      </c>
      <c r="F88" s="16">
        <f ca="1">IFERROR(VLOOKUP($A88,agents[[AGENTS]:[Extincteur]],COLUMN(),0),0)</f>
        <v>0</v>
      </c>
      <c r="G88" s="16">
        <f ca="1">IFERROR(VLOOKUP($A88,agents[[AGENTS]:[Extincteur]],COLUMN(),0),0)</f>
        <v>0</v>
      </c>
    </row>
    <row r="89" spans="1:7" x14ac:dyDescent="0.35">
      <c r="B89" s="2" t="str">
        <f ca="1">IF(COUNTIF(B82:B88,"X")&gt;=B$40,"ok","***")</f>
        <v>ok</v>
      </c>
      <c r="C89" s="2" t="str">
        <f t="shared" ref="C89" ca="1" si="10">IF(COUNTIF(C82:C88,"X")&gt;=C$40,"ok","***")</f>
        <v>ok</v>
      </c>
      <c r="D89" s="2" t="str">
        <f t="shared" ref="D89" ca="1" si="11">IF(COUNTIF(D82:D88,"X")&gt;=D$40,"ok","***")</f>
        <v>ok</v>
      </c>
      <c r="E89" s="2" t="str">
        <f t="shared" ref="E89" ca="1" si="12">IF(COUNTIF(E82:E88,"X")&gt;=E$40,"ok","***")</f>
        <v>ok</v>
      </c>
      <c r="F89" s="2" t="str">
        <f t="shared" ref="F89" ca="1" si="13">IF(COUNTIF(F82:F88,"X")&gt;=F$40,"ok","***")</f>
        <v>ok</v>
      </c>
      <c r="G89" s="2" t="str">
        <f t="shared" ref="G89" ca="1" si="14">IF(COUNTIF(G82:G88,"X")&gt;=G$40,"ok","***")</f>
        <v>ok</v>
      </c>
    </row>
    <row r="90" spans="1:7" x14ac:dyDescent="0.35">
      <c r="A90" s="17" t="str">
        <f>A51</f>
        <v>Equipe 4</v>
      </c>
      <c r="B90" s="16"/>
      <c r="C90" s="16"/>
      <c r="D90" s="16"/>
      <c r="E90" s="16"/>
      <c r="F90" s="16"/>
      <c r="G90" s="16"/>
    </row>
    <row r="91" spans="1:7" x14ac:dyDescent="0.35">
      <c r="A91" s="17" t="str">
        <f ca="1">OFFSET($A$51,,ROW()-ROW($A$90))</f>
        <v>QUINONERO</v>
      </c>
      <c r="B91" s="16">
        <f ca="1">IFERROR(VLOOKUP($A91,agents[[AGENTS]:[Extincteur]],COLUMN(),0),0)</f>
        <v>0</v>
      </c>
      <c r="C91" s="16" t="str">
        <f ca="1">IFERROR(VLOOKUP($A91,agents[[AGENTS]:[Extincteur]],COLUMN(),0),0)</f>
        <v>X</v>
      </c>
      <c r="D91" s="16">
        <f ca="1">IFERROR(VLOOKUP($A91,agents[[AGENTS]:[Extincteur]],COLUMN(),0),0)</f>
        <v>0</v>
      </c>
      <c r="E91" s="16" t="str">
        <f ca="1">IFERROR(VLOOKUP($A91,agents[[AGENTS]:[Extincteur]],COLUMN(),0),0)</f>
        <v>X</v>
      </c>
      <c r="F91" s="16">
        <f ca="1">IFERROR(VLOOKUP($A91,agents[[AGENTS]:[Extincteur]],COLUMN(),0),0)</f>
        <v>0</v>
      </c>
      <c r="G91" s="16">
        <f ca="1">IFERROR(VLOOKUP($A91,agents[[AGENTS]:[Extincteur]],COLUMN(),0),0)</f>
        <v>0</v>
      </c>
    </row>
    <row r="92" spans="1:7" x14ac:dyDescent="0.35">
      <c r="A92" s="17" t="str">
        <f t="shared" ref="A92:A96" ca="1" si="15">OFFSET($A$51,,ROW()-ROW($A$90))</f>
        <v>DEMON</v>
      </c>
      <c r="B92" s="16" t="str">
        <f ca="1">IFERROR(VLOOKUP($A92,agents[[AGENTS]:[Extincteur]],COLUMN(),0),0)</f>
        <v>X</v>
      </c>
      <c r="C92" s="16">
        <f ca="1">IFERROR(VLOOKUP($A92,agents[[AGENTS]:[Extincteur]],COLUMN(),0),0)</f>
        <v>0</v>
      </c>
      <c r="D92" s="16">
        <f ca="1">IFERROR(VLOOKUP($A92,agents[[AGENTS]:[Extincteur]],COLUMN(),0),0)</f>
        <v>0</v>
      </c>
      <c r="E92" s="16" t="str">
        <f ca="1">IFERROR(VLOOKUP($A92,agents[[AGENTS]:[Extincteur]],COLUMN(),0),0)</f>
        <v>X</v>
      </c>
      <c r="F92" s="16">
        <f ca="1">IFERROR(VLOOKUP($A92,agents[[AGENTS]:[Extincteur]],COLUMN(),0),0)</f>
        <v>0</v>
      </c>
      <c r="G92" s="16">
        <f ca="1">IFERROR(VLOOKUP($A92,agents[[AGENTS]:[Extincteur]],COLUMN(),0),0)</f>
        <v>0</v>
      </c>
    </row>
    <row r="93" spans="1:7" x14ac:dyDescent="0.35">
      <c r="A93" s="17" t="str">
        <f t="shared" ca="1" si="15"/>
        <v>BRIER</v>
      </c>
      <c r="B93" s="16">
        <f ca="1">IFERROR(VLOOKUP($A93,agents[[AGENTS]:[Extincteur]],COLUMN(),0),0)</f>
        <v>0</v>
      </c>
      <c r="C93" s="16">
        <f ca="1">IFERROR(VLOOKUP($A93,agents[[AGENTS]:[Extincteur]],COLUMN(),0),0)</f>
        <v>0</v>
      </c>
      <c r="D93" s="16" t="str">
        <f ca="1">IFERROR(VLOOKUP($A93,agents[[AGENTS]:[Extincteur]],COLUMN(),0),0)</f>
        <v>X</v>
      </c>
      <c r="E93" s="16">
        <f ca="1">IFERROR(VLOOKUP($A93,agents[[AGENTS]:[Extincteur]],COLUMN(),0),0)</f>
        <v>0</v>
      </c>
      <c r="F93" s="16" t="str">
        <f ca="1">IFERROR(VLOOKUP($A93,agents[[AGENTS]:[Extincteur]],COLUMN(),0),0)</f>
        <v>X</v>
      </c>
      <c r="G93" s="16">
        <f ca="1">IFERROR(VLOOKUP($A93,agents[[AGENTS]:[Extincteur]],COLUMN(),0),0)</f>
        <v>0</v>
      </c>
    </row>
    <row r="94" spans="1:7" x14ac:dyDescent="0.35">
      <c r="A94" s="17" t="str">
        <f t="shared" ca="1" si="15"/>
        <v>MASSELOT</v>
      </c>
      <c r="B94" s="16">
        <f ca="1">IFERROR(VLOOKUP($A94,agents[[AGENTS]:[Extincteur]],COLUMN(),0),0)</f>
        <v>0</v>
      </c>
      <c r="C94" s="16">
        <f ca="1">IFERROR(VLOOKUP($A94,agents[[AGENTS]:[Extincteur]],COLUMN(),0),0)</f>
        <v>0</v>
      </c>
      <c r="D94" s="16" t="str">
        <f ca="1">IFERROR(VLOOKUP($A94,agents[[AGENTS]:[Extincteur]],COLUMN(),0),0)</f>
        <v>X</v>
      </c>
      <c r="E94" s="16">
        <f ca="1">IFERROR(VLOOKUP($A94,agents[[AGENTS]:[Extincteur]],COLUMN(),0),0)</f>
        <v>0</v>
      </c>
      <c r="F94" s="16" t="str">
        <f ca="1">IFERROR(VLOOKUP($A94,agents[[AGENTS]:[Extincteur]],COLUMN(),0),0)</f>
        <v>X</v>
      </c>
      <c r="G94" s="16" t="str">
        <f ca="1">IFERROR(VLOOKUP($A94,agents[[AGENTS]:[Extincteur]],COLUMN(),0),0)</f>
        <v>X</v>
      </c>
    </row>
    <row r="95" spans="1:7" x14ac:dyDescent="0.35">
      <c r="A95" s="17" t="str">
        <f t="shared" ca="1" si="15"/>
        <v>PLUTON</v>
      </c>
      <c r="B95" s="16">
        <f ca="1">IFERROR(VLOOKUP($A95,agents[[AGENTS]:[Extincteur]],COLUMN(),0),0)</f>
        <v>0</v>
      </c>
      <c r="C95" s="16">
        <f ca="1">IFERROR(VLOOKUP($A95,agents[[AGENTS]:[Extincteur]],COLUMN(),0),0)</f>
        <v>0</v>
      </c>
      <c r="D95" s="16" t="str">
        <f ca="1">IFERROR(VLOOKUP($A95,agents[[AGENTS]:[Extincteur]],COLUMN(),0),0)</f>
        <v>X</v>
      </c>
      <c r="E95" s="16">
        <f ca="1">IFERROR(VLOOKUP($A95,agents[[AGENTS]:[Extincteur]],COLUMN(),0),0)</f>
        <v>0</v>
      </c>
      <c r="F95" s="16">
        <f ca="1">IFERROR(VLOOKUP($A95,agents[[AGENTS]:[Extincteur]],COLUMN(),0),0)</f>
        <v>0</v>
      </c>
      <c r="G95" s="16">
        <f ca="1">IFERROR(VLOOKUP($A95,agents[[AGENTS]:[Extincteur]],COLUMN(),0),0)</f>
        <v>0</v>
      </c>
    </row>
    <row r="96" spans="1:7" x14ac:dyDescent="0.35">
      <c r="A96" s="17" t="str">
        <f t="shared" ca="1" si="15"/>
        <v>SZENK</v>
      </c>
      <c r="B96" s="16" t="str">
        <f ca="1">IFERROR(VLOOKUP($A96,agents[[AGENTS]:[Extincteur]],COLUMN(),0),0)</f>
        <v>X</v>
      </c>
      <c r="C96" s="16">
        <f ca="1">IFERROR(VLOOKUP($A96,agents[[AGENTS]:[Extincteur]],COLUMN(),0),0)</f>
        <v>0</v>
      </c>
      <c r="D96" s="16">
        <f ca="1">IFERROR(VLOOKUP($A96,agents[[AGENTS]:[Extincteur]],COLUMN(),0),0)</f>
        <v>0</v>
      </c>
      <c r="E96" s="16">
        <f ca="1">IFERROR(VLOOKUP($A96,agents[[AGENTS]:[Extincteur]],COLUMN(),0),0)</f>
        <v>0</v>
      </c>
      <c r="F96" s="16">
        <f ca="1">IFERROR(VLOOKUP($A96,agents[[AGENTS]:[Extincteur]],COLUMN(),0),0)</f>
        <v>0</v>
      </c>
      <c r="G96" s="16" t="str">
        <f ca="1">IFERROR(VLOOKUP($A96,agents[[AGENTS]:[Extincteur]],COLUMN(),0),0)</f>
        <v>X</v>
      </c>
    </row>
    <row r="97" spans="1:7" x14ac:dyDescent="0.35">
      <c r="B97" s="2" t="str">
        <f ca="1">IF(COUNTIF(B90:B96,"X")&gt;=B$40,"ok","***")</f>
        <v>ok</v>
      </c>
      <c r="C97" s="2" t="str">
        <f t="shared" ref="C97" ca="1" si="16">IF(COUNTIF(C90:C96,"X")&gt;=C$40,"ok","***")</f>
        <v>ok</v>
      </c>
      <c r="D97" s="2" t="str">
        <f t="shared" ref="D97" ca="1" si="17">IF(COUNTIF(D90:D96,"X")&gt;=D$40,"ok","***")</f>
        <v>ok</v>
      </c>
      <c r="E97" s="2" t="str">
        <f t="shared" ref="E97" ca="1" si="18">IF(COUNTIF(E90:E96,"X")&gt;=E$40,"ok","***")</f>
        <v>ok</v>
      </c>
      <c r="F97" s="2" t="str">
        <f t="shared" ref="F97" ca="1" si="19">IF(COUNTIF(F90:F96,"X")&gt;=F$40,"ok","***")</f>
        <v>ok</v>
      </c>
      <c r="G97" s="2" t="str">
        <f t="shared" ref="G97" ca="1" si="20">IF(COUNTIF(G90:G96,"X")&gt;=G$40,"ok","***")</f>
        <v>ok</v>
      </c>
    </row>
    <row r="98" spans="1:7" x14ac:dyDescent="0.35">
      <c r="A98" s="17" t="str">
        <f>A52</f>
        <v>Equipe 5</v>
      </c>
      <c r="B98" s="16"/>
      <c r="C98" s="16"/>
      <c r="D98" s="16"/>
      <c r="E98" s="16"/>
      <c r="F98" s="16"/>
      <c r="G98" s="16"/>
    </row>
    <row r="99" spans="1:7" x14ac:dyDescent="0.35">
      <c r="A99" s="17" t="str">
        <f ca="1">OFFSET($A$52,,ROW()-ROW($A$98))</f>
        <v>PAQUIEN</v>
      </c>
      <c r="B99" s="16">
        <f ca="1">IFERROR(VLOOKUP($A99,agents[[AGENTS]:[Extincteur]],COLUMN(),0),0)</f>
        <v>0</v>
      </c>
      <c r="C99" s="16" t="str">
        <f ca="1">IFERROR(VLOOKUP($A99,agents[[AGENTS]:[Extincteur]],COLUMN(),0),0)</f>
        <v>X</v>
      </c>
      <c r="D99" s="16">
        <f ca="1">IFERROR(VLOOKUP($A99,agents[[AGENTS]:[Extincteur]],COLUMN(),0),0)</f>
        <v>0</v>
      </c>
      <c r="E99" s="16">
        <f ca="1">IFERROR(VLOOKUP($A99,agents[[AGENTS]:[Extincteur]],COLUMN(),0),0)</f>
        <v>0</v>
      </c>
      <c r="F99" s="16" t="str">
        <f ca="1">IFERROR(VLOOKUP($A99,agents[[AGENTS]:[Extincteur]],COLUMN(),0),0)</f>
        <v>X</v>
      </c>
      <c r="G99" s="16">
        <f ca="1">IFERROR(VLOOKUP($A99,agents[[AGENTS]:[Extincteur]],COLUMN(),0),0)</f>
        <v>0</v>
      </c>
    </row>
    <row r="100" spans="1:7" x14ac:dyDescent="0.35">
      <c r="A100" s="17" t="str">
        <f t="shared" ref="A100:A104" ca="1" si="21">OFFSET($A$52,,ROW()-ROW($A$98))</f>
        <v>REVOIL</v>
      </c>
      <c r="B100" s="16" t="str">
        <f ca="1">IFERROR(VLOOKUP($A100,agents[[AGENTS]:[Extincteur]],COLUMN(),0),0)</f>
        <v>X</v>
      </c>
      <c r="C100" s="16">
        <f ca="1">IFERROR(VLOOKUP($A100,agents[[AGENTS]:[Extincteur]],COLUMN(),0),0)</f>
        <v>0</v>
      </c>
      <c r="D100" s="16">
        <f ca="1">IFERROR(VLOOKUP($A100,agents[[AGENTS]:[Extincteur]],COLUMN(),0),0)</f>
        <v>0</v>
      </c>
      <c r="E100" s="16" t="str">
        <f ca="1">IFERROR(VLOOKUP($A100,agents[[AGENTS]:[Extincteur]],COLUMN(),0),0)</f>
        <v>X</v>
      </c>
      <c r="F100" s="16">
        <f ca="1">IFERROR(VLOOKUP($A100,agents[[AGENTS]:[Extincteur]],COLUMN(),0),0)</f>
        <v>0</v>
      </c>
      <c r="G100" s="16">
        <f ca="1">IFERROR(VLOOKUP($A100,agents[[AGENTS]:[Extincteur]],COLUMN(),0),0)</f>
        <v>0</v>
      </c>
    </row>
    <row r="101" spans="1:7" x14ac:dyDescent="0.35">
      <c r="A101" s="17" t="str">
        <f t="shared" ca="1" si="21"/>
        <v>VASCHALDE</v>
      </c>
      <c r="B101" s="16" t="str">
        <f ca="1">IFERROR(VLOOKUP($A101,agents[[AGENTS]:[Extincteur]],COLUMN(),0),0)</f>
        <v>X</v>
      </c>
      <c r="C101" s="16">
        <f ca="1">IFERROR(VLOOKUP($A101,agents[[AGENTS]:[Extincteur]],COLUMN(),0),0)</f>
        <v>0</v>
      </c>
      <c r="D101" s="16">
        <f ca="1">IFERROR(VLOOKUP($A101,agents[[AGENTS]:[Extincteur]],COLUMN(),0),0)</f>
        <v>0</v>
      </c>
      <c r="E101" s="16" t="str">
        <f ca="1">IFERROR(VLOOKUP($A101,agents[[AGENTS]:[Extincteur]],COLUMN(),0),0)</f>
        <v>X</v>
      </c>
      <c r="F101" s="16">
        <f ca="1">IFERROR(VLOOKUP($A101,agents[[AGENTS]:[Extincteur]],COLUMN(),0),0)</f>
        <v>0</v>
      </c>
      <c r="G101" s="16">
        <f ca="1">IFERROR(VLOOKUP($A101,agents[[AGENTS]:[Extincteur]],COLUMN(),0),0)</f>
        <v>0</v>
      </c>
    </row>
    <row r="102" spans="1:7" x14ac:dyDescent="0.35">
      <c r="A102" s="17" t="str">
        <f t="shared" ca="1" si="21"/>
        <v>MADANGA</v>
      </c>
      <c r="B102" s="16">
        <f ca="1">IFERROR(VLOOKUP($A102,agents[[AGENTS]:[Extincteur]],COLUMN(),0),0)</f>
        <v>0</v>
      </c>
      <c r="C102" s="16">
        <f ca="1">IFERROR(VLOOKUP($A102,agents[[AGENTS]:[Extincteur]],COLUMN(),0),0)</f>
        <v>0</v>
      </c>
      <c r="D102" s="16" t="str">
        <f ca="1">IFERROR(VLOOKUP($A102,agents[[AGENTS]:[Extincteur]],COLUMN(),0),0)</f>
        <v>X</v>
      </c>
      <c r="E102" s="16">
        <f ca="1">IFERROR(VLOOKUP($A102,agents[[AGENTS]:[Extincteur]],COLUMN(),0),0)</f>
        <v>0</v>
      </c>
      <c r="F102" s="16" t="str">
        <f ca="1">IFERROR(VLOOKUP($A102,agents[[AGENTS]:[Extincteur]],COLUMN(),0),0)</f>
        <v>X</v>
      </c>
      <c r="G102" s="16" t="str">
        <f ca="1">IFERROR(VLOOKUP($A102,agents[[AGENTS]:[Extincteur]],COLUMN(),0),0)</f>
        <v>X</v>
      </c>
    </row>
    <row r="103" spans="1:7" x14ac:dyDescent="0.35">
      <c r="A103" s="17" t="str">
        <f t="shared" ca="1" si="21"/>
        <v>GARNIER</v>
      </c>
      <c r="B103" s="16">
        <f ca="1">IFERROR(VLOOKUP($A103,agents[[AGENTS]:[Extincteur]],COLUMN(),0),0)</f>
        <v>0</v>
      </c>
      <c r="C103" s="16">
        <f ca="1">IFERROR(VLOOKUP($A103,agents[[AGENTS]:[Extincteur]],COLUMN(),0),0)</f>
        <v>0</v>
      </c>
      <c r="D103" s="16" t="str">
        <f ca="1">IFERROR(VLOOKUP($A103,agents[[AGENTS]:[Extincteur]],COLUMN(),0),0)</f>
        <v>X</v>
      </c>
      <c r="E103" s="16">
        <f ca="1">IFERROR(VLOOKUP($A103,agents[[AGENTS]:[Extincteur]],COLUMN(),0),0)</f>
        <v>0</v>
      </c>
      <c r="F103" s="16">
        <f ca="1">IFERROR(VLOOKUP($A103,agents[[AGENTS]:[Extincteur]],COLUMN(),0),0)</f>
        <v>0</v>
      </c>
      <c r="G103" s="16" t="str">
        <f ca="1">IFERROR(VLOOKUP($A103,agents[[AGENTS]:[Extincteur]],COLUMN(),0),0)</f>
        <v>X</v>
      </c>
    </row>
    <row r="104" spans="1:7" x14ac:dyDescent="0.35">
      <c r="A104" s="17" t="str">
        <f t="shared" ca="1" si="21"/>
        <v>AUBANEL</v>
      </c>
      <c r="B104" s="16">
        <f ca="1">IFERROR(VLOOKUP($A104,agents[[AGENTS]:[Extincteur]],COLUMN(),0),0)</f>
        <v>0</v>
      </c>
      <c r="C104" s="16">
        <f ca="1">IFERROR(VLOOKUP($A104,agents[[AGENTS]:[Extincteur]],COLUMN(),0),0)</f>
        <v>0</v>
      </c>
      <c r="D104" s="16" t="str">
        <f ca="1">IFERROR(VLOOKUP($A104,agents[[AGENTS]:[Extincteur]],COLUMN(),0),0)</f>
        <v>X</v>
      </c>
      <c r="E104" s="16">
        <f ca="1">IFERROR(VLOOKUP($A104,agents[[AGENTS]:[Extincteur]],COLUMN(),0),0)</f>
        <v>0</v>
      </c>
      <c r="F104" s="16">
        <f ca="1">IFERROR(VLOOKUP($A104,agents[[AGENTS]:[Extincteur]],COLUMN(),0),0)</f>
        <v>0</v>
      </c>
      <c r="G104" s="16">
        <f ca="1">IFERROR(VLOOKUP($A104,agents[[AGENTS]:[Extincteur]],COLUMN(),0),0)</f>
        <v>0</v>
      </c>
    </row>
    <row r="105" spans="1:7" x14ac:dyDescent="0.35">
      <c r="B105" s="2" t="str">
        <f ca="1">IF(COUNTIF(B98:B104,"X")&gt;=B$40,"ok","***")</f>
        <v>ok</v>
      </c>
      <c r="C105" s="2" t="str">
        <f t="shared" ref="C105" ca="1" si="22">IF(COUNTIF(C98:C104,"X")&gt;=C$40,"ok","***")</f>
        <v>ok</v>
      </c>
      <c r="D105" s="2" t="str">
        <f t="shared" ref="D105" ca="1" si="23">IF(COUNTIF(D98:D104,"X")&gt;=D$40,"ok","***")</f>
        <v>ok</v>
      </c>
      <c r="E105" s="2" t="str">
        <f t="shared" ref="E105" ca="1" si="24">IF(COUNTIF(E98:E104,"X")&gt;=E$40,"ok","***")</f>
        <v>ok</v>
      </c>
      <c r="F105" s="2" t="str">
        <f t="shared" ref="F105" ca="1" si="25">IF(COUNTIF(F98:F104,"X")&gt;=F$40,"ok","***")</f>
        <v>ok</v>
      </c>
      <c r="G105" s="2" t="str">
        <f t="shared" ref="G105" ca="1" si="26">IF(COUNTIF(G98:G104,"X")&gt;=G$40,"ok","***")</f>
        <v>ok</v>
      </c>
    </row>
  </sheetData>
  <sortState ref="A5:M34">
    <sortCondition ref="B5:B34"/>
    <sortCondition ref="D5:D34"/>
    <sortCondition ref="C5:C34"/>
    <sortCondition ref="E5:E34"/>
  </sortState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3"/>
  <sheetViews>
    <sheetView workbookViewId="0"/>
  </sheetViews>
  <sheetFormatPr baseColWidth="10" defaultRowHeight="14.5" x14ac:dyDescent="0.35"/>
  <cols>
    <col min="1" max="6" width="19.26953125" customWidth="1"/>
  </cols>
  <sheetData>
    <row r="1" spans="1:6" x14ac:dyDescent="0.35">
      <c r="A1" s="12" t="s">
        <v>47</v>
      </c>
      <c r="B1" s="12" t="s">
        <v>0</v>
      </c>
      <c r="C1" s="12" t="s">
        <v>12</v>
      </c>
      <c r="D1" s="12" t="s">
        <v>1</v>
      </c>
      <c r="E1" s="12" t="s">
        <v>9</v>
      </c>
      <c r="F1" s="12" t="s">
        <v>45</v>
      </c>
    </row>
    <row r="2" spans="1:6" x14ac:dyDescent="0.35">
      <c r="A2" s="11" t="str">
        <f t="array" ref="A2:A31">IFERROR(INDEX(agents[AGENTS],SMALL(IF(agents[Chef d''équipe]="x",ROW(agents[AGENTS])-1,9^9),ROW()-1)),"")</f>
        <v>GOGUYER</v>
      </c>
      <c r="B2" s="11" t="str">
        <f t="array" ref="B2:B31">IFERROR(INDEX(agents[AGENTS],SMALL(IF(agents[Préventeur]="x",ROW(agents[AGENTS])-1,9^9),ROW()-1)),"")</f>
        <v>DURAND</v>
      </c>
      <c r="C2" s="11" t="str">
        <f t="array" ref="C2:C31">IFERROR(INDEX(agents[AGENTS],SMALL(IF(agents[Equipier]="x",ROW(agents[AGENTS])-1,9^9),ROW()-1)),"")</f>
        <v>LOPEZ</v>
      </c>
      <c r="D2" s="11" t="str">
        <f t="array" ref="D2:D31">IFERROR(INDEX(agents[AGENTS],SMALL(IF(agents[PNR]="x",ROW(agents[AGENTS])-1,9^9),ROW()-1)),"")</f>
        <v>GOGUYER</v>
      </c>
      <c r="E2" s="11" t="str">
        <f t="array" ref="E2:E31">IFERROR(INDEX(agents[AGENTS],SMALL(IF(agents[Poids Lourds]="x",ROW(agents[AGENTS])-1,9^9),ROW()-1)),"")</f>
        <v>GOGUYER</v>
      </c>
      <c r="F2" s="11" t="str">
        <f t="array" ref="F2:F31">IFERROR(INDEX(agents[AGENTS],SMALL(IF(agents[Extincteur]="x",ROW(agents[AGENTS])-1,9^9),ROW()-1)),"")</f>
        <v>SZENK</v>
      </c>
    </row>
    <row r="3" spans="1:6" x14ac:dyDescent="0.35">
      <c r="A3" s="11" t="str">
        <v>DEMON</v>
      </c>
      <c r="B3" s="11" t="str">
        <v>MARTINEZ</v>
      </c>
      <c r="C3" s="11" t="str">
        <v>BAZIN</v>
      </c>
      <c r="D3" s="11" t="str">
        <v>DEMON</v>
      </c>
      <c r="E3" s="11" t="str">
        <v>DURAND</v>
      </c>
      <c r="F3" s="11" t="str">
        <v>BAZIN</v>
      </c>
    </row>
    <row r="4" spans="1:6" x14ac:dyDescent="0.35">
      <c r="A4" s="11" t="str">
        <v>REVOIL</v>
      </c>
      <c r="B4" s="11" t="str">
        <v>QUINONERO</v>
      </c>
      <c r="C4" s="11" t="str">
        <v>BRIER</v>
      </c>
      <c r="D4" s="11" t="str">
        <v>REVOIL</v>
      </c>
      <c r="E4" s="11" t="str">
        <v>PAQUIEN</v>
      </c>
      <c r="F4" s="11" t="str">
        <v>CASTELLO</v>
      </c>
    </row>
    <row r="5" spans="1:6" x14ac:dyDescent="0.35">
      <c r="A5" s="11" t="str">
        <v>VASCHALDE</v>
      </c>
      <c r="B5" s="11" t="str">
        <v>SPIZAK</v>
      </c>
      <c r="C5" s="11" t="str">
        <v>CASTELLO</v>
      </c>
      <c r="D5" s="11" t="str">
        <v>VASCHALDE</v>
      </c>
      <c r="E5" s="11" t="str">
        <v>LOPEZ</v>
      </c>
      <c r="F5" s="11" t="str">
        <v>MADANGA</v>
      </c>
    </row>
    <row r="6" spans="1:6" x14ac:dyDescent="0.35">
      <c r="A6" s="11" t="str">
        <v>BOUILLARD</v>
      </c>
      <c r="B6" s="11" t="str">
        <v>PAQUIEN</v>
      </c>
      <c r="C6" s="11" t="str">
        <v>FINET</v>
      </c>
      <c r="D6" s="11" t="str">
        <v>BOUILLARD</v>
      </c>
      <c r="E6" s="11" t="str">
        <v>BAZIN</v>
      </c>
      <c r="F6" s="11" t="str">
        <v>MASSELOT</v>
      </c>
    </row>
    <row r="7" spans="1:6" x14ac:dyDescent="0.35">
      <c r="A7" s="11" t="str">
        <v>GONCALVES</v>
      </c>
      <c r="B7" s="11" t="str">
        <v/>
      </c>
      <c r="C7" s="11" t="str">
        <v>MADANGA</v>
      </c>
      <c r="D7" s="11" t="str">
        <v>DURAND</v>
      </c>
      <c r="E7" s="11" t="str">
        <v>BRIER</v>
      </c>
      <c r="F7" s="11" t="str">
        <v>GAILLARD</v>
      </c>
    </row>
    <row r="8" spans="1:6" x14ac:dyDescent="0.35">
      <c r="A8" s="11" t="str">
        <v>SZENK</v>
      </c>
      <c r="B8" s="11" t="str">
        <v/>
      </c>
      <c r="C8" s="11" t="str">
        <v>MASSELOT</v>
      </c>
      <c r="D8" s="11" t="str">
        <v>MARTINEZ</v>
      </c>
      <c r="E8" s="11" t="str">
        <v>CASTELLO</v>
      </c>
      <c r="F8" s="11" t="str">
        <v>GARNIER</v>
      </c>
    </row>
    <row r="9" spans="1:6" x14ac:dyDescent="0.35">
      <c r="A9" s="11" t="str">
        <v/>
      </c>
      <c r="B9" s="11" t="str">
        <v/>
      </c>
      <c r="C9" s="11" t="str">
        <v>AUBANEL</v>
      </c>
      <c r="D9" s="11" t="str">
        <v>QUINONERO</v>
      </c>
      <c r="E9" s="11" t="str">
        <v>FINET</v>
      </c>
      <c r="F9" s="11" t="str">
        <v>MARTY</v>
      </c>
    </row>
    <row r="10" spans="1:6" x14ac:dyDescent="0.35">
      <c r="A10" s="11" t="str">
        <v/>
      </c>
      <c r="B10" s="11" t="str">
        <v/>
      </c>
      <c r="C10" s="11" t="str">
        <v>BIANCO</v>
      </c>
      <c r="D10" s="11" t="str">
        <v>SPIZAK</v>
      </c>
      <c r="E10" s="11" t="str">
        <v>MADANGA</v>
      </c>
      <c r="F10" s="11" t="str">
        <v>NOGBOUN</v>
      </c>
    </row>
    <row r="11" spans="1:6" x14ac:dyDescent="0.35">
      <c r="A11" s="11" t="str">
        <v/>
      </c>
      <c r="B11" s="11" t="str">
        <v/>
      </c>
      <c r="C11" s="11" t="str">
        <v>GAILLARD</v>
      </c>
      <c r="D11" s="11" t="str">
        <v>LOPEZ</v>
      </c>
      <c r="E11" s="11" t="str">
        <v>MASSELOT</v>
      </c>
      <c r="F11" s="11" t="str">
        <v>SANTUCCI</v>
      </c>
    </row>
    <row r="12" spans="1:6" x14ac:dyDescent="0.35">
      <c r="A12" s="11" t="str">
        <v/>
      </c>
      <c r="B12" s="11" t="str">
        <v/>
      </c>
      <c r="C12" s="11" t="str">
        <v>GARNIER</v>
      </c>
      <c r="D12" s="11" t="str">
        <v/>
      </c>
      <c r="E12" s="11" t="str">
        <v/>
      </c>
      <c r="F12" s="11" t="str">
        <v/>
      </c>
    </row>
    <row r="13" spans="1:6" x14ac:dyDescent="0.35">
      <c r="A13" s="11" t="str">
        <v/>
      </c>
      <c r="B13" s="11" t="str">
        <v/>
      </c>
      <c r="C13" s="11" t="str">
        <v>MALATRE</v>
      </c>
      <c r="D13" s="11" t="str">
        <v/>
      </c>
      <c r="E13" s="11" t="str">
        <v/>
      </c>
      <c r="F13" s="11" t="str">
        <v/>
      </c>
    </row>
    <row r="14" spans="1:6" x14ac:dyDescent="0.35">
      <c r="A14" s="11" t="str">
        <v/>
      </c>
      <c r="B14" s="11" t="str">
        <v/>
      </c>
      <c r="C14" s="11" t="str">
        <v>MARTY</v>
      </c>
      <c r="D14" s="11" t="str">
        <v/>
      </c>
      <c r="E14" s="11" t="str">
        <v/>
      </c>
      <c r="F14" s="11" t="str">
        <v/>
      </c>
    </row>
    <row r="15" spans="1:6" x14ac:dyDescent="0.35">
      <c r="A15" s="11" t="str">
        <v/>
      </c>
      <c r="B15" s="11" t="str">
        <v/>
      </c>
      <c r="C15" s="11" t="str">
        <v>NOGBOUN</v>
      </c>
      <c r="D15" s="11" t="str">
        <v/>
      </c>
      <c r="E15" s="11" t="str">
        <v/>
      </c>
      <c r="F15" s="11" t="str">
        <v/>
      </c>
    </row>
    <row r="16" spans="1:6" x14ac:dyDescent="0.35">
      <c r="A16" s="11" t="str">
        <v/>
      </c>
      <c r="B16" s="11" t="str">
        <v/>
      </c>
      <c r="C16" s="11" t="str">
        <v>NOUVEAU2</v>
      </c>
      <c r="D16" s="11" t="str">
        <v/>
      </c>
      <c r="E16" s="11" t="str">
        <v/>
      </c>
      <c r="F16" s="11" t="str">
        <v/>
      </c>
    </row>
    <row r="17" spans="1:6" x14ac:dyDescent="0.35">
      <c r="A17" s="11" t="str">
        <v/>
      </c>
      <c r="B17" s="11" t="str">
        <v/>
      </c>
      <c r="C17" s="11" t="str">
        <v>PLUTON</v>
      </c>
      <c r="D17" s="11" t="str">
        <v/>
      </c>
      <c r="E17" s="11" t="str">
        <v/>
      </c>
      <c r="F17" s="11" t="str">
        <v/>
      </c>
    </row>
    <row r="18" spans="1:6" x14ac:dyDescent="0.35">
      <c r="A18" s="11" t="str">
        <v/>
      </c>
      <c r="B18" s="11" t="str">
        <v/>
      </c>
      <c r="C18" s="11" t="str">
        <v>SANTUCCI</v>
      </c>
      <c r="D18" s="11" t="str">
        <v/>
      </c>
      <c r="E18" s="11" t="str">
        <v/>
      </c>
      <c r="F18" s="11" t="str">
        <v/>
      </c>
    </row>
    <row r="19" spans="1:6" x14ac:dyDescent="0.35">
      <c r="A19" s="11" t="str">
        <v/>
      </c>
      <c r="B19" s="11" t="str">
        <v/>
      </c>
      <c r="C19" s="11" t="str">
        <v>VINCENT</v>
      </c>
      <c r="D19" s="11" t="str">
        <v/>
      </c>
      <c r="E19" s="11" t="str">
        <v/>
      </c>
      <c r="F19" s="11" t="str">
        <v/>
      </c>
    </row>
    <row r="20" spans="1:6" x14ac:dyDescent="0.35">
      <c r="A20" s="11" t="str">
        <v/>
      </c>
      <c r="B20" s="11" t="str">
        <v/>
      </c>
      <c r="C20" s="11" t="str">
        <v/>
      </c>
      <c r="D20" s="11" t="str">
        <v/>
      </c>
      <c r="E20" s="11" t="str">
        <v/>
      </c>
      <c r="F20" s="11" t="str">
        <v/>
      </c>
    </row>
    <row r="21" spans="1:6" x14ac:dyDescent="0.35">
      <c r="A21" s="11" t="str">
        <v/>
      </c>
      <c r="B21" s="11" t="str">
        <v/>
      </c>
      <c r="C21" s="11" t="str">
        <v/>
      </c>
      <c r="D21" s="11" t="str">
        <v/>
      </c>
      <c r="E21" s="11" t="str">
        <v/>
      </c>
      <c r="F21" s="11" t="str">
        <v/>
      </c>
    </row>
    <row r="22" spans="1:6" x14ac:dyDescent="0.35">
      <c r="A22" s="11" t="str">
        <v/>
      </c>
      <c r="B22" s="11" t="str">
        <v/>
      </c>
      <c r="C22" s="11" t="str">
        <v/>
      </c>
      <c r="D22" s="11" t="str">
        <v/>
      </c>
      <c r="E22" s="11" t="str">
        <v/>
      </c>
      <c r="F22" s="11" t="str">
        <v/>
      </c>
    </row>
    <row r="23" spans="1:6" x14ac:dyDescent="0.35">
      <c r="A23" s="11" t="str">
        <v/>
      </c>
      <c r="B23" s="11" t="str">
        <v/>
      </c>
      <c r="C23" s="11" t="str">
        <v/>
      </c>
      <c r="D23" s="11" t="str">
        <v/>
      </c>
      <c r="E23" s="11" t="str">
        <v/>
      </c>
      <c r="F23" s="11" t="str">
        <v/>
      </c>
    </row>
    <row r="24" spans="1:6" x14ac:dyDescent="0.35">
      <c r="A24" s="11" t="str">
        <v/>
      </c>
      <c r="B24" s="11" t="str">
        <v/>
      </c>
      <c r="C24" s="11" t="str">
        <v/>
      </c>
      <c r="D24" s="11" t="str">
        <v/>
      </c>
      <c r="E24" s="11" t="str">
        <v/>
      </c>
      <c r="F24" s="11" t="str">
        <v/>
      </c>
    </row>
    <row r="25" spans="1:6" x14ac:dyDescent="0.35">
      <c r="A25" s="11" t="str">
        <v/>
      </c>
      <c r="B25" s="11" t="str">
        <v/>
      </c>
      <c r="C25" s="11" t="str">
        <v/>
      </c>
      <c r="D25" s="11" t="str">
        <v/>
      </c>
      <c r="E25" s="11" t="str">
        <v/>
      </c>
      <c r="F25" s="11" t="str">
        <v/>
      </c>
    </row>
    <row r="26" spans="1:6" x14ac:dyDescent="0.35">
      <c r="A26" s="11" t="str">
        <v/>
      </c>
      <c r="B26" s="11" t="str">
        <v/>
      </c>
      <c r="C26" s="11" t="str">
        <v/>
      </c>
      <c r="D26" s="11" t="str">
        <v/>
      </c>
      <c r="E26" s="11" t="str">
        <v/>
      </c>
      <c r="F26" s="11" t="str">
        <v/>
      </c>
    </row>
    <row r="27" spans="1:6" x14ac:dyDescent="0.35">
      <c r="A27" s="11" t="str">
        <v/>
      </c>
      <c r="B27" s="11" t="str">
        <v/>
      </c>
      <c r="C27" s="11" t="str">
        <v/>
      </c>
      <c r="D27" s="11" t="str">
        <v/>
      </c>
      <c r="E27" s="11" t="str">
        <v/>
      </c>
      <c r="F27" s="11" t="str">
        <v/>
      </c>
    </row>
    <row r="28" spans="1:6" x14ac:dyDescent="0.35">
      <c r="A28" s="11" t="str">
        <v/>
      </c>
      <c r="B28" s="11" t="str">
        <v/>
      </c>
      <c r="C28" s="11" t="str">
        <v/>
      </c>
      <c r="D28" s="11" t="str">
        <v/>
      </c>
      <c r="E28" s="11" t="str">
        <v/>
      </c>
      <c r="F28" s="11" t="str">
        <v/>
      </c>
    </row>
    <row r="29" spans="1:6" x14ac:dyDescent="0.35">
      <c r="A29" s="11" t="str">
        <v/>
      </c>
      <c r="B29" s="11" t="str">
        <v/>
      </c>
      <c r="C29" s="11" t="str">
        <v/>
      </c>
      <c r="D29" s="11" t="str">
        <v/>
      </c>
      <c r="E29" s="11" t="str">
        <v/>
      </c>
      <c r="F29" s="11" t="str">
        <v/>
      </c>
    </row>
    <row r="30" spans="1:6" x14ac:dyDescent="0.35">
      <c r="A30" s="11" t="str">
        <v/>
      </c>
      <c r="B30" s="11" t="str">
        <v/>
      </c>
      <c r="C30" s="11" t="str">
        <v/>
      </c>
      <c r="D30" s="11" t="str">
        <v/>
      </c>
      <c r="E30" s="11" t="str">
        <v/>
      </c>
      <c r="F30" s="11" t="str">
        <v/>
      </c>
    </row>
    <row r="31" spans="1:6" x14ac:dyDescent="0.35">
      <c r="A31" s="11" t="str">
        <v/>
      </c>
      <c r="B31" s="11" t="str">
        <v/>
      </c>
      <c r="C31" s="11" t="str">
        <v/>
      </c>
      <c r="D31" s="11" t="str">
        <v/>
      </c>
      <c r="E31" s="11" t="str">
        <v/>
      </c>
      <c r="F31" s="11" t="str">
        <v/>
      </c>
    </row>
    <row r="33" spans="1:6" x14ac:dyDescent="0.35">
      <c r="A33">
        <f>COUNTIF(A2:A31,"&gt;&lt;")</f>
        <v>7</v>
      </c>
      <c r="B33">
        <f t="shared" ref="B33:F33" si="0">COUNTIF(B2:B31,"&gt;&lt;")</f>
        <v>5</v>
      </c>
      <c r="C33">
        <f t="shared" si="0"/>
        <v>18</v>
      </c>
      <c r="D33">
        <f t="shared" si="0"/>
        <v>10</v>
      </c>
      <c r="E33">
        <f t="shared" si="0"/>
        <v>10</v>
      </c>
      <c r="F33">
        <f t="shared" si="0"/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cols>
    <col min="1" max="1" width="74.726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personnel</vt:lpstr>
      <vt:lpstr>listes</vt:lpstr>
      <vt:lpstr>log</vt:lpstr>
      <vt:lpstr>NAgents</vt:lpstr>
      <vt:lpstr>NEquipes</vt:lpstr>
      <vt:lpstr>resultat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Michel</cp:lastModifiedBy>
  <dcterms:created xsi:type="dcterms:W3CDTF">2018-10-31T09:03:35Z</dcterms:created>
  <dcterms:modified xsi:type="dcterms:W3CDTF">2018-11-26T16:27:00Z</dcterms:modified>
</cp:coreProperties>
</file>