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 activeTab="1"/>
  </bookViews>
  <sheets>
    <sheet name="heures" sheetId="1" r:id="rId1"/>
    <sheet name="jours fériés" sheetId="4" r:id="rId2"/>
    <sheet name="heures nuit" sheetId="3" r:id="rId3"/>
  </sheets>
  <definedNames>
    <definedName name="DebNuit">'heures nuit'!$B$2</definedName>
    <definedName name="FinNuit">'heures nuit'!$B$1</definedName>
    <definedName name="JF">'jours fériés'!$C:$C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19" i="4" l="1"/>
  <c r="C118" i="4"/>
  <c r="C117" i="4"/>
  <c r="C113" i="4"/>
  <c r="C110" i="4"/>
  <c r="C114" i="4" s="1"/>
  <c r="C109" i="4"/>
  <c r="A109" i="4"/>
  <c r="C120" i="4" s="1"/>
  <c r="C107" i="4"/>
  <c r="C106" i="4"/>
  <c r="C105" i="4"/>
  <c r="C101" i="4"/>
  <c r="C98" i="4"/>
  <c r="C103" i="4" s="1"/>
  <c r="C97" i="4"/>
  <c r="A97" i="4"/>
  <c r="C108" i="4" s="1"/>
  <c r="C95" i="4"/>
  <c r="A85" i="4"/>
  <c r="C94" i="4" s="1"/>
  <c r="A73" i="4"/>
  <c r="C84" i="4" s="1"/>
  <c r="A61" i="4"/>
  <c r="C72" i="4" s="1"/>
  <c r="C111" i="4" l="1"/>
  <c r="C115" i="4"/>
  <c r="C112" i="4"/>
  <c r="C116" i="4"/>
  <c r="C102" i="4"/>
  <c r="C99" i="4"/>
  <c r="C100" i="4"/>
  <c r="C104" i="4"/>
  <c r="C88" i="4"/>
  <c r="C92" i="4"/>
  <c r="C96" i="4"/>
  <c r="C85" i="4"/>
  <c r="C89" i="4"/>
  <c r="C93" i="4"/>
  <c r="C86" i="4"/>
  <c r="C73" i="4"/>
  <c r="C81" i="4"/>
  <c r="C74" i="4"/>
  <c r="C82" i="4"/>
  <c r="C77" i="4"/>
  <c r="C83" i="4"/>
  <c r="C76" i="4"/>
  <c r="C80" i="4"/>
  <c r="C61" i="4"/>
  <c r="C65" i="4"/>
  <c r="C69" i="4"/>
  <c r="C62" i="4"/>
  <c r="C70" i="4"/>
  <c r="C71" i="4"/>
  <c r="C64" i="4"/>
  <c r="C68" i="4"/>
  <c r="V2" i="1"/>
  <c r="W2" i="1" s="1"/>
  <c r="V3" i="1"/>
  <c r="W3" i="1" s="1"/>
  <c r="V4" i="1"/>
  <c r="W4" i="1" s="1"/>
  <c r="C90" i="4" l="1"/>
  <c r="C91" i="4"/>
  <c r="C87" i="4"/>
  <c r="C79" i="4"/>
  <c r="C75" i="4"/>
  <c r="C78" i="4"/>
  <c r="C67" i="4"/>
  <c r="C63" i="4"/>
  <c r="C66" i="4"/>
  <c r="L3" i="1"/>
  <c r="L4" i="1"/>
  <c r="L2" i="1"/>
  <c r="K3" i="1"/>
  <c r="P3" i="1" s="1"/>
  <c r="K4" i="1"/>
  <c r="K2" i="1"/>
  <c r="H2" i="1"/>
  <c r="H3" i="1"/>
  <c r="H4" i="1"/>
  <c r="G2" i="1"/>
  <c r="G3" i="1"/>
  <c r="G4" i="1"/>
  <c r="P4" i="1"/>
  <c r="R3" i="1"/>
  <c r="O2" i="1" l="1"/>
  <c r="O4" i="1"/>
  <c r="R2" i="1"/>
  <c r="M3" i="1"/>
  <c r="M2" i="1"/>
  <c r="O3" i="1"/>
  <c r="P2" i="1"/>
  <c r="Q2" i="1" s="1"/>
  <c r="M4" i="1"/>
  <c r="R4" i="1"/>
  <c r="Q4" i="1" s="1"/>
  <c r="Q3" i="1"/>
  <c r="N2" i="1" l="1"/>
  <c r="N4" i="1"/>
  <c r="N3" i="1"/>
  <c r="A13" i="4"/>
  <c r="C24" i="4" s="1"/>
  <c r="C23" i="4"/>
  <c r="C22" i="4"/>
  <c r="C20" i="4"/>
  <c r="C17" i="4"/>
  <c r="C16" i="4"/>
  <c r="C13" i="4"/>
  <c r="C12" i="4"/>
  <c r="C11" i="4"/>
  <c r="C10" i="4"/>
  <c r="C9" i="4"/>
  <c r="C8" i="4"/>
  <c r="C5" i="4"/>
  <c r="C4" i="4"/>
  <c r="C2" i="4"/>
  <c r="C1" i="4"/>
  <c r="C14" i="4" l="1"/>
  <c r="C15" i="4" s="1"/>
  <c r="C21" i="4"/>
  <c r="A25" i="4"/>
  <c r="C34" i="4" s="1"/>
  <c r="C35" i="4"/>
  <c r="C28" i="4"/>
  <c r="C19" i="4"/>
  <c r="C3" i="4"/>
  <c r="C7" i="4"/>
  <c r="C6" i="4"/>
  <c r="C18" i="4" l="1"/>
  <c r="C36" i="4"/>
  <c r="A37" i="4"/>
  <c r="C33" i="4"/>
  <c r="C29" i="4"/>
  <c r="C25" i="4"/>
  <c r="C32" i="4"/>
  <c r="C26" i="4"/>
  <c r="C30" i="4" s="1"/>
  <c r="C27" i="4"/>
  <c r="C31" i="4" l="1"/>
  <c r="C48" i="4"/>
  <c r="A49" i="4"/>
  <c r="C37" i="4"/>
  <c r="C46" i="4"/>
  <c r="C45" i="4"/>
  <c r="C41" i="4"/>
  <c r="C47" i="4"/>
  <c r="C40" i="4"/>
  <c r="C38" i="4"/>
  <c r="C44" i="4"/>
  <c r="C39" i="4" l="1"/>
  <c r="C42" i="4"/>
  <c r="C43" i="4"/>
  <c r="C60" i="4"/>
  <c r="C59" i="4"/>
  <c r="C50" i="4"/>
  <c r="C58" i="4"/>
  <c r="C49" i="4"/>
  <c r="C57" i="4"/>
  <c r="C53" i="4"/>
  <c r="C56" i="4"/>
  <c r="C52" i="4"/>
  <c r="C55" i="4" l="1"/>
  <c r="J4" i="1" s="1"/>
  <c r="C51" i="4"/>
  <c r="J3" i="1" s="1"/>
  <c r="C54" i="4"/>
  <c r="I3" i="1"/>
  <c r="S3" i="1" l="1"/>
  <c r="T3" i="1"/>
  <c r="X3" i="1" s="1"/>
  <c r="Y3" i="1" s="1"/>
  <c r="I2" i="1"/>
  <c r="J2" i="1"/>
  <c r="I4" i="1"/>
  <c r="T2" i="1" l="1"/>
  <c r="S2" i="1"/>
  <c r="S4" i="1"/>
  <c r="T4" i="1"/>
  <c r="X4" i="1" s="1"/>
  <c r="Y4" i="1" s="1"/>
  <c r="U3" i="1"/>
  <c r="Z3" i="1" s="1"/>
  <c r="U2" i="1" l="1"/>
  <c r="U4" i="1"/>
  <c r="Z4" i="1" s="1"/>
  <c r="X2" i="1"/>
  <c r="Y2" i="1" s="1"/>
  <c r="Z2" i="1" l="1"/>
  <c r="AA4" i="1"/>
  <c r="AA3" i="1"/>
  <c r="AA2" i="1"/>
</calcChain>
</file>

<file path=xl/comments1.xml><?xml version="1.0" encoding="utf-8"?>
<comments xmlns="http://schemas.openxmlformats.org/spreadsheetml/2006/main">
  <authors>
    <author>Michel</author>
    <author>Auteur</author>
  </authors>
  <commentList>
    <comment ref="H1" authorId="0" shapeId="0">
      <text>
        <r>
          <rPr>
            <b/>
            <sz val="9"/>
            <color indexed="81"/>
            <rFont val="Tahoma"/>
            <family val="2"/>
          </rPr>
          <t>Michel:</t>
        </r>
        <r>
          <rPr>
            <sz val="9"/>
            <color indexed="81"/>
            <rFont val="Tahoma"/>
            <family val="2"/>
          </rPr>
          <t xml:space="preserve">
1 = lundi, 7 = dimanche</t>
        </r>
      </text>
    </comment>
    <comment ref="K1" authorId="1" shape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1 = jour suivant (pour les calculs)</t>
        </r>
      </text>
    </comment>
    <comment ref="L1" authorId="1" shape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1 = jour suivant (pour les calculs)</t>
        </r>
      </text>
    </comment>
    <comment ref="M1" authorId="0" shapeId="0">
      <text>
        <r>
          <rPr>
            <b/>
            <sz val="9"/>
            <color indexed="81"/>
            <rFont val="Tahoma"/>
            <family val="2"/>
          </rPr>
          <t>Michel:</t>
        </r>
        <r>
          <rPr>
            <sz val="9"/>
            <color indexed="81"/>
            <rFont val="Tahoma"/>
            <family val="2"/>
          </rPr>
          <t xml:space="preserve">
de 0h à 7h</t>
        </r>
      </text>
    </comment>
    <comment ref="O1" authorId="0" shapeId="0">
      <text>
        <r>
          <rPr>
            <b/>
            <sz val="9"/>
            <color indexed="81"/>
            <rFont val="Tahoma"/>
            <family val="2"/>
          </rPr>
          <t>Michel:</t>
        </r>
        <r>
          <rPr>
            <sz val="9"/>
            <color indexed="81"/>
            <rFont val="Tahoma"/>
            <family val="2"/>
          </rPr>
          <t xml:space="preserve">
de 22h à minuit</t>
        </r>
      </text>
    </comment>
    <comment ref="P1" authorId="0" shapeId="0">
      <text>
        <r>
          <rPr>
            <b/>
            <sz val="9"/>
            <color indexed="81"/>
            <rFont val="Tahoma"/>
            <family val="2"/>
          </rPr>
          <t>Michel:</t>
        </r>
        <r>
          <rPr>
            <sz val="9"/>
            <color indexed="81"/>
            <rFont val="Tahoma"/>
            <family val="2"/>
          </rPr>
          <t xml:space="preserve">
de minuit à 7h</t>
        </r>
      </text>
    </comment>
    <comment ref="R1" authorId="0" shapeId="0">
      <text>
        <r>
          <rPr>
            <b/>
            <sz val="9"/>
            <color indexed="81"/>
            <rFont val="Tahoma"/>
            <family val="2"/>
          </rPr>
          <t>Michel:</t>
        </r>
        <r>
          <rPr>
            <sz val="9"/>
            <color indexed="81"/>
            <rFont val="Tahoma"/>
            <family val="2"/>
          </rPr>
          <t xml:space="preserve">
de 22h à minuit le lendemain</t>
        </r>
      </text>
    </comment>
  </commentList>
</comments>
</file>

<file path=xl/sharedStrings.xml><?xml version="1.0" encoding="utf-8"?>
<sst xmlns="http://schemas.openxmlformats.org/spreadsheetml/2006/main" count="154" uniqueCount="45">
  <si>
    <t>Date</t>
  </si>
  <si>
    <t>Objet</t>
  </si>
  <si>
    <t>Feu d'artifice</t>
  </si>
  <si>
    <t>Inondation</t>
  </si>
  <si>
    <t>Recup</t>
  </si>
  <si>
    <t>Début</t>
  </si>
  <si>
    <t>Fin</t>
  </si>
  <si>
    <t>JourSem</t>
  </si>
  <si>
    <t>Récup</t>
  </si>
  <si>
    <t>Jour</t>
  </si>
  <si>
    <t>Premier de l'AN</t>
  </si>
  <si>
    <t>Pâques</t>
  </si>
  <si>
    <t>Lundi de Pâques</t>
  </si>
  <si>
    <t>Fête du travail</t>
  </si>
  <si>
    <t>Victoire de 1945</t>
  </si>
  <si>
    <t>Ascension</t>
  </si>
  <si>
    <t>Pentecôte</t>
  </si>
  <si>
    <t>Fête nationale</t>
  </si>
  <si>
    <t>Assomption</t>
  </si>
  <si>
    <t>Toussaint</t>
  </si>
  <si>
    <t>Armistice</t>
  </si>
  <si>
    <t>Noël</t>
  </si>
  <si>
    <t>Hdébut</t>
  </si>
  <si>
    <t>Hfin</t>
  </si>
  <si>
    <t>NUIT1.1</t>
  </si>
  <si>
    <t>JOUR1</t>
  </si>
  <si>
    <t>NUIT1.2</t>
  </si>
  <si>
    <t>NUIT2.1</t>
  </si>
  <si>
    <t>JOUR2</t>
  </si>
  <si>
    <t>NUIT2.2</t>
  </si>
  <si>
    <t>Début Nuit</t>
  </si>
  <si>
    <t>Fin Nuit</t>
  </si>
  <si>
    <t>Non</t>
  </si>
  <si>
    <t>Férié J1</t>
  </si>
  <si>
    <t>Férié J2</t>
  </si>
  <si>
    <t>Jour de repos</t>
  </si>
  <si>
    <t>Cumul</t>
  </si>
  <si>
    <t>Autre (25%)</t>
  </si>
  <si>
    <t>Repos (50%)</t>
  </si>
  <si>
    <t>Nuit (100%)</t>
  </si>
  <si>
    <t>Dim/JF (100%)</t>
  </si>
  <si>
    <t>Total</t>
  </si>
  <si>
    <t>Prime sur Dim/JF/nuit</t>
  </si>
  <si>
    <t>Prime sur repos</t>
  </si>
  <si>
    <t>Prime sur Autre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</si>
</sst>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ddd"/>
    <numFmt numFmtId="165" formatCode="[hh]:mm"/>
    <numFmt numFmtId="166" formatCode="ddd\ dd/mm/yyyy"/>
    <numFmt numFmtId="167" formatCode="d\ * hh:mm"/>
    <numFmt numFmtId="168" formatCode="0.000"/>
  </numFmts>
  <fonts count="9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i/>
      <sz val="11"/>
      <color theme="0"/>
      <name val="Calibri"/>
      <family val="2"/>
      <scheme val="minor"/>
    </font>
    <font>
      <i/>
      <sz val="11"/>
      <color theme="1"/>
      <name val="Calibri"/>
      <family val="2"/>
      <scheme val="minor"/>
    </font>
    <font>
      <i/>
      <sz val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14" fontId="0" fillId="0" borderId="0" xfId="0" applyNumberFormat="1"/>
    <xf numFmtId="20" fontId="0" fillId="0" borderId="0" xfId="0" applyNumberFormat="1"/>
    <xf numFmtId="0" fontId="2" fillId="0" borderId="0" xfId="0" applyFont="1" applyFill="1" applyBorder="1" applyAlignment="1"/>
    <xf numFmtId="0" fontId="3" fillId="0" borderId="0" xfId="0" applyFont="1" applyBorder="1" applyAlignment="1"/>
    <xf numFmtId="166" fontId="3" fillId="0" borderId="0" xfId="0" applyNumberFormat="1" applyFont="1" applyFill="1" applyBorder="1" applyAlignment="1"/>
    <xf numFmtId="0" fontId="0" fillId="0" borderId="0" xfId="0" applyAlignment="1"/>
    <xf numFmtId="167" fontId="1" fillId="0" borderId="0" xfId="0" applyNumberFormat="1" applyFont="1" applyAlignment="1">
      <alignment vertical="center" wrapText="1"/>
    </xf>
    <xf numFmtId="20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vertical="center"/>
    </xf>
    <xf numFmtId="164" fontId="6" fillId="0" borderId="0" xfId="0" applyNumberFormat="1" applyFont="1" applyAlignment="1">
      <alignment vertical="center" wrapText="1"/>
    </xf>
    <xf numFmtId="167" fontId="6" fillId="0" borderId="0" xfId="0" applyNumberFormat="1" applyFont="1" applyAlignment="1">
      <alignment vertical="center" wrapText="1"/>
    </xf>
    <xf numFmtId="165" fontId="6" fillId="0" borderId="0" xfId="0" applyNumberFormat="1" applyFont="1" applyBorder="1" applyAlignment="1">
      <alignment vertical="center" wrapText="1"/>
    </xf>
    <xf numFmtId="0" fontId="6" fillId="0" borderId="0" xfId="0" applyFont="1" applyAlignment="1">
      <alignment vertical="center" wrapText="1"/>
    </xf>
    <xf numFmtId="164" fontId="7" fillId="0" borderId="0" xfId="0" applyNumberFormat="1" applyFont="1"/>
    <xf numFmtId="0" fontId="7" fillId="0" borderId="0" xfId="0" applyFont="1"/>
    <xf numFmtId="167" fontId="8" fillId="0" borderId="0" xfId="0" applyNumberFormat="1" applyFont="1"/>
    <xf numFmtId="165" fontId="8" fillId="0" borderId="0" xfId="0" applyNumberFormat="1" applyFont="1" applyBorder="1" applyAlignment="1"/>
    <xf numFmtId="165" fontId="8" fillId="0" borderId="0" xfId="0" applyNumberFormat="1" applyFont="1" applyAlignment="1"/>
    <xf numFmtId="0" fontId="7" fillId="0" borderId="0" xfId="0" applyNumberFormat="1" applyFont="1"/>
    <xf numFmtId="168" fontId="6" fillId="0" borderId="0" xfId="0" applyNumberFormat="1" applyFont="1" applyAlignment="1">
      <alignment vertical="center" wrapText="1"/>
    </xf>
    <xf numFmtId="168" fontId="8" fillId="0" borderId="0" xfId="0" applyNumberFormat="1" applyFont="1" applyAlignment="1"/>
    <xf numFmtId="168" fontId="7" fillId="0" borderId="0" xfId="0" applyNumberFormat="1" applyFont="1"/>
  </cellXfs>
  <cellStyles count="1">
    <cellStyle name="Normal" xfId="0" builtinId="0"/>
  </cellStyles>
  <dxfs count="29"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8" formatCode="0.000"/>
      <alignment horizontal="general" vertical="bottom" textRotation="0" wrapText="0" indent="0" justifyLastLine="0" shrinkToFit="0" readingOrder="0"/>
    </dxf>
    <dxf>
      <font>
        <i/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8" formatCode="0.000"/>
      <alignment horizontal="general" vertical="bottom" textRotation="0" wrapText="0" indent="0" justifyLastLine="0" shrinkToFit="0" readingOrder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[hh]:mm"/>
      <alignment horizontal="general" vertical="bottom" textRotation="0" wrapText="0" indent="0" justifyLastLine="0" shrinkToFit="0" readingOrder="0"/>
    </dxf>
    <dxf>
      <font>
        <i/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[hh]:mm"/>
      <alignment horizontal="general" vertical="bottom" textRotation="0" wrapText="0" indent="0" justifyLastLine="0" shrinkToFit="0" readingOrder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[hh]:mm"/>
      <alignment horizontal="general" vertical="bottom" textRotation="0" wrapText="0" indent="0" justifyLastLine="0" shrinkToFit="0" readingOrder="0"/>
    </dxf>
    <dxf>
      <font>
        <i/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[hh]:mm"/>
      <alignment horizontal="general" vertical="bottom" textRotation="0" wrapText="0" indent="0" justifyLastLine="0" shrinkToFit="0" readingOrder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[hh]:mm"/>
      <alignment horizontal="general" vertical="bottom" textRotation="0" wrapText="0" indent="0" justifyLastLine="0" shrinkToFit="0" readingOrder="0"/>
    </dxf>
    <dxf>
      <font>
        <i/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[hh]:mm"/>
      <alignment horizontal="general" vertical="bottom" textRotation="0" wrapText="0" indent="0" justifyLastLine="0" shrinkToFit="0" readingOrder="0"/>
    </dxf>
    <dxf>
      <font>
        <i/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[hh]:mm"/>
      <alignment horizontal="general" vertical="bottom" textRotation="0" wrapText="0" indent="0" justifyLastLine="0" shrinkToFit="0" readingOrder="0"/>
    </dxf>
    <dxf>
      <font>
        <i/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[hh]:mm"/>
      <alignment horizontal="general" vertical="bottom" textRotation="0" wrapText="0" indent="0" justifyLastLine="0" shrinkToFit="0" readingOrder="0"/>
    </dxf>
    <dxf>
      <font>
        <i/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[hh]:mm"/>
      <alignment horizontal="general" vertical="bottom" textRotation="0" wrapText="0" indent="0" justifyLastLine="0" shrinkToFit="0" readingOrder="0"/>
    </dxf>
    <dxf>
      <font>
        <i/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[hh]:mm"/>
      <alignment horizontal="general" vertical="bottom" textRotation="0" wrapText="0" indent="0" justifyLastLine="0" shrinkToFit="0" readingOrder="0"/>
    </dxf>
    <dxf>
      <font>
        <i/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[hh]:mm"/>
      <alignment horizontal="general" vertical="bottom" textRotation="0" wrapText="0" indent="0" justifyLastLine="0" shrinkToFit="0" readingOrder="0"/>
    </dxf>
    <dxf>
      <font>
        <i/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[hh]:mm"/>
      <alignment horizontal="general" vertical="bottom" textRotation="0" wrapText="0" indent="0" justifyLastLine="0" shrinkToFit="0" readingOrder="0"/>
    </dxf>
    <dxf>
      <font>
        <i/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[hh]:mm"/>
      <alignment horizontal="general" vertical="bottom" textRotation="0" wrapText="0" indent="0" justifyLastLine="0" shrinkToFit="0" readingOrder="0"/>
    </dxf>
    <dxf>
      <font>
        <i/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7" formatCode="d\ * hh:mm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7" formatCode="d\ * hh:mm"/>
    </dxf>
    <dxf>
      <font>
        <i/>
      </font>
      <numFmt numFmtId="0" formatCode="General"/>
    </dxf>
    <dxf>
      <font>
        <i/>
      </font>
      <numFmt numFmtId="0" formatCode="General"/>
    </dxf>
    <dxf>
      <font>
        <i/>
      </font>
      <numFmt numFmtId="0" formatCode="General"/>
    </dxf>
    <dxf>
      <font>
        <i/>
      </font>
      <numFmt numFmtId="164" formatCode="ddd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7" formatCode="d\ * hh:mm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7" formatCode="d\ * hh:mm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7" formatCode="d\ * hh:mm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7" formatCode="d\ * hh:mm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7" formatCode="d\ * hh:mm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7" formatCode="d\ * hh:mm"/>
    </dxf>
    <dxf>
      <font>
        <i val="0"/>
        <strike val="0"/>
        <outline val="0"/>
        <shadow val="0"/>
        <u val="none"/>
        <vertAlign val="baseline"/>
        <sz val="11"/>
        <color auto="1"/>
        <name val="Calibri"/>
        <scheme val="minor"/>
      </font>
    </dxf>
    <dxf>
      <font>
        <i val="0"/>
        <strike val="0"/>
        <outline val="0"/>
        <shadow val="0"/>
        <u val="none"/>
        <vertAlign val="baseline"/>
        <sz val="11"/>
        <color theme="0"/>
        <name val="Calibri"/>
        <scheme val="minor"/>
      </font>
      <alignment horizontal="general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2" name="test" displayName="test" ref="A1:AA4" totalsRowShown="0" headerRowDxfId="28" dataDxfId="27">
  <autoFilter ref="A1:AA4"/>
  <tableColumns count="27">
    <tableColumn id="1" name="Date" dataDxfId="26"/>
    <tableColumn id="2" name="Objet" dataDxfId="25"/>
    <tableColumn id="6" name="Jour de repos" dataDxfId="24"/>
    <tableColumn id="4" name="Début" dataDxfId="23"/>
    <tableColumn id="5" name="Fin" dataDxfId="22"/>
    <tableColumn id="3" name="Récup" dataDxfId="21"/>
    <tableColumn id="13" name="Jour" dataDxfId="20">
      <calculatedColumnFormula>test[[#This Row],[Date]]</calculatedColumnFormula>
    </tableColumn>
    <tableColumn id="7" name="JourSem" dataDxfId="19">
      <calculatedColumnFormula>WEEKDAY(test[[#This Row],[Date]],2)</calculatedColumnFormula>
    </tableColumn>
    <tableColumn id="8" name="Férié J1" dataDxfId="18">
      <calculatedColumnFormula>IF(COUNTIF(JF,test[[#This Row],[Date]])&gt;0,"Oui","Non")</calculatedColumnFormula>
    </tableColumn>
    <tableColumn id="9" name="Férié J2" dataDxfId="17">
      <calculatedColumnFormula>IF(COUNTIF(JF,test[[#This Row],[Date]]+1)&gt;0,"Oui","Non")</calculatedColumnFormula>
    </tableColumn>
    <tableColumn id="23" name="Hdébut" dataDxfId="16">
      <calculatedColumnFormula>test[[#This Row],[Début]]</calculatedColumnFormula>
    </tableColumn>
    <tableColumn id="12" name="Hfin" dataDxfId="15">
      <calculatedColumnFormula>test[[#This Row],[Fin]]+IF(test[[#This Row],[Fin]]&lt;test[[#This Row],[Début]],1,0)</calculatedColumnFormula>
    </tableColumn>
    <tableColumn id="11" name="NUIT1.1" dataDxfId="14">
      <calculatedColumnFormula>MIN(FinNuit,MIN(1,test[[#This Row],[Hfin]]))-MIN(FinNuit,test[[#This Row],[Hdébut]])</calculatedColumnFormula>
    </tableColumn>
    <tableColumn id="10" name="JOUR1" dataDxfId="13">
      <calculatedColumnFormula>MAX(0,(MIN(1,test[[#This Row],[Hfin]])-test[[#This Row],[Hdébut]])-test[[#This Row],[NUIT1.1]]-test[[#This Row],[NUIT1.2]])</calculatedColumnFormula>
    </tableColumn>
    <tableColumn id="18" name="NUIT1.2" dataDxfId="12">
      <calculatedColumnFormula>MAX(0,(MAX(0,(MIN(1,test[[#This Row],[Hfin]])-DebNuit))-MAX(0,(test[[#This Row],[Hdébut]]-DebNuit))))</calculatedColumnFormula>
    </tableColumn>
    <tableColumn id="20" name="NUIT2.1" dataDxfId="11">
      <calculatedColumnFormula>MAX(0,MIN(1+FinNuit,test[[#This Row],[Hfin]])-MAX(1,test[[#This Row],[Hdébut]]))</calculatedColumnFormula>
    </tableColumn>
    <tableColumn id="19" name="JOUR2" dataDxfId="10">
      <calculatedColumnFormula>MAX(0,test[[#This Row],[Hfin]]-MAX(1,test[[#This Row],[Hdébut]]))-test[[#This Row],[NUIT2.1]]-test[[#This Row],[NUIT2.2]]</calculatedColumnFormula>
    </tableColumn>
    <tableColumn id="21" name="NUIT2.2" dataDxfId="9">
      <calculatedColumnFormula>MAX(0,(test[[#This Row],[Hfin]]-DebNuit-1))</calculatedColumnFormula>
    </tableColumn>
    <tableColumn id="14" name="Dim/JF (100%)" dataDxfId="8">
      <calculatedColumnFormula>IF(OR(test[[#This Row],[JourSem]]=7,test[[#This Row],[Férié J1]]="Oui"),test[[#This Row],[NUIT1.1]]+test[[#This Row],[JOUR1]]+test[[#This Row],[NUIT1.2]],0)
+IF(OR(test[[#This Row],[JourSem]]=6,test[[#This Row],[Férié J2]]="Oui"),test[[#This Row],[NUIT2.1]]+test[[#This Row],[JOUR2]]+test[[#This Row],[NUIT2.2]],0)</calculatedColumnFormula>
    </tableColumn>
    <tableColumn id="15" name="Nuit (100%)" dataDxfId="7">
      <calculatedColumnFormula>IF(OR(test[[#This Row],[JourSem]]=7,test[[#This Row],[Férié J1]]="Oui"),0,test[[#This Row],[NUIT1.1]]+test[[#This Row],[NUIT1.2]])
+IF(OR(test[[#This Row],[JourSem]]=6,test[[#This Row],[Férié J2]]="Oui"),0,test[[#This Row],[NUIT2.1]]+test[[#This Row],[NUIT2.2]])</calculatedColumnFormula>
    </tableColumn>
    <tableColumn id="25" name="Prime sur Dim/JF/nuit" dataDxfId="6">
      <calculatedColumnFormula>test[[#This Row],[Dim/JF (100%)]]+test[[#This Row],[Nuit (100%)]]</calculatedColumnFormula>
    </tableColumn>
    <tableColumn id="16" name="Repos (50%)" dataDxfId="5">
      <calculatedColumnFormula>IF(LEFT(test[[#This Row],[Jour de repos]],1)="O",test[[#This Row],[Hfin]]-test[[#This Row],[Hdébut]]-test[[#This Row],[Nuit (100%)]]-test[[#This Row],[Dim/JF (100%)]],0)</calculatedColumnFormula>
    </tableColumn>
    <tableColumn id="26" name="Prime sur repos" dataDxfId="4">
      <calculatedColumnFormula>test[[#This Row],[Repos (50%)]]*0.5</calculatedColumnFormula>
    </tableColumn>
    <tableColumn id="17" name="Autre (25%)" dataDxfId="3">
      <calculatedColumnFormula>(test[[#This Row],[Hfin]]-test[[#This Row],[Hdébut]]-test[[#This Row],[Nuit (100%)]]-test[[#This Row],[Dim/JF (100%)]]-test[[#This Row],[Repos (50%)]])</calculatedColumnFormula>
    </tableColumn>
    <tableColumn id="27" name="Prime sur Autre" dataDxfId="2">
      <calculatedColumnFormula>ROUNDUP(test[[#This Row],[Autre (25%)]]*0.25*4*24,0)/4/24</calculatedColumnFormula>
    </tableColumn>
    <tableColumn id="24" name="Total" dataDxfId="0">
      <calculatedColumnFormula>(test[[#This Row],[Dim/JF (100%)]]+test[[#This Row],[Nuit (100%)]]+test[[#This Row],[Prime sur Dim/JF/nuit]]+test[[#This Row],[Repos (50%)]]+test[[#This Row],[Prime sur repos]]+test[[#This Row],[Autre (25%)]]+test[[#This Row],[Prime sur Autre]]-test[[#This Row],[Récup]])*24</calculatedColumnFormula>
    </tableColumn>
    <tableColumn id="22" name="Cumul" dataDxfId="1">
      <calculatedColumnFormula>SUM(OFFSET(test[[#Headers],[Total]],1,,ROW(test[[#This Row],[Total]])-ROW(test[[#Headers],[Total]])))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AA4"/>
  <sheetViews>
    <sheetView showZeros="0" topLeftCell="B1" workbookViewId="0">
      <selection activeCell="Z3" sqref="Z3"/>
    </sheetView>
  </sheetViews>
  <sheetFormatPr baseColWidth="10" defaultRowHeight="14.5" outlineLevelCol="1" x14ac:dyDescent="0.35"/>
  <cols>
    <col min="1" max="1" width="14.81640625" customWidth="1"/>
    <col min="2" max="2" width="16" customWidth="1"/>
    <col min="3" max="3" width="15.7265625" bestFit="1" customWidth="1"/>
    <col min="4" max="5" width="9.453125" customWidth="1"/>
    <col min="6" max="6" width="8.1796875" bestFit="1" customWidth="1"/>
    <col min="7" max="7" width="6.6328125" style="14" bestFit="1" customWidth="1"/>
    <col min="8" max="8" width="10.1796875" style="15" hidden="1" customWidth="1" outlineLevel="1"/>
    <col min="9" max="10" width="9.26953125" style="15" hidden="1" customWidth="1" outlineLevel="1"/>
    <col min="11" max="11" width="9.36328125" style="15" hidden="1" customWidth="1" outlineLevel="1"/>
    <col min="12" max="12" width="9.453125" style="15" hidden="1" customWidth="1" outlineLevel="1"/>
    <col min="13" max="13" width="9.7265625" style="15" hidden="1" customWidth="1" outlineLevel="1"/>
    <col min="14" max="14" width="8.453125" style="15" hidden="1" customWidth="1" outlineLevel="1"/>
    <col min="15" max="16" width="9.7265625" style="15" hidden="1" customWidth="1" outlineLevel="1"/>
    <col min="17" max="17" width="8.453125" style="15" hidden="1" customWidth="1" outlineLevel="1"/>
    <col min="18" max="18" width="9.7265625" style="15" hidden="1" customWidth="1" outlineLevel="1"/>
    <col min="19" max="19" width="8.81640625" style="15" bestFit="1" customWidth="1" collapsed="1"/>
    <col min="20" max="20" width="10" style="15" customWidth="1"/>
    <col min="21" max="21" width="12" style="15" customWidth="1"/>
    <col min="22" max="23" width="10" style="15" customWidth="1"/>
    <col min="24" max="24" width="8.36328125" style="15" customWidth="1"/>
    <col min="25" max="25" width="10.90625" style="15" customWidth="1"/>
    <col min="26" max="27" width="10.26953125" style="22" customWidth="1"/>
  </cols>
  <sheetData>
    <row r="1" spans="1:27" ht="29" x14ac:dyDescent="0.35">
      <c r="A1" s="7" t="s">
        <v>0</v>
      </c>
      <c r="B1" s="7" t="s">
        <v>1</v>
      </c>
      <c r="C1" s="7" t="s">
        <v>35</v>
      </c>
      <c r="D1" s="7" t="s">
        <v>5</v>
      </c>
      <c r="E1" s="7" t="s">
        <v>6</v>
      </c>
      <c r="F1" s="7" t="s">
        <v>8</v>
      </c>
      <c r="G1" s="10" t="s">
        <v>9</v>
      </c>
      <c r="H1" s="11" t="s">
        <v>7</v>
      </c>
      <c r="I1" s="11" t="s">
        <v>33</v>
      </c>
      <c r="J1" s="11" t="s">
        <v>34</v>
      </c>
      <c r="K1" s="11" t="s">
        <v>22</v>
      </c>
      <c r="L1" s="11" t="s">
        <v>23</v>
      </c>
      <c r="M1" s="12" t="s">
        <v>24</v>
      </c>
      <c r="N1" s="12" t="s">
        <v>25</v>
      </c>
      <c r="O1" s="12" t="s">
        <v>26</v>
      </c>
      <c r="P1" s="12" t="s">
        <v>27</v>
      </c>
      <c r="Q1" s="12" t="s">
        <v>28</v>
      </c>
      <c r="R1" s="12" t="s">
        <v>29</v>
      </c>
      <c r="S1" s="13" t="s">
        <v>40</v>
      </c>
      <c r="T1" s="13" t="s">
        <v>39</v>
      </c>
      <c r="U1" s="13" t="s">
        <v>42</v>
      </c>
      <c r="V1" s="13" t="s">
        <v>38</v>
      </c>
      <c r="W1" s="13" t="s">
        <v>43</v>
      </c>
      <c r="X1" s="13" t="s">
        <v>37</v>
      </c>
      <c r="Y1" s="13" t="s">
        <v>44</v>
      </c>
      <c r="Z1" s="20" t="s">
        <v>41</v>
      </c>
      <c r="AA1" s="20" t="s">
        <v>36</v>
      </c>
    </row>
    <row r="2" spans="1:27" x14ac:dyDescent="0.35">
      <c r="A2" s="1">
        <v>43294</v>
      </c>
      <c r="B2" t="s">
        <v>2</v>
      </c>
      <c r="C2" t="s">
        <v>32</v>
      </c>
      <c r="D2" s="2">
        <v>0.6875</v>
      </c>
      <c r="E2" s="2">
        <v>0.10416666666666667</v>
      </c>
      <c r="G2" s="14">
        <f>test[[#This Row],[Date]]</f>
        <v>43294</v>
      </c>
      <c r="H2" s="15">
        <f>WEEKDAY(test[[#This Row],[Date]],2)</f>
        <v>5</v>
      </c>
      <c r="I2" s="15" t="str">
        <f>IF(COUNTIF(JF,test[[#This Row],[Date]])&gt;0,"Oui","Non")</f>
        <v>Non</v>
      </c>
      <c r="J2" s="15" t="str">
        <f>IF(COUNTIF(JF,test[[#This Row],[Date]]+1)&gt;0,"Oui","Non")</f>
        <v>Oui</v>
      </c>
      <c r="K2" s="16">
        <f>test[[#This Row],[Début]]</f>
        <v>0.6875</v>
      </c>
      <c r="L2" s="16">
        <f>test[[#This Row],[Fin]]+IF(test[[#This Row],[Fin]]&lt;test[[#This Row],[Début]],1,0)</f>
        <v>1.1041666666666667</v>
      </c>
      <c r="M2" s="17">
        <f>MIN(FinNuit,MIN(1,test[[#This Row],[Hfin]]))-MIN(FinNuit,test[[#This Row],[Hdébut]])</f>
        <v>0</v>
      </c>
      <c r="N2" s="17">
        <f>MAX(0,(MIN(1,test[[#This Row],[Hfin]])-test[[#This Row],[Hdébut]])-test[[#This Row],[NUIT1.1]]-test[[#This Row],[NUIT1.2]])</f>
        <v>0.22916666666666663</v>
      </c>
      <c r="O2" s="17">
        <f>MAX(0,(MAX(0,(MIN(1,test[[#This Row],[Hfin]])-DebNuit))-MAX(0,(test[[#This Row],[Hdébut]]-DebNuit))))</f>
        <v>8.333333333333337E-2</v>
      </c>
      <c r="P2" s="17">
        <f>MAX(0,MIN(1+FinNuit,test[[#This Row],[Hfin]])-MAX(1,test[[#This Row],[Hdébut]]))</f>
        <v>0.10416666666666674</v>
      </c>
      <c r="Q2" s="17">
        <f>MAX(0,test[[#This Row],[Hfin]]-MAX(1,test[[#This Row],[Hdébut]]))-test[[#This Row],[NUIT2.1]]-test[[#This Row],[NUIT2.2]]</f>
        <v>0</v>
      </c>
      <c r="R2" s="17">
        <f>MAX(0,(test[[#This Row],[Hfin]]-DebNuit-1))</f>
        <v>0</v>
      </c>
      <c r="S2" s="18">
        <f>IF(OR(test[[#This Row],[JourSem]]=7,test[[#This Row],[Férié J1]]="Oui"),test[[#This Row],[NUIT1.1]]+test[[#This Row],[JOUR1]]+test[[#This Row],[NUIT1.2]],0)
+IF(OR(test[[#This Row],[JourSem]]=6,test[[#This Row],[Férié J2]]="Oui"),test[[#This Row],[NUIT2.1]]+test[[#This Row],[JOUR2]]+test[[#This Row],[NUIT2.2]],0)</f>
        <v>0.10416666666666674</v>
      </c>
      <c r="T2" s="18">
        <f>IF(OR(test[[#This Row],[JourSem]]=7,test[[#This Row],[Férié J1]]="Oui"),0,test[[#This Row],[NUIT1.1]]+test[[#This Row],[NUIT1.2]])
+IF(OR(test[[#This Row],[JourSem]]=6,test[[#This Row],[Férié J2]]="Oui"),0,test[[#This Row],[NUIT2.1]]+test[[#This Row],[NUIT2.2]])</f>
        <v>8.333333333333337E-2</v>
      </c>
      <c r="U2" s="18">
        <f>test[[#This Row],[Dim/JF (100%)]]+test[[#This Row],[Nuit (100%)]]</f>
        <v>0.18750000000000011</v>
      </c>
      <c r="V2" s="18">
        <f>IF(LEFT(test[[#This Row],[Jour de repos]],1)="O",test[[#This Row],[Hfin]]-test[[#This Row],[Hdébut]]-test[[#This Row],[Nuit (100%)]]-test[[#This Row],[Dim/JF (100%)]],0)</f>
        <v>0</v>
      </c>
      <c r="W2" s="18">
        <f>test[[#This Row],[Repos (50%)]]*0.5</f>
        <v>0</v>
      </c>
      <c r="X2" s="18">
        <f>(test[[#This Row],[Hfin]]-test[[#This Row],[Hdébut]]-test[[#This Row],[Nuit (100%)]]-test[[#This Row],[Dim/JF (100%)]]-test[[#This Row],[Repos (50%)]])</f>
        <v>0.22916666666666663</v>
      </c>
      <c r="Y2" s="18">
        <f>ROUNDUP(test[[#This Row],[Autre (25%)]]*0.25*4*24,0)/4/24</f>
        <v>6.25E-2</v>
      </c>
      <c r="Z2" s="21">
        <f>(test[[#This Row],[Dim/JF (100%)]]+test[[#This Row],[Nuit (100%)]]+test[[#This Row],[Prime sur Dim/JF/nuit]]+test[[#This Row],[Repos (50%)]]+test[[#This Row],[Prime sur repos]]+test[[#This Row],[Autre (25%)]]+test[[#This Row],[Prime sur Autre]]-test[[#This Row],[Récup]])*24</f>
        <v>16.000000000000004</v>
      </c>
      <c r="AA2" s="21">
        <f ca="1">SUM(OFFSET(test[[#Headers],[Total]],1,,ROW(test[[#This Row],[Total]])-ROW(test[[#Headers],[Total]])))</f>
        <v>16.000000000000004</v>
      </c>
    </row>
    <row r="3" spans="1:27" x14ac:dyDescent="0.35">
      <c r="A3" s="1">
        <v>43301</v>
      </c>
      <c r="B3" t="s">
        <v>3</v>
      </c>
      <c r="C3" t="s">
        <v>32</v>
      </c>
      <c r="D3" s="2">
        <v>0.8125</v>
      </c>
      <c r="E3" s="2">
        <v>0.89583333333333337</v>
      </c>
      <c r="G3" s="14">
        <f>test[[#This Row],[Date]]</f>
        <v>43301</v>
      </c>
      <c r="H3" s="15">
        <f>WEEKDAY(test[[#This Row],[Date]],2)</f>
        <v>5</v>
      </c>
      <c r="I3" s="15" t="str">
        <f>IF(COUNTIF(JF,test[[#This Row],[Date]])&gt;0,"Oui","Non")</f>
        <v>Non</v>
      </c>
      <c r="J3" s="15" t="str">
        <f>IF(COUNTIF(JF,test[[#This Row],[Date]]+1)&gt;0,"Oui","Non")</f>
        <v>Non</v>
      </c>
      <c r="K3" s="16">
        <f>test[[#This Row],[Début]]</f>
        <v>0.8125</v>
      </c>
      <c r="L3" s="16">
        <f>test[[#This Row],[Fin]]+IF(test[[#This Row],[Fin]]&lt;test[[#This Row],[Début]],1,0)</f>
        <v>0.89583333333333337</v>
      </c>
      <c r="M3" s="17">
        <f>MIN(FinNuit,MIN(1,test[[#This Row],[Hfin]]))-MIN(FinNuit,test[[#This Row],[Hdébut]])</f>
        <v>0</v>
      </c>
      <c r="N3" s="17">
        <f>MAX(0,(MIN(1,test[[#This Row],[Hfin]])-test[[#This Row],[Hdébut]])-test[[#This Row],[NUIT1.1]]-test[[#This Row],[NUIT1.2]])</f>
        <v>8.333333333333337E-2</v>
      </c>
      <c r="O3" s="17">
        <f>MAX(0,(MAX(0,(MIN(1,test[[#This Row],[Hfin]])-DebNuit))-MAX(0,(test[[#This Row],[Hdébut]]-DebNuit))))</f>
        <v>0</v>
      </c>
      <c r="P3" s="17">
        <f>MAX(0,MIN(1+FinNuit,test[[#This Row],[Hfin]])-MAX(1,test[[#This Row],[Hdébut]]))</f>
        <v>0</v>
      </c>
      <c r="Q3" s="17">
        <f>MAX(0,test[[#This Row],[Hfin]]-MAX(1,test[[#This Row],[Hdébut]]))-test[[#This Row],[NUIT2.1]]-test[[#This Row],[NUIT2.2]]</f>
        <v>0</v>
      </c>
      <c r="R3" s="17">
        <f>MAX(0,(test[[#This Row],[Hfin]]-DebNuit-1))</f>
        <v>0</v>
      </c>
      <c r="S3" s="18">
        <f>IF(OR(test[[#This Row],[JourSem]]=7,test[[#This Row],[Férié J1]]="Oui"),test[[#This Row],[NUIT1.1]]+test[[#This Row],[JOUR1]]+test[[#This Row],[NUIT1.2]],0)
+IF(OR(test[[#This Row],[JourSem]]=6,test[[#This Row],[Férié J2]]="Oui"),test[[#This Row],[NUIT2.1]]+test[[#This Row],[JOUR2]]+test[[#This Row],[NUIT2.2]],0)</f>
        <v>0</v>
      </c>
      <c r="T3" s="18">
        <f>IF(OR(test[[#This Row],[JourSem]]=7,test[[#This Row],[Férié J1]]="Oui"),0,test[[#This Row],[NUIT1.1]]+test[[#This Row],[NUIT1.2]])
+IF(OR(test[[#This Row],[JourSem]]=6,test[[#This Row],[Férié J2]]="Oui"),0,test[[#This Row],[NUIT2.1]]+test[[#This Row],[NUIT2.2]])</f>
        <v>0</v>
      </c>
      <c r="U3" s="18">
        <f>test[[#This Row],[Dim/JF (100%)]]+test[[#This Row],[Nuit (100%)]]</f>
        <v>0</v>
      </c>
      <c r="V3" s="18">
        <f>IF(LEFT(test[[#This Row],[Jour de repos]],1)="O",test[[#This Row],[Hfin]]-test[[#This Row],[Hdébut]]-test[[#This Row],[Nuit (100%)]]-test[[#This Row],[Dim/JF (100%)]],0)</f>
        <v>0</v>
      </c>
      <c r="W3" s="18">
        <f>test[[#This Row],[Repos (50%)]]*0.5</f>
        <v>0</v>
      </c>
      <c r="X3" s="18">
        <f>(test[[#This Row],[Hfin]]-test[[#This Row],[Hdébut]]-test[[#This Row],[Nuit (100%)]]-test[[#This Row],[Dim/JF (100%)]]-test[[#This Row],[Repos (50%)]])</f>
        <v>8.333333333333337E-2</v>
      </c>
      <c r="Y3" s="18">
        <f>ROUNDUP(test[[#This Row],[Autre (25%)]]*0.25*4*24,0)/4/24</f>
        <v>2.0833333333333332E-2</v>
      </c>
      <c r="Z3" s="21">
        <f>(test[[#This Row],[Dim/JF (100%)]]+test[[#This Row],[Nuit (100%)]]+test[[#This Row],[Prime sur Dim/JF/nuit]]+test[[#This Row],[Repos (50%)]]+test[[#This Row],[Prime sur repos]]+test[[#This Row],[Autre (25%)]]+test[[#This Row],[Prime sur Autre]]-test[[#This Row],[Récup]])*24</f>
        <v>2.5000000000000009</v>
      </c>
      <c r="AA3" s="21">
        <f ca="1">SUM(OFFSET(test[[#Headers],[Total]],1,,ROW(test[[#This Row],[Total]])-ROW(test[[#Headers],[Total]])))</f>
        <v>18.500000000000004</v>
      </c>
    </row>
    <row r="4" spans="1:27" x14ac:dyDescent="0.35">
      <c r="A4" s="1">
        <v>43344</v>
      </c>
      <c r="B4" t="s">
        <v>4</v>
      </c>
      <c r="F4" s="2">
        <v>0.29166666666666669</v>
      </c>
      <c r="G4" s="14">
        <f>test[[#This Row],[Date]]</f>
        <v>43344</v>
      </c>
      <c r="H4" s="19">
        <f>WEEKDAY(test[[#This Row],[Date]],2)</f>
        <v>6</v>
      </c>
      <c r="I4" s="19" t="str">
        <f>IF(COUNTIF(JF,test[[#This Row],[Date]])&gt;0,"Oui","Non")</f>
        <v>Non</v>
      </c>
      <c r="J4" s="19" t="str">
        <f>IF(COUNTIF(JF,test[[#This Row],[Date]]+1)&gt;0,"Oui","Non")</f>
        <v>Non</v>
      </c>
      <c r="K4" s="16">
        <f>test[[#This Row],[Début]]</f>
        <v>0</v>
      </c>
      <c r="L4" s="16">
        <f>test[[#This Row],[Fin]]+IF(test[[#This Row],[Fin]]&lt;test[[#This Row],[Début]],1,0)</f>
        <v>0</v>
      </c>
      <c r="M4" s="18">
        <f>MIN(FinNuit,MIN(1,test[[#This Row],[Hfin]]))-MIN(FinNuit,test[[#This Row],[Hdébut]])</f>
        <v>0</v>
      </c>
      <c r="N4" s="18">
        <f>MAX(0,(MIN(1,test[[#This Row],[Hfin]])-test[[#This Row],[Hdébut]])-test[[#This Row],[NUIT1.1]]-test[[#This Row],[NUIT1.2]])</f>
        <v>0</v>
      </c>
      <c r="O4" s="18">
        <f>MAX(0,(MAX(0,(MIN(1,test[[#This Row],[Hfin]])-DebNuit))-MAX(0,(test[[#This Row],[Hdébut]]-DebNuit))))</f>
        <v>0</v>
      </c>
      <c r="P4" s="18">
        <f>MAX(0,MIN(1+FinNuit,test[[#This Row],[Hfin]])-MAX(1,test[[#This Row],[Hdébut]]))</f>
        <v>0</v>
      </c>
      <c r="Q4" s="18">
        <f>MAX(0,test[[#This Row],[Hfin]]-MAX(1,test[[#This Row],[Hdébut]]))-test[[#This Row],[NUIT2.1]]-test[[#This Row],[NUIT2.2]]</f>
        <v>0</v>
      </c>
      <c r="R4" s="18">
        <f>MAX(0,(test[[#This Row],[Hfin]]-DebNuit-1))</f>
        <v>0</v>
      </c>
      <c r="S4" s="18">
        <f>IF(OR(test[[#This Row],[JourSem]]=7,test[[#This Row],[Férié J1]]="Oui"),test[[#This Row],[NUIT1.1]]+test[[#This Row],[JOUR1]]+test[[#This Row],[NUIT1.2]],0)
+IF(OR(test[[#This Row],[JourSem]]=6,test[[#This Row],[Férié J2]]="Oui"),test[[#This Row],[NUIT2.1]]+test[[#This Row],[JOUR2]]+test[[#This Row],[NUIT2.2]],0)</f>
        <v>0</v>
      </c>
      <c r="T4" s="18">
        <f>IF(OR(test[[#This Row],[JourSem]]=7,test[[#This Row],[Férié J1]]="Oui"),0,test[[#This Row],[NUIT1.1]]+test[[#This Row],[NUIT1.2]])
+IF(OR(test[[#This Row],[JourSem]]=6,test[[#This Row],[Férié J2]]="Oui"),0,test[[#This Row],[NUIT2.1]]+test[[#This Row],[NUIT2.2]])</f>
        <v>0</v>
      </c>
      <c r="U4" s="18">
        <f>test[[#This Row],[Dim/JF (100%)]]+test[[#This Row],[Nuit (100%)]]</f>
        <v>0</v>
      </c>
      <c r="V4" s="18">
        <f>IF(LEFT(test[[#This Row],[Jour de repos]],1)="O",test[[#This Row],[Hfin]]-test[[#This Row],[Hdébut]]-test[[#This Row],[Nuit (100%)]]-test[[#This Row],[Dim/JF (100%)]],0)</f>
        <v>0</v>
      </c>
      <c r="W4" s="18">
        <f>test[[#This Row],[Repos (50%)]]*0.5</f>
        <v>0</v>
      </c>
      <c r="X4" s="18">
        <f>(test[[#This Row],[Hfin]]-test[[#This Row],[Hdébut]]-test[[#This Row],[Nuit (100%)]]-test[[#This Row],[Dim/JF (100%)]]-test[[#This Row],[Repos (50%)]])</f>
        <v>0</v>
      </c>
      <c r="Y4" s="18">
        <f>ROUNDUP(test[[#This Row],[Autre (25%)]]*0.25*4*24,0)/4/24</f>
        <v>0</v>
      </c>
      <c r="Z4" s="21">
        <f>(test[[#This Row],[Dim/JF (100%)]]+test[[#This Row],[Nuit (100%)]]+test[[#This Row],[Prime sur Dim/JF/nuit]]+test[[#This Row],[Repos (50%)]]+test[[#This Row],[Prime sur repos]]+test[[#This Row],[Autre (25%)]]+test[[#This Row],[Prime sur Autre]]-test[[#This Row],[Récup]])*24</f>
        <v>-7</v>
      </c>
      <c r="AA4" s="21">
        <f ca="1">SUM(OFFSET(test[[#Headers],[Total]],1,,ROW(test[[#This Row],[Total]])-ROW(test[[#Headers],[Total]])))</f>
        <v>11.500000000000004</v>
      </c>
    </row>
  </sheetData>
  <pageMargins left="0.7" right="0.7" top="0.75" bottom="0.75" header="0.3" footer="0.3"/>
  <pageSetup paperSize="9" orientation="portrait" r:id="rId1"/>
  <legacy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20"/>
  <sheetViews>
    <sheetView tabSelected="1" workbookViewId="0">
      <selection activeCell="E109" sqref="E109"/>
    </sheetView>
  </sheetViews>
  <sheetFormatPr baseColWidth="10" defaultRowHeight="14.5" x14ac:dyDescent="0.35"/>
  <cols>
    <col min="1" max="1" width="10.90625" style="6"/>
    <col min="2" max="2" width="18.81640625" style="6" customWidth="1"/>
    <col min="3" max="3" width="16.90625" style="6" customWidth="1"/>
    <col min="4" max="16384" width="10.90625" style="6"/>
  </cols>
  <sheetData>
    <row r="1" spans="1:3" x14ac:dyDescent="0.35">
      <c r="A1" s="3">
        <v>2016</v>
      </c>
      <c r="B1" s="4" t="s">
        <v>10</v>
      </c>
      <c r="C1" s="5">
        <f>DATE(A1,1,1)</f>
        <v>42370</v>
      </c>
    </row>
    <row r="2" spans="1:3" x14ac:dyDescent="0.35">
      <c r="A2" s="4"/>
      <c r="B2" s="4" t="s">
        <v>11</v>
      </c>
      <c r="C2" s="5">
        <f>ROUND(DATE(A1,4,MOD(234-11*MOD(A1,19),30))/7,0)*7-6</f>
        <v>42456</v>
      </c>
    </row>
    <row r="3" spans="1:3" x14ac:dyDescent="0.35">
      <c r="A3" s="4"/>
      <c r="B3" s="4" t="s">
        <v>12</v>
      </c>
      <c r="C3" s="5">
        <f>C2+1</f>
        <v>42457</v>
      </c>
    </row>
    <row r="4" spans="1:3" x14ac:dyDescent="0.35">
      <c r="A4" s="4"/>
      <c r="B4" s="4" t="s">
        <v>13</v>
      </c>
      <c r="C4" s="5">
        <f>DATE(A1,5,1)</f>
        <v>42491</v>
      </c>
    </row>
    <row r="5" spans="1:3" x14ac:dyDescent="0.35">
      <c r="A5" s="4"/>
      <c r="B5" s="4" t="s">
        <v>14</v>
      </c>
      <c r="C5" s="5">
        <f>DATE(A1,5,8)</f>
        <v>42498</v>
      </c>
    </row>
    <row r="6" spans="1:3" x14ac:dyDescent="0.35">
      <c r="A6" s="4"/>
      <c r="B6" s="4" t="s">
        <v>15</v>
      </c>
      <c r="C6" s="5">
        <f>C2+39</f>
        <v>42495</v>
      </c>
    </row>
    <row r="7" spans="1:3" x14ac:dyDescent="0.35">
      <c r="A7" s="4"/>
      <c r="B7" s="4" t="s">
        <v>16</v>
      </c>
      <c r="C7" s="5">
        <f>C2+50</f>
        <v>42506</v>
      </c>
    </row>
    <row r="8" spans="1:3" x14ac:dyDescent="0.35">
      <c r="A8" s="4"/>
      <c r="B8" s="4" t="s">
        <v>17</v>
      </c>
      <c r="C8" s="5">
        <f>DATE(A1,7,14)</f>
        <v>42565</v>
      </c>
    </row>
    <row r="9" spans="1:3" x14ac:dyDescent="0.35">
      <c r="A9" s="4"/>
      <c r="B9" s="4" t="s">
        <v>18</v>
      </c>
      <c r="C9" s="5">
        <f>DATE(A1,8,15)</f>
        <v>42597</v>
      </c>
    </row>
    <row r="10" spans="1:3" x14ac:dyDescent="0.35">
      <c r="A10" s="4"/>
      <c r="B10" s="4" t="s">
        <v>19</v>
      </c>
      <c r="C10" s="5">
        <f>DATE(A1,11,1)</f>
        <v>42675</v>
      </c>
    </row>
    <row r="11" spans="1:3" x14ac:dyDescent="0.35">
      <c r="A11" s="4"/>
      <c r="B11" s="4" t="s">
        <v>20</v>
      </c>
      <c r="C11" s="5">
        <f>DATE(A1,11,11)</f>
        <v>42685</v>
      </c>
    </row>
    <row r="12" spans="1:3" x14ac:dyDescent="0.35">
      <c r="A12" s="4"/>
      <c r="B12" s="4" t="s">
        <v>21</v>
      </c>
      <c r="C12" s="5">
        <f>DATE(A1,12,25)</f>
        <v>42729</v>
      </c>
    </row>
    <row r="13" spans="1:3" x14ac:dyDescent="0.35">
      <c r="A13" s="3">
        <f>A1+1</f>
        <v>2017</v>
      </c>
      <c r="B13" s="4" t="s">
        <v>10</v>
      </c>
      <c r="C13" s="5">
        <f>DATE(A13,1,1)</f>
        <v>42736</v>
      </c>
    </row>
    <row r="14" spans="1:3" x14ac:dyDescent="0.35">
      <c r="A14" s="4"/>
      <c r="B14" s="4" t="s">
        <v>11</v>
      </c>
      <c r="C14" s="5">
        <f>ROUND(DATE(A13,4,MOD(234-11*MOD(A13,19),30))/7,0)*7-6</f>
        <v>42841</v>
      </c>
    </row>
    <row r="15" spans="1:3" x14ac:dyDescent="0.35">
      <c r="A15" s="4"/>
      <c r="B15" s="4" t="s">
        <v>12</v>
      </c>
      <c r="C15" s="5">
        <f>C14+1</f>
        <v>42842</v>
      </c>
    </row>
    <row r="16" spans="1:3" x14ac:dyDescent="0.35">
      <c r="A16" s="4"/>
      <c r="B16" s="4" t="s">
        <v>13</v>
      </c>
      <c r="C16" s="5">
        <f>DATE(A13,5,1)</f>
        <v>42856</v>
      </c>
    </row>
    <row r="17" spans="1:3" x14ac:dyDescent="0.35">
      <c r="A17" s="4"/>
      <c r="B17" s="4" t="s">
        <v>14</v>
      </c>
      <c r="C17" s="5">
        <f>DATE(A13,5,8)</f>
        <v>42863</v>
      </c>
    </row>
    <row r="18" spans="1:3" x14ac:dyDescent="0.35">
      <c r="A18" s="4"/>
      <c r="B18" s="4" t="s">
        <v>15</v>
      </c>
      <c r="C18" s="5">
        <f>C14+39</f>
        <v>42880</v>
      </c>
    </row>
    <row r="19" spans="1:3" x14ac:dyDescent="0.35">
      <c r="A19" s="4"/>
      <c r="B19" s="4" t="s">
        <v>16</v>
      </c>
      <c r="C19" s="5">
        <f>C14+50</f>
        <v>42891</v>
      </c>
    </row>
    <row r="20" spans="1:3" x14ac:dyDescent="0.35">
      <c r="A20" s="4"/>
      <c r="B20" s="4" t="s">
        <v>17</v>
      </c>
      <c r="C20" s="5">
        <f>DATE(A13,7,14)</f>
        <v>42930</v>
      </c>
    </row>
    <row r="21" spans="1:3" x14ac:dyDescent="0.35">
      <c r="A21" s="4"/>
      <c r="B21" s="4" t="s">
        <v>18</v>
      </c>
      <c r="C21" s="5">
        <f>DATE(A13,8,15)</f>
        <v>42962</v>
      </c>
    </row>
    <row r="22" spans="1:3" x14ac:dyDescent="0.35">
      <c r="A22" s="4"/>
      <c r="B22" s="4" t="s">
        <v>19</v>
      </c>
      <c r="C22" s="5">
        <f>DATE(A13,11,1)</f>
        <v>43040</v>
      </c>
    </row>
    <row r="23" spans="1:3" x14ac:dyDescent="0.35">
      <c r="A23" s="4"/>
      <c r="B23" s="4" t="s">
        <v>20</v>
      </c>
      <c r="C23" s="5">
        <f>DATE(A13,11,11)</f>
        <v>43050</v>
      </c>
    </row>
    <row r="24" spans="1:3" x14ac:dyDescent="0.35">
      <c r="A24" s="4"/>
      <c r="B24" s="4" t="s">
        <v>21</v>
      </c>
      <c r="C24" s="5">
        <f>DATE(A13,12,25)</f>
        <v>43094</v>
      </c>
    </row>
    <row r="25" spans="1:3" x14ac:dyDescent="0.35">
      <c r="A25" s="3">
        <f>A13+1</f>
        <v>2018</v>
      </c>
      <c r="B25" s="4" t="s">
        <v>10</v>
      </c>
      <c r="C25" s="5">
        <f>DATE(A25,1,1)</f>
        <v>43101</v>
      </c>
    </row>
    <row r="26" spans="1:3" x14ac:dyDescent="0.35">
      <c r="A26" s="4"/>
      <c r="B26" s="4" t="s">
        <v>11</v>
      </c>
      <c r="C26" s="5">
        <f>ROUND(DATE(A25,4,MOD(234-11*MOD(A25,19),30))/7,0)*7-6</f>
        <v>43191</v>
      </c>
    </row>
    <row r="27" spans="1:3" x14ac:dyDescent="0.35">
      <c r="A27" s="4"/>
      <c r="B27" s="4" t="s">
        <v>12</v>
      </c>
      <c r="C27" s="5">
        <f>C26+1</f>
        <v>43192</v>
      </c>
    </row>
    <row r="28" spans="1:3" x14ac:dyDescent="0.35">
      <c r="A28" s="4"/>
      <c r="B28" s="4" t="s">
        <v>13</v>
      </c>
      <c r="C28" s="5">
        <f>DATE(A25,5,1)</f>
        <v>43221</v>
      </c>
    </row>
    <row r="29" spans="1:3" x14ac:dyDescent="0.35">
      <c r="A29" s="4"/>
      <c r="B29" s="4" t="s">
        <v>14</v>
      </c>
      <c r="C29" s="5">
        <f>DATE(A25,5,8)</f>
        <v>43228</v>
      </c>
    </row>
    <row r="30" spans="1:3" x14ac:dyDescent="0.35">
      <c r="A30" s="4"/>
      <c r="B30" s="4" t="s">
        <v>15</v>
      </c>
      <c r="C30" s="5">
        <f>C26+39</f>
        <v>43230</v>
      </c>
    </row>
    <row r="31" spans="1:3" x14ac:dyDescent="0.35">
      <c r="A31" s="4"/>
      <c r="B31" s="4" t="s">
        <v>16</v>
      </c>
      <c r="C31" s="5">
        <f>C26+50</f>
        <v>43241</v>
      </c>
    </row>
    <row r="32" spans="1:3" x14ac:dyDescent="0.35">
      <c r="A32" s="4"/>
      <c r="B32" s="4" t="s">
        <v>17</v>
      </c>
      <c r="C32" s="5">
        <f>DATE(A25,7,14)</f>
        <v>43295</v>
      </c>
    </row>
    <row r="33" spans="1:3" x14ac:dyDescent="0.35">
      <c r="A33" s="4"/>
      <c r="B33" s="4" t="s">
        <v>18</v>
      </c>
      <c r="C33" s="5">
        <f>DATE(A25,8,15)</f>
        <v>43327</v>
      </c>
    </row>
    <row r="34" spans="1:3" x14ac:dyDescent="0.35">
      <c r="A34" s="4"/>
      <c r="B34" s="4" t="s">
        <v>19</v>
      </c>
      <c r="C34" s="5">
        <f>DATE(A25,11,1)</f>
        <v>43405</v>
      </c>
    </row>
    <row r="35" spans="1:3" x14ac:dyDescent="0.35">
      <c r="A35" s="4"/>
      <c r="B35" s="4" t="s">
        <v>20</v>
      </c>
      <c r="C35" s="5">
        <f>DATE(A25,11,11)</f>
        <v>43415</v>
      </c>
    </row>
    <row r="36" spans="1:3" x14ac:dyDescent="0.35">
      <c r="A36" s="4"/>
      <c r="B36" s="4" t="s">
        <v>21</v>
      </c>
      <c r="C36" s="5">
        <f>DATE(A25,12,25)</f>
        <v>43459</v>
      </c>
    </row>
    <row r="37" spans="1:3" x14ac:dyDescent="0.35">
      <c r="A37" s="3">
        <f>A25+1</f>
        <v>2019</v>
      </c>
      <c r="B37" s="4" t="s">
        <v>10</v>
      </c>
      <c r="C37" s="5">
        <f>DATE(A37,1,1)</f>
        <v>43466</v>
      </c>
    </row>
    <row r="38" spans="1:3" x14ac:dyDescent="0.35">
      <c r="A38" s="4"/>
      <c r="B38" s="4" t="s">
        <v>11</v>
      </c>
      <c r="C38" s="5">
        <f>ROUND(DATE(A37,4,MOD(234-11*MOD(A37,19),30))/7,0)*7-6</f>
        <v>43576</v>
      </c>
    </row>
    <row r="39" spans="1:3" x14ac:dyDescent="0.35">
      <c r="A39" s="4"/>
      <c r="B39" s="4" t="s">
        <v>12</v>
      </c>
      <c r="C39" s="5">
        <f>C38+1</f>
        <v>43577</v>
      </c>
    </row>
    <row r="40" spans="1:3" x14ac:dyDescent="0.35">
      <c r="A40" s="4"/>
      <c r="B40" s="4" t="s">
        <v>13</v>
      </c>
      <c r="C40" s="5">
        <f>DATE(A37,5,1)</f>
        <v>43586</v>
      </c>
    </row>
    <row r="41" spans="1:3" x14ac:dyDescent="0.35">
      <c r="A41" s="4"/>
      <c r="B41" s="4" t="s">
        <v>14</v>
      </c>
      <c r="C41" s="5">
        <f>DATE(A37,5,8)</f>
        <v>43593</v>
      </c>
    </row>
    <row r="42" spans="1:3" x14ac:dyDescent="0.35">
      <c r="A42" s="4"/>
      <c r="B42" s="4" t="s">
        <v>15</v>
      </c>
      <c r="C42" s="5">
        <f>C38+39</f>
        <v>43615</v>
      </c>
    </row>
    <row r="43" spans="1:3" x14ac:dyDescent="0.35">
      <c r="A43" s="4"/>
      <c r="B43" s="4" t="s">
        <v>16</v>
      </c>
      <c r="C43" s="5">
        <f>C38+50</f>
        <v>43626</v>
      </c>
    </row>
    <row r="44" spans="1:3" x14ac:dyDescent="0.35">
      <c r="A44" s="4"/>
      <c r="B44" s="4" t="s">
        <v>17</v>
      </c>
      <c r="C44" s="5">
        <f>DATE(A37,7,14)</f>
        <v>43660</v>
      </c>
    </row>
    <row r="45" spans="1:3" x14ac:dyDescent="0.35">
      <c r="A45" s="4"/>
      <c r="B45" s="4" t="s">
        <v>18</v>
      </c>
      <c r="C45" s="5">
        <f>DATE(A37,8,15)</f>
        <v>43692</v>
      </c>
    </row>
    <row r="46" spans="1:3" x14ac:dyDescent="0.35">
      <c r="A46" s="4"/>
      <c r="B46" s="4" t="s">
        <v>19</v>
      </c>
      <c r="C46" s="5">
        <f>DATE(A37,11,1)</f>
        <v>43770</v>
      </c>
    </row>
    <row r="47" spans="1:3" x14ac:dyDescent="0.35">
      <c r="A47" s="4"/>
      <c r="B47" s="4" t="s">
        <v>20</v>
      </c>
      <c r="C47" s="5">
        <f>DATE(A37,11,11)</f>
        <v>43780</v>
      </c>
    </row>
    <row r="48" spans="1:3" x14ac:dyDescent="0.35">
      <c r="A48" s="4"/>
      <c r="B48" s="4" t="s">
        <v>21</v>
      </c>
      <c r="C48" s="5">
        <f>DATE(A37,12,25)</f>
        <v>43824</v>
      </c>
    </row>
    <row r="49" spans="1:3" x14ac:dyDescent="0.35">
      <c r="A49" s="3">
        <f>A37+1</f>
        <v>2020</v>
      </c>
      <c r="B49" s="4" t="s">
        <v>10</v>
      </c>
      <c r="C49" s="5">
        <f>DATE(A49,1,1)</f>
        <v>43831</v>
      </c>
    </row>
    <row r="50" spans="1:3" x14ac:dyDescent="0.35">
      <c r="A50" s="4"/>
      <c r="B50" s="4" t="s">
        <v>11</v>
      </c>
      <c r="C50" s="5">
        <f>ROUND(DATE(A49,4,MOD(234-11*MOD(A49,19),30))/7,0)*7-6</f>
        <v>43933</v>
      </c>
    </row>
    <row r="51" spans="1:3" x14ac:dyDescent="0.35">
      <c r="A51" s="4"/>
      <c r="B51" s="4" t="s">
        <v>12</v>
      </c>
      <c r="C51" s="5">
        <f>C50+1</f>
        <v>43934</v>
      </c>
    </row>
    <row r="52" spans="1:3" x14ac:dyDescent="0.35">
      <c r="A52" s="4"/>
      <c r="B52" s="4" t="s">
        <v>13</v>
      </c>
      <c r="C52" s="5">
        <f>DATE(A49,5,1)</f>
        <v>43952</v>
      </c>
    </row>
    <row r="53" spans="1:3" x14ac:dyDescent="0.35">
      <c r="A53" s="4"/>
      <c r="B53" s="4" t="s">
        <v>14</v>
      </c>
      <c r="C53" s="5">
        <f>DATE(A49,5,8)</f>
        <v>43959</v>
      </c>
    </row>
    <row r="54" spans="1:3" x14ac:dyDescent="0.35">
      <c r="A54" s="4"/>
      <c r="B54" s="4" t="s">
        <v>15</v>
      </c>
      <c r="C54" s="5">
        <f>C50+39</f>
        <v>43972</v>
      </c>
    </row>
    <row r="55" spans="1:3" x14ac:dyDescent="0.35">
      <c r="A55" s="4"/>
      <c r="B55" s="4" t="s">
        <v>16</v>
      </c>
      <c r="C55" s="5">
        <f>C50+50</f>
        <v>43983</v>
      </c>
    </row>
    <row r="56" spans="1:3" x14ac:dyDescent="0.35">
      <c r="A56" s="4"/>
      <c r="B56" s="4" t="s">
        <v>17</v>
      </c>
      <c r="C56" s="5">
        <f>DATE(A49,7,14)</f>
        <v>44026</v>
      </c>
    </row>
    <row r="57" spans="1:3" x14ac:dyDescent="0.35">
      <c r="A57" s="4"/>
      <c r="B57" s="4" t="s">
        <v>18</v>
      </c>
      <c r="C57" s="5">
        <f>DATE(A49,8,15)</f>
        <v>44058</v>
      </c>
    </row>
    <row r="58" spans="1:3" x14ac:dyDescent="0.35">
      <c r="A58" s="4"/>
      <c r="B58" s="4" t="s">
        <v>19</v>
      </c>
      <c r="C58" s="5">
        <f>DATE(A49,11,1)</f>
        <v>44136</v>
      </c>
    </row>
    <row r="59" spans="1:3" x14ac:dyDescent="0.35">
      <c r="A59" s="4"/>
      <c r="B59" s="4" t="s">
        <v>20</v>
      </c>
      <c r="C59" s="5">
        <f>DATE(A49,11,11)</f>
        <v>44146</v>
      </c>
    </row>
    <row r="60" spans="1:3" x14ac:dyDescent="0.35">
      <c r="A60" s="4"/>
      <c r="B60" s="4" t="s">
        <v>21</v>
      </c>
      <c r="C60" s="5">
        <f>DATE(A49,12,25)</f>
        <v>44190</v>
      </c>
    </row>
    <row r="61" spans="1:3" x14ac:dyDescent="0.35">
      <c r="A61" s="3">
        <f>A49+1</f>
        <v>2021</v>
      </c>
      <c r="B61" s="4" t="s">
        <v>10</v>
      </c>
      <c r="C61" s="5">
        <f>DATE(A61,1,1)</f>
        <v>44197</v>
      </c>
    </row>
    <row r="62" spans="1:3" x14ac:dyDescent="0.35">
      <c r="A62" s="4"/>
      <c r="B62" s="4" t="s">
        <v>11</v>
      </c>
      <c r="C62" s="5">
        <f>ROUND(DATE(A61,4,MOD(234-11*MOD(A61,19),30))/7,0)*7-6</f>
        <v>44290</v>
      </c>
    </row>
    <row r="63" spans="1:3" x14ac:dyDescent="0.35">
      <c r="A63" s="4"/>
      <c r="B63" s="4" t="s">
        <v>12</v>
      </c>
      <c r="C63" s="5">
        <f>C62+1</f>
        <v>44291</v>
      </c>
    </row>
    <row r="64" spans="1:3" x14ac:dyDescent="0.35">
      <c r="A64" s="4"/>
      <c r="B64" s="4" t="s">
        <v>13</v>
      </c>
      <c r="C64" s="5">
        <f>DATE(A61,5,1)</f>
        <v>44317</v>
      </c>
    </row>
    <row r="65" spans="1:3" x14ac:dyDescent="0.35">
      <c r="A65" s="4"/>
      <c r="B65" s="4" t="s">
        <v>14</v>
      </c>
      <c r="C65" s="5">
        <f>DATE(A61,5,8)</f>
        <v>44324</v>
      </c>
    </row>
    <row r="66" spans="1:3" x14ac:dyDescent="0.35">
      <c r="A66" s="4"/>
      <c r="B66" s="4" t="s">
        <v>15</v>
      </c>
      <c r="C66" s="5">
        <f>C62+39</f>
        <v>44329</v>
      </c>
    </row>
    <row r="67" spans="1:3" x14ac:dyDescent="0.35">
      <c r="A67" s="4"/>
      <c r="B67" s="4" t="s">
        <v>16</v>
      </c>
      <c r="C67" s="5">
        <f>C62+50</f>
        <v>44340</v>
      </c>
    </row>
    <row r="68" spans="1:3" x14ac:dyDescent="0.35">
      <c r="A68" s="4"/>
      <c r="B68" s="4" t="s">
        <v>17</v>
      </c>
      <c r="C68" s="5">
        <f>DATE(A61,7,14)</f>
        <v>44391</v>
      </c>
    </row>
    <row r="69" spans="1:3" x14ac:dyDescent="0.35">
      <c r="A69" s="4"/>
      <c r="B69" s="4" t="s">
        <v>18</v>
      </c>
      <c r="C69" s="5">
        <f>DATE(A61,8,15)</f>
        <v>44423</v>
      </c>
    </row>
    <row r="70" spans="1:3" x14ac:dyDescent="0.35">
      <c r="A70" s="4"/>
      <c r="B70" s="4" t="s">
        <v>19</v>
      </c>
      <c r="C70" s="5">
        <f>DATE(A61,11,1)</f>
        <v>44501</v>
      </c>
    </row>
    <row r="71" spans="1:3" x14ac:dyDescent="0.35">
      <c r="A71" s="4"/>
      <c r="B71" s="4" t="s">
        <v>20</v>
      </c>
      <c r="C71" s="5">
        <f>DATE(A61,11,11)</f>
        <v>44511</v>
      </c>
    </row>
    <row r="72" spans="1:3" x14ac:dyDescent="0.35">
      <c r="A72" s="4"/>
      <c r="B72" s="4" t="s">
        <v>21</v>
      </c>
      <c r="C72" s="5">
        <f>DATE(A61,12,25)</f>
        <v>44555</v>
      </c>
    </row>
    <row r="73" spans="1:3" x14ac:dyDescent="0.35">
      <c r="A73" s="3">
        <f>A61+1</f>
        <v>2022</v>
      </c>
      <c r="B73" s="4" t="s">
        <v>10</v>
      </c>
      <c r="C73" s="5">
        <f>DATE(A73,1,1)</f>
        <v>44562</v>
      </c>
    </row>
    <row r="74" spans="1:3" x14ac:dyDescent="0.35">
      <c r="A74" s="4"/>
      <c r="B74" s="4" t="s">
        <v>11</v>
      </c>
      <c r="C74" s="5">
        <f>ROUND(DATE(A73,4,MOD(234-11*MOD(A73,19),30))/7,0)*7-6</f>
        <v>44668</v>
      </c>
    </row>
    <row r="75" spans="1:3" x14ac:dyDescent="0.35">
      <c r="A75" s="4"/>
      <c r="B75" s="4" t="s">
        <v>12</v>
      </c>
      <c r="C75" s="5">
        <f>C74+1</f>
        <v>44669</v>
      </c>
    </row>
    <row r="76" spans="1:3" x14ac:dyDescent="0.35">
      <c r="A76" s="4"/>
      <c r="B76" s="4" t="s">
        <v>13</v>
      </c>
      <c r="C76" s="5">
        <f>DATE(A73,5,1)</f>
        <v>44682</v>
      </c>
    </row>
    <row r="77" spans="1:3" x14ac:dyDescent="0.35">
      <c r="A77" s="4"/>
      <c r="B77" s="4" t="s">
        <v>14</v>
      </c>
      <c r="C77" s="5">
        <f>DATE(A73,5,8)</f>
        <v>44689</v>
      </c>
    </row>
    <row r="78" spans="1:3" x14ac:dyDescent="0.35">
      <c r="A78" s="4"/>
      <c r="B78" s="4" t="s">
        <v>15</v>
      </c>
      <c r="C78" s="5">
        <f>C74+39</f>
        <v>44707</v>
      </c>
    </row>
    <row r="79" spans="1:3" x14ac:dyDescent="0.35">
      <c r="A79" s="4"/>
      <c r="B79" s="4" t="s">
        <v>16</v>
      </c>
      <c r="C79" s="5">
        <f>C74+50</f>
        <v>44718</v>
      </c>
    </row>
    <row r="80" spans="1:3" x14ac:dyDescent="0.35">
      <c r="A80" s="4"/>
      <c r="B80" s="4" t="s">
        <v>17</v>
      </c>
      <c r="C80" s="5">
        <f>DATE(A73,7,14)</f>
        <v>44756</v>
      </c>
    </row>
    <row r="81" spans="1:3" x14ac:dyDescent="0.35">
      <c r="A81" s="4"/>
      <c r="B81" s="4" t="s">
        <v>18</v>
      </c>
      <c r="C81" s="5">
        <f>DATE(A73,8,15)</f>
        <v>44788</v>
      </c>
    </row>
    <row r="82" spans="1:3" x14ac:dyDescent="0.35">
      <c r="A82" s="4"/>
      <c r="B82" s="4" t="s">
        <v>19</v>
      </c>
      <c r="C82" s="5">
        <f>DATE(A73,11,1)</f>
        <v>44866</v>
      </c>
    </row>
    <row r="83" spans="1:3" x14ac:dyDescent="0.35">
      <c r="A83" s="4"/>
      <c r="B83" s="4" t="s">
        <v>20</v>
      </c>
      <c r="C83" s="5">
        <f>DATE(A73,11,11)</f>
        <v>44876</v>
      </c>
    </row>
    <row r="84" spans="1:3" x14ac:dyDescent="0.35">
      <c r="A84" s="4"/>
      <c r="B84" s="4" t="s">
        <v>21</v>
      </c>
      <c r="C84" s="5">
        <f>DATE(A73,12,25)</f>
        <v>44920</v>
      </c>
    </row>
    <row r="85" spans="1:3" x14ac:dyDescent="0.35">
      <c r="A85" s="3">
        <f>A73+1</f>
        <v>2023</v>
      </c>
      <c r="B85" s="4" t="s">
        <v>10</v>
      </c>
      <c r="C85" s="5">
        <f>DATE(A85,1,1)</f>
        <v>44927</v>
      </c>
    </row>
    <row r="86" spans="1:3" x14ac:dyDescent="0.35">
      <c r="A86" s="4"/>
      <c r="B86" s="4" t="s">
        <v>11</v>
      </c>
      <c r="C86" s="5">
        <f>ROUND(DATE(A85,4,MOD(234-11*MOD(A85,19),30))/7,0)*7-6</f>
        <v>45025</v>
      </c>
    </row>
    <row r="87" spans="1:3" x14ac:dyDescent="0.35">
      <c r="A87" s="4"/>
      <c r="B87" s="4" t="s">
        <v>12</v>
      </c>
      <c r="C87" s="5">
        <f>C86+1</f>
        <v>45026</v>
      </c>
    </row>
    <row r="88" spans="1:3" x14ac:dyDescent="0.35">
      <c r="A88" s="4"/>
      <c r="B88" s="4" t="s">
        <v>13</v>
      </c>
      <c r="C88" s="5">
        <f>DATE(A85,5,1)</f>
        <v>45047</v>
      </c>
    </row>
    <row r="89" spans="1:3" x14ac:dyDescent="0.35">
      <c r="A89" s="4"/>
      <c r="B89" s="4" t="s">
        <v>14</v>
      </c>
      <c r="C89" s="5">
        <f>DATE(A85,5,8)</f>
        <v>45054</v>
      </c>
    </row>
    <row r="90" spans="1:3" x14ac:dyDescent="0.35">
      <c r="A90" s="4"/>
      <c r="B90" s="4" t="s">
        <v>15</v>
      </c>
      <c r="C90" s="5">
        <f>C86+39</f>
        <v>45064</v>
      </c>
    </row>
    <row r="91" spans="1:3" x14ac:dyDescent="0.35">
      <c r="A91" s="4"/>
      <c r="B91" s="4" t="s">
        <v>16</v>
      </c>
      <c r="C91" s="5">
        <f>C86+50</f>
        <v>45075</v>
      </c>
    </row>
    <row r="92" spans="1:3" x14ac:dyDescent="0.35">
      <c r="A92" s="4"/>
      <c r="B92" s="4" t="s">
        <v>17</v>
      </c>
      <c r="C92" s="5">
        <f>DATE(A85,7,14)</f>
        <v>45121</v>
      </c>
    </row>
    <row r="93" spans="1:3" x14ac:dyDescent="0.35">
      <c r="A93" s="4"/>
      <c r="B93" s="4" t="s">
        <v>18</v>
      </c>
      <c r="C93" s="5">
        <f>DATE(A85,8,15)</f>
        <v>45153</v>
      </c>
    </row>
    <row r="94" spans="1:3" x14ac:dyDescent="0.35">
      <c r="A94" s="4"/>
      <c r="B94" s="4" t="s">
        <v>19</v>
      </c>
      <c r="C94" s="5">
        <f>DATE(A85,11,1)</f>
        <v>45231</v>
      </c>
    </row>
    <row r="95" spans="1:3" x14ac:dyDescent="0.35">
      <c r="A95" s="4"/>
      <c r="B95" s="4" t="s">
        <v>20</v>
      </c>
      <c r="C95" s="5">
        <f>DATE(A85,11,11)</f>
        <v>45241</v>
      </c>
    </row>
    <row r="96" spans="1:3" x14ac:dyDescent="0.35">
      <c r="A96" s="4"/>
      <c r="B96" s="4" t="s">
        <v>21</v>
      </c>
      <c r="C96" s="5">
        <f>DATE(A85,12,25)</f>
        <v>45285</v>
      </c>
    </row>
    <row r="97" spans="1:3" x14ac:dyDescent="0.35">
      <c r="A97" s="3">
        <f>A85+1</f>
        <v>2024</v>
      </c>
      <c r="B97" s="4" t="s">
        <v>10</v>
      </c>
      <c r="C97" s="5">
        <f>DATE(A97,1,1)</f>
        <v>45292</v>
      </c>
    </row>
    <row r="98" spans="1:3" x14ac:dyDescent="0.35">
      <c r="A98" s="4"/>
      <c r="B98" s="4" t="s">
        <v>11</v>
      </c>
      <c r="C98" s="5">
        <f>ROUND(DATE(A97,4,MOD(234-11*MOD(A97,19),30))/7,0)*7-6</f>
        <v>45382</v>
      </c>
    </row>
    <row r="99" spans="1:3" x14ac:dyDescent="0.35">
      <c r="A99" s="4"/>
      <c r="B99" s="4" t="s">
        <v>12</v>
      </c>
      <c r="C99" s="5">
        <f>C98+1</f>
        <v>45383</v>
      </c>
    </row>
    <row r="100" spans="1:3" x14ac:dyDescent="0.35">
      <c r="A100" s="4"/>
      <c r="B100" s="4" t="s">
        <v>13</v>
      </c>
      <c r="C100" s="5">
        <f>DATE(A97,5,1)</f>
        <v>45413</v>
      </c>
    </row>
    <row r="101" spans="1:3" x14ac:dyDescent="0.35">
      <c r="A101" s="4"/>
      <c r="B101" s="4" t="s">
        <v>14</v>
      </c>
      <c r="C101" s="5">
        <f>DATE(A97,5,8)</f>
        <v>45420</v>
      </c>
    </row>
    <row r="102" spans="1:3" x14ac:dyDescent="0.35">
      <c r="A102" s="4"/>
      <c r="B102" s="4" t="s">
        <v>15</v>
      </c>
      <c r="C102" s="5">
        <f>C98+39</f>
        <v>45421</v>
      </c>
    </row>
    <row r="103" spans="1:3" x14ac:dyDescent="0.35">
      <c r="A103" s="4"/>
      <c r="B103" s="4" t="s">
        <v>16</v>
      </c>
      <c r="C103" s="5">
        <f>C98+50</f>
        <v>45432</v>
      </c>
    </row>
    <row r="104" spans="1:3" x14ac:dyDescent="0.35">
      <c r="A104" s="4"/>
      <c r="B104" s="4" t="s">
        <v>17</v>
      </c>
      <c r="C104" s="5">
        <f>DATE(A97,7,14)</f>
        <v>45487</v>
      </c>
    </row>
    <row r="105" spans="1:3" x14ac:dyDescent="0.35">
      <c r="A105" s="4"/>
      <c r="B105" s="4" t="s">
        <v>18</v>
      </c>
      <c r="C105" s="5">
        <f>DATE(A97,8,15)</f>
        <v>45519</v>
      </c>
    </row>
    <row r="106" spans="1:3" x14ac:dyDescent="0.35">
      <c r="A106" s="4"/>
      <c r="B106" s="4" t="s">
        <v>19</v>
      </c>
      <c r="C106" s="5">
        <f>DATE(A97,11,1)</f>
        <v>45597</v>
      </c>
    </row>
    <row r="107" spans="1:3" x14ac:dyDescent="0.35">
      <c r="A107" s="4"/>
      <c r="B107" s="4" t="s">
        <v>20</v>
      </c>
      <c r="C107" s="5">
        <f>DATE(A97,11,11)</f>
        <v>45607</v>
      </c>
    </row>
    <row r="108" spans="1:3" x14ac:dyDescent="0.35">
      <c r="A108" s="4"/>
      <c r="B108" s="4" t="s">
        <v>21</v>
      </c>
      <c r="C108" s="5">
        <f>DATE(A97,12,25)</f>
        <v>45651</v>
      </c>
    </row>
    <row r="109" spans="1:3" x14ac:dyDescent="0.35">
      <c r="A109" s="3">
        <f>A97+1</f>
        <v>2025</v>
      </c>
      <c r="B109" s="4" t="s">
        <v>10</v>
      </c>
      <c r="C109" s="5">
        <f>DATE(A109,1,1)</f>
        <v>45658</v>
      </c>
    </row>
    <row r="110" spans="1:3" x14ac:dyDescent="0.35">
      <c r="A110" s="4"/>
      <c r="B110" s="4" t="s">
        <v>11</v>
      </c>
      <c r="C110" s="5">
        <f>ROUND(DATE(A109,4,MOD(234-11*MOD(A109,19),30))/7,0)*7-6</f>
        <v>45767</v>
      </c>
    </row>
    <row r="111" spans="1:3" x14ac:dyDescent="0.35">
      <c r="A111" s="4"/>
      <c r="B111" s="4" t="s">
        <v>12</v>
      </c>
      <c r="C111" s="5">
        <f>C110+1</f>
        <v>45768</v>
      </c>
    </row>
    <row r="112" spans="1:3" x14ac:dyDescent="0.35">
      <c r="A112" s="4"/>
      <c r="B112" s="4" t="s">
        <v>13</v>
      </c>
      <c r="C112" s="5">
        <f>DATE(A109,5,1)</f>
        <v>45778</v>
      </c>
    </row>
    <row r="113" spans="1:3" x14ac:dyDescent="0.35">
      <c r="A113" s="4"/>
      <c r="B113" s="4" t="s">
        <v>14</v>
      </c>
      <c r="C113" s="5">
        <f>DATE(A109,5,8)</f>
        <v>45785</v>
      </c>
    </row>
    <row r="114" spans="1:3" x14ac:dyDescent="0.35">
      <c r="A114" s="4"/>
      <c r="B114" s="4" t="s">
        <v>15</v>
      </c>
      <c r="C114" s="5">
        <f>C110+39</f>
        <v>45806</v>
      </c>
    </row>
    <row r="115" spans="1:3" x14ac:dyDescent="0.35">
      <c r="A115" s="4"/>
      <c r="B115" s="4" t="s">
        <v>16</v>
      </c>
      <c r="C115" s="5">
        <f>C110+50</f>
        <v>45817</v>
      </c>
    </row>
    <row r="116" spans="1:3" x14ac:dyDescent="0.35">
      <c r="A116" s="4"/>
      <c r="B116" s="4" t="s">
        <v>17</v>
      </c>
      <c r="C116" s="5">
        <f>DATE(A109,7,14)</f>
        <v>45852</v>
      </c>
    </row>
    <row r="117" spans="1:3" x14ac:dyDescent="0.35">
      <c r="A117" s="4"/>
      <c r="B117" s="4" t="s">
        <v>18</v>
      </c>
      <c r="C117" s="5">
        <f>DATE(A109,8,15)</f>
        <v>45884</v>
      </c>
    </row>
    <row r="118" spans="1:3" x14ac:dyDescent="0.35">
      <c r="A118" s="4"/>
      <c r="B118" s="4" t="s">
        <v>19</v>
      </c>
      <c r="C118" s="5">
        <f>DATE(A109,11,1)</f>
        <v>45962</v>
      </c>
    </row>
    <row r="119" spans="1:3" x14ac:dyDescent="0.35">
      <c r="A119" s="4"/>
      <c r="B119" s="4" t="s">
        <v>20</v>
      </c>
      <c r="C119" s="5">
        <f>DATE(A109,11,11)</f>
        <v>45972</v>
      </c>
    </row>
    <row r="120" spans="1:3" x14ac:dyDescent="0.35">
      <c r="A120" s="4"/>
      <c r="B120" s="4" t="s">
        <v>21</v>
      </c>
      <c r="C120" s="5">
        <f>DATE(A109,12,25)</f>
        <v>46016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"/>
  <sheetViews>
    <sheetView workbookViewId="0"/>
  </sheetViews>
  <sheetFormatPr baseColWidth="10" defaultRowHeight="14.5" x14ac:dyDescent="0.35"/>
  <sheetData>
    <row r="1" spans="1:2" x14ac:dyDescent="0.35">
      <c r="A1" s="9" t="s">
        <v>31</v>
      </c>
      <c r="B1" s="8">
        <v>0.29166666666666669</v>
      </c>
    </row>
    <row r="2" spans="1:2" x14ac:dyDescent="0.35">
      <c r="A2" s="9" t="s">
        <v>30</v>
      </c>
      <c r="B2" s="8">
        <v>0.91666666666666663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heures</vt:lpstr>
      <vt:lpstr>jours fériés</vt:lpstr>
      <vt:lpstr>heures nuit</vt:lpstr>
      <vt:lpstr>DebNuit</vt:lpstr>
      <vt:lpstr>FinNuit</vt:lpstr>
      <vt:lpstr>JF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Agents AU. Urbains</dc:creator>
  <cp:lastModifiedBy>Michel</cp:lastModifiedBy>
  <dcterms:created xsi:type="dcterms:W3CDTF">2019-01-12T13:03:52Z</dcterms:created>
  <dcterms:modified xsi:type="dcterms:W3CDTF">2019-01-15T16:18:06Z</dcterms:modified>
</cp:coreProperties>
</file>