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aury\"/>
    </mc:Choice>
  </mc:AlternateContent>
  <bookViews>
    <workbookView xWindow="0" yWindow="0" windowWidth="19200" windowHeight="861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48" i="1" l="1"/>
  <c r="H49" i="1"/>
  <c r="H50" i="1"/>
  <c r="H51" i="1"/>
  <c r="I48" i="1"/>
  <c r="I49" i="1"/>
  <c r="I50" i="1"/>
  <c r="I51" i="1"/>
  <c r="J48" i="1"/>
  <c r="J49" i="1"/>
  <c r="J50" i="1"/>
  <c r="J51" i="1"/>
  <c r="K48" i="1"/>
  <c r="K49" i="1"/>
  <c r="K50" i="1"/>
  <c r="K51" i="1"/>
  <c r="L48" i="1"/>
  <c r="L49" i="1"/>
  <c r="L50" i="1"/>
  <c r="L51" i="1"/>
  <c r="M51" i="1" s="1"/>
  <c r="N51" i="1" s="1"/>
  <c r="M48" i="1"/>
  <c r="M49" i="1"/>
  <c r="M50" i="1"/>
  <c r="N50" i="1" s="1"/>
  <c r="N48" i="1"/>
  <c r="N49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I33" i="1"/>
  <c r="I34" i="1"/>
  <c r="I35" i="1"/>
  <c r="I36" i="1"/>
  <c r="I37" i="1"/>
  <c r="M37" i="1" s="1"/>
  <c r="N37" i="1" s="1"/>
  <c r="I38" i="1"/>
  <c r="I39" i="1"/>
  <c r="I40" i="1"/>
  <c r="I41" i="1"/>
  <c r="M41" i="1" s="1"/>
  <c r="N41" i="1" s="1"/>
  <c r="I42" i="1"/>
  <c r="I43" i="1"/>
  <c r="I44" i="1"/>
  <c r="I45" i="1"/>
  <c r="M45" i="1" s="1"/>
  <c r="N45" i="1" s="1"/>
  <c r="I46" i="1"/>
  <c r="I47" i="1"/>
  <c r="J33" i="1"/>
  <c r="J34" i="1"/>
  <c r="J35" i="1"/>
  <c r="J36" i="1"/>
  <c r="J37" i="1"/>
  <c r="J38" i="1"/>
  <c r="M38" i="1" s="1"/>
  <c r="N38" i="1" s="1"/>
  <c r="J39" i="1"/>
  <c r="J40" i="1"/>
  <c r="J41" i="1"/>
  <c r="J42" i="1"/>
  <c r="M42" i="1" s="1"/>
  <c r="N42" i="1" s="1"/>
  <c r="J43" i="1"/>
  <c r="J44" i="1"/>
  <c r="J45" i="1"/>
  <c r="J46" i="1"/>
  <c r="M46" i="1" s="1"/>
  <c r="N46" i="1" s="1"/>
  <c r="J47" i="1"/>
  <c r="K33" i="1"/>
  <c r="K34" i="1"/>
  <c r="K35" i="1"/>
  <c r="M35" i="1" s="1"/>
  <c r="N35" i="1" s="1"/>
  <c r="K36" i="1"/>
  <c r="K37" i="1"/>
  <c r="K38" i="1"/>
  <c r="K39" i="1"/>
  <c r="M39" i="1" s="1"/>
  <c r="N39" i="1" s="1"/>
  <c r="K40" i="1"/>
  <c r="K41" i="1"/>
  <c r="K42" i="1"/>
  <c r="K43" i="1"/>
  <c r="M43" i="1" s="1"/>
  <c r="N43" i="1" s="1"/>
  <c r="K44" i="1"/>
  <c r="K45" i="1"/>
  <c r="K46" i="1"/>
  <c r="K47" i="1"/>
  <c r="L33" i="1"/>
  <c r="L34" i="1"/>
  <c r="L35" i="1"/>
  <c r="L36" i="1"/>
  <c r="L37" i="1"/>
  <c r="L38" i="1"/>
  <c r="L39" i="1"/>
  <c r="L40" i="1"/>
  <c r="L41" i="1"/>
  <c r="L42" i="1"/>
  <c r="L43" i="1"/>
  <c r="L44" i="1"/>
  <c r="L45" i="1"/>
  <c r="L46" i="1"/>
  <c r="L47" i="1"/>
  <c r="M33" i="1"/>
  <c r="N33" i="1" s="1"/>
  <c r="M47" i="1"/>
  <c r="N47" i="1" s="1"/>
  <c r="H31" i="1"/>
  <c r="H32" i="1"/>
  <c r="I31" i="1"/>
  <c r="I32" i="1"/>
  <c r="M32" i="1" s="1"/>
  <c r="N32" i="1" s="1"/>
  <c r="J31" i="1"/>
  <c r="J32" i="1"/>
  <c r="K31" i="1"/>
  <c r="K32" i="1"/>
  <c r="L31" i="1"/>
  <c r="L32" i="1"/>
  <c r="H26" i="1"/>
  <c r="H27" i="1"/>
  <c r="H28" i="1"/>
  <c r="H29" i="1"/>
  <c r="H30" i="1"/>
  <c r="I26" i="1"/>
  <c r="I27" i="1"/>
  <c r="I28" i="1"/>
  <c r="I29" i="1"/>
  <c r="I30" i="1"/>
  <c r="J26" i="1"/>
  <c r="J27" i="1"/>
  <c r="J28" i="1"/>
  <c r="J29" i="1"/>
  <c r="J30" i="1"/>
  <c r="K26" i="1"/>
  <c r="K27" i="1"/>
  <c r="K28" i="1"/>
  <c r="K29" i="1"/>
  <c r="K30" i="1"/>
  <c r="L26" i="1"/>
  <c r="L27" i="1"/>
  <c r="L28" i="1"/>
  <c r="L29" i="1"/>
  <c r="L30" i="1"/>
  <c r="H24" i="1"/>
  <c r="H25" i="1"/>
  <c r="I24" i="1"/>
  <c r="I25" i="1"/>
  <c r="J24" i="1"/>
  <c r="J25" i="1"/>
  <c r="K24" i="1"/>
  <c r="K25" i="1"/>
  <c r="L24" i="1"/>
  <c r="L25" i="1"/>
  <c r="M44" i="1" l="1"/>
  <c r="N44" i="1" s="1"/>
  <c r="M36" i="1"/>
  <c r="N36" i="1" s="1"/>
  <c r="M30" i="1"/>
  <c r="N30" i="1" s="1"/>
  <c r="M27" i="1"/>
  <c r="N27" i="1" s="1"/>
  <c r="M34" i="1"/>
  <c r="N34" i="1" s="1"/>
  <c r="M40" i="1"/>
  <c r="N40" i="1" s="1"/>
  <c r="M26" i="1"/>
  <c r="N26" i="1" s="1"/>
  <c r="M31" i="1"/>
  <c r="N31" i="1" s="1"/>
  <c r="M25" i="1"/>
  <c r="N25" i="1" s="1"/>
  <c r="M28" i="1"/>
  <c r="N28" i="1" s="1"/>
  <c r="M24" i="1"/>
  <c r="N24" i="1" s="1"/>
  <c r="M29" i="1"/>
  <c r="N29" i="1" s="1"/>
  <c r="H19" i="1"/>
  <c r="H20" i="1"/>
  <c r="H21" i="1"/>
  <c r="H22" i="1"/>
  <c r="H23" i="1"/>
  <c r="I19" i="1"/>
  <c r="I20" i="1"/>
  <c r="I21" i="1"/>
  <c r="I22" i="1"/>
  <c r="I23" i="1"/>
  <c r="J19" i="1"/>
  <c r="J20" i="1"/>
  <c r="J21" i="1"/>
  <c r="J22" i="1"/>
  <c r="J23" i="1"/>
  <c r="K19" i="1"/>
  <c r="K20" i="1"/>
  <c r="K21" i="1"/>
  <c r="K22" i="1"/>
  <c r="K23" i="1"/>
  <c r="L19" i="1"/>
  <c r="L20" i="1"/>
  <c r="L21" i="1"/>
  <c r="L22" i="1"/>
  <c r="L23" i="1"/>
  <c r="H18" i="1"/>
  <c r="I18" i="1"/>
  <c r="J18" i="1"/>
  <c r="K18" i="1"/>
  <c r="L18" i="1"/>
  <c r="H14" i="1"/>
  <c r="H15" i="1"/>
  <c r="H16" i="1"/>
  <c r="H17" i="1"/>
  <c r="I14" i="1"/>
  <c r="I15" i="1"/>
  <c r="I16" i="1"/>
  <c r="I17" i="1"/>
  <c r="J14" i="1"/>
  <c r="J15" i="1"/>
  <c r="J16" i="1"/>
  <c r="J17" i="1"/>
  <c r="K14" i="1"/>
  <c r="K15" i="1"/>
  <c r="K16" i="1"/>
  <c r="K17" i="1"/>
  <c r="L14" i="1"/>
  <c r="L15" i="1"/>
  <c r="L16" i="1"/>
  <c r="L17" i="1"/>
  <c r="M14" i="1" l="1"/>
  <c r="N14" i="1" s="1"/>
  <c r="M21" i="1"/>
  <c r="N21" i="1" s="1"/>
  <c r="M15" i="1"/>
  <c r="N15" i="1" s="1"/>
  <c r="M16" i="1"/>
  <c r="N16" i="1" s="1"/>
  <c r="M17" i="1"/>
  <c r="N17" i="1" s="1"/>
  <c r="M23" i="1"/>
  <c r="N23" i="1" s="1"/>
  <c r="M19" i="1"/>
  <c r="N19" i="1" s="1"/>
  <c r="M20" i="1"/>
  <c r="N20" i="1" s="1"/>
  <c r="M22" i="1"/>
  <c r="N22" i="1" s="1"/>
  <c r="M18" i="1"/>
  <c r="N18" i="1" s="1"/>
  <c r="N11" i="1" l="1"/>
  <c r="O48" i="1" l="1"/>
  <c r="O50" i="1"/>
  <c r="O49" i="1"/>
  <c r="O51" i="1"/>
  <c r="O36" i="1"/>
  <c r="O40" i="1"/>
  <c r="O44" i="1"/>
  <c r="O33" i="1"/>
  <c r="O37" i="1"/>
  <c r="O41" i="1"/>
  <c r="O45" i="1"/>
  <c r="O34" i="1"/>
  <c r="O38" i="1"/>
  <c r="O42" i="1"/>
  <c r="O46" i="1"/>
  <c r="O35" i="1"/>
  <c r="O39" i="1"/>
  <c r="O43" i="1"/>
  <c r="O47" i="1"/>
  <c r="O31" i="1"/>
  <c r="O32" i="1"/>
  <c r="O27" i="1"/>
  <c r="O26" i="1"/>
  <c r="O30" i="1"/>
  <c r="O28" i="1"/>
  <c r="O29" i="1"/>
  <c r="O24" i="1"/>
  <c r="O25" i="1"/>
  <c r="O14" i="1"/>
  <c r="O18" i="1"/>
  <c r="O22" i="1"/>
  <c r="O15" i="1"/>
  <c r="O19" i="1"/>
  <c r="O23" i="1"/>
  <c r="O16" i="1"/>
  <c r="O20" i="1"/>
  <c r="O17" i="1"/>
  <c r="O21" i="1"/>
</calcChain>
</file>

<file path=xl/sharedStrings.xml><?xml version="1.0" encoding="utf-8"?>
<sst xmlns="http://schemas.openxmlformats.org/spreadsheetml/2006/main" count="22" uniqueCount="19">
  <si>
    <t>sucre d'orge</t>
  </si>
  <si>
    <t>sucette</t>
  </si>
  <si>
    <t>chocolat</t>
  </si>
  <si>
    <t>pâte de fruit</t>
  </si>
  <si>
    <t>maximum</t>
  </si>
  <si>
    <t>conditionnements</t>
  </si>
  <si>
    <t>temps de mise en boîte :</t>
  </si>
  <si>
    <t>prix de vente :</t>
  </si>
  <si>
    <t>x</t>
  </si>
  <si>
    <t>y</t>
  </si>
  <si>
    <t>z</t>
  </si>
  <si>
    <t>travail :</t>
  </si>
  <si>
    <t>prix de vente</t>
  </si>
  <si>
    <t>z sucre d'orge</t>
  </si>
  <si>
    <t>z sucette</t>
  </si>
  <si>
    <t>z chocolat</t>
  </si>
  <si>
    <t>z pâte de fruit</t>
  </si>
  <si>
    <t>z temps</t>
  </si>
  <si>
    <t>max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</si>
</sst>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[hh]:mm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">
    <xf numFmtId="0" fontId="0" fillId="0" borderId="0" xfId="0"/>
    <xf numFmtId="43" fontId="0" fillId="0" borderId="0" xfId="1" applyFont="1"/>
    <xf numFmtId="164" fontId="0" fillId="0" borderId="0" xfId="1" applyNumberFormat="1" applyFont="1"/>
    <xf numFmtId="0" fontId="0" fillId="0" borderId="0" xfId="0" applyAlignment="1">
      <alignment horizontal="centerContinuous"/>
    </xf>
    <xf numFmtId="20" fontId="0" fillId="0" borderId="0" xfId="0" applyNumberFormat="1"/>
    <xf numFmtId="165" fontId="0" fillId="0" borderId="0" xfId="2" applyNumberFormat="1" applyFont="1"/>
    <xf numFmtId="0" fontId="2" fillId="0" borderId="0" xfId="0" applyFont="1"/>
    <xf numFmtId="0" fontId="0" fillId="0" borderId="0" xfId="0" applyAlignment="1">
      <alignment horizontal="center"/>
    </xf>
    <xf numFmtId="0" fontId="0" fillId="0" borderId="0" xfId="0" applyNumberFormat="1"/>
    <xf numFmtId="166" fontId="0" fillId="0" borderId="0" xfId="1" applyNumberFormat="1" applyFont="1"/>
    <xf numFmtId="0" fontId="0" fillId="0" borderId="0" xfId="0" applyFont="1"/>
    <xf numFmtId="165" fontId="0" fillId="0" borderId="0" xfId="0" applyNumberFormat="1"/>
    <xf numFmtId="43" fontId="0" fillId="0" borderId="0" xfId="1" applyNumberFormat="1" applyFont="1"/>
    <xf numFmtId="0" fontId="0" fillId="0" borderId="0" xfId="1" applyNumberFormat="1" applyFont="1"/>
    <xf numFmtId="165" fontId="3" fillId="0" borderId="0" xfId="2" applyNumberFormat="1" applyFont="1"/>
    <xf numFmtId="43" fontId="1" fillId="0" borderId="0" xfId="1" applyFont="1"/>
    <xf numFmtId="0" fontId="1" fillId="0" borderId="0" xfId="1" applyNumberFormat="1" applyFont="1"/>
  </cellXfs>
  <cellStyles count="3">
    <cellStyle name="Milliers" xfId="1" builtinId="3"/>
    <cellStyle name="Monétaire" xfId="2" builtinId="4"/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numFmt numFmtId="165" formatCode="_-* #,##0\ &quot;€&quot;_-;\-* #,##0\ &quot;€&quot;_-;_-* &quot;-&quot;??\ &quot;€&quot;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35" formatCode="_-* #,##0.00\ _€_-;\-* #,##0.00\ _€_-;_-* &quot;-&quot;??\ _€_-;_-@_-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F13:O51" totalsRowShown="0" headerRowDxfId="9" dataDxfId="8" dataCellStyle="Milliers">
  <autoFilter ref="F13:O51"/>
  <tableColumns count="10">
    <tableColumn id="1" name="x"/>
    <tableColumn id="2" name="y"/>
    <tableColumn id="3" name="z sucre d'orge" dataDxfId="7" dataCellStyle="Milliers">
      <calculatedColumnFormula>($E$4-$B$4*Tableau1[[#This Row],[x]]-$C$4*Tableau1[[#This Row],[y]])/$D$4</calculatedColumnFormula>
    </tableColumn>
    <tableColumn id="4" name="z sucette" dataDxfId="6" dataCellStyle="Milliers">
      <calculatedColumnFormula>($E$5-$B$5*Tableau1[[#This Row],[x]]-$C$5*Tableau1[[#This Row],[y]])/$D$5</calculatedColumnFormula>
    </tableColumn>
    <tableColumn id="5" name="z chocolat" dataDxfId="5" dataCellStyle="Milliers">
      <calculatedColumnFormula>($E$6-$B$6*Tableau1[[#This Row],[x]]-$C$6*Tableau1[[#This Row],[y]])/$D$6</calculatedColumnFormula>
    </tableColumn>
    <tableColumn id="6" name="z pâte de fruit" dataDxfId="4" dataCellStyle="Milliers">
      <calculatedColumnFormula>($E$7-$B$7*Tableau1[[#This Row],[x]]-$C$7*Tableau1[[#This Row],[y]])/$D$7</calculatedColumnFormula>
    </tableColumn>
    <tableColumn id="7" name="z temps" dataDxfId="3" dataCellStyle="Milliers">
      <calculatedColumnFormula>($E$8*15*12-$B$8*Tableau1[[#This Row],[x]]-$C$8*Tableau1[[#This Row],[y]])/$D$8</calculatedColumnFormula>
    </tableColumn>
    <tableColumn id="8" name="z" dataDxfId="2" dataCellStyle="Milliers">
      <calculatedColumnFormula>INT(MIN(Tableau1[[#This Row],[z sucre d''orge]:[z temps]]))</calculatedColumnFormula>
    </tableColumn>
    <tableColumn id="9" name="prix de vente" dataDxfId="1">
      <calculatedColumnFormula>IF(Tableau1[[#This Row],[z]]&gt;0,$B$10*Tableau1[[#This Row],[x]]+$C$10*Tableau1[[#This Row],[y]]+$D$10*Tableau1[[#This Row],[z]],0)</calculatedColumnFormula>
    </tableColumn>
    <tableColumn id="10" name="max" dataDxfId="0" dataCellStyle="Milliers">
      <calculatedColumnFormula>IF(Tableau1[[#This Row],[prix de vente]]=$N$11,"*","")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1"/>
  <sheetViews>
    <sheetView tabSelected="1" zoomScale="90" zoomScaleNormal="90" workbookViewId="0">
      <selection activeCell="A27" sqref="A27:XFD27"/>
    </sheetView>
  </sheetViews>
  <sheetFormatPr baseColWidth="10" defaultRowHeight="14.5" x14ac:dyDescent="0.35"/>
  <cols>
    <col min="1" max="1" width="21.36328125" bestFit="1" customWidth="1"/>
    <col min="5" max="5" width="13.90625" style="2" bestFit="1" customWidth="1"/>
    <col min="6" max="7" width="5.90625" bestFit="1" customWidth="1"/>
    <col min="8" max="8" width="15" bestFit="1" customWidth="1"/>
    <col min="9" max="9" width="12.7265625" bestFit="1" customWidth="1"/>
    <col min="10" max="10" width="11.90625" bestFit="1" customWidth="1"/>
    <col min="11" max="11" width="15.36328125" bestFit="1" customWidth="1"/>
    <col min="12" max="12" width="11.7265625" bestFit="1" customWidth="1"/>
    <col min="13" max="13" width="5.90625" bestFit="1" customWidth="1"/>
    <col min="14" max="14" width="14.54296875" bestFit="1" customWidth="1"/>
    <col min="15" max="15" width="7" bestFit="1" customWidth="1"/>
  </cols>
  <sheetData>
    <row r="1" spans="1:15" x14ac:dyDescent="0.35">
      <c r="B1" s="3" t="s">
        <v>5</v>
      </c>
      <c r="C1" s="3"/>
      <c r="D1" s="3"/>
      <c r="E1" s="2" t="s">
        <v>4</v>
      </c>
    </row>
    <row r="2" spans="1:15" x14ac:dyDescent="0.35">
      <c r="B2">
        <v>100</v>
      </c>
      <c r="C2">
        <v>300</v>
      </c>
      <c r="D2">
        <v>500</v>
      </c>
    </row>
    <row r="3" spans="1:15" x14ac:dyDescent="0.35">
      <c r="B3" s="7" t="s">
        <v>8</v>
      </c>
      <c r="C3" s="7" t="s">
        <v>9</v>
      </c>
      <c r="D3" s="7" t="s">
        <v>10</v>
      </c>
    </row>
    <row r="4" spans="1:15" x14ac:dyDescent="0.35">
      <c r="A4" s="6" t="s">
        <v>0</v>
      </c>
      <c r="B4">
        <v>10</v>
      </c>
      <c r="C4">
        <v>10</v>
      </c>
      <c r="D4">
        <v>30</v>
      </c>
      <c r="E4" s="2">
        <v>3000000</v>
      </c>
    </row>
    <row r="5" spans="1:15" x14ac:dyDescent="0.35">
      <c r="A5" s="6" t="s">
        <v>1</v>
      </c>
      <c r="B5">
        <v>10</v>
      </c>
      <c r="C5">
        <v>10</v>
      </c>
      <c r="D5">
        <v>10</v>
      </c>
      <c r="E5" s="2">
        <v>2000000</v>
      </c>
    </row>
    <row r="6" spans="1:15" x14ac:dyDescent="0.35">
      <c r="A6" s="6" t="s">
        <v>2</v>
      </c>
      <c r="B6">
        <v>20</v>
      </c>
      <c r="C6">
        <v>10</v>
      </c>
      <c r="D6">
        <v>20</v>
      </c>
      <c r="E6" s="2">
        <v>3000000</v>
      </c>
    </row>
    <row r="7" spans="1:15" x14ac:dyDescent="0.35">
      <c r="A7" s="6" t="s">
        <v>3</v>
      </c>
      <c r="B7">
        <v>10</v>
      </c>
      <c r="C7">
        <v>20</v>
      </c>
      <c r="D7">
        <v>30</v>
      </c>
      <c r="E7" s="2">
        <v>3500000</v>
      </c>
    </row>
    <row r="8" spans="1:15" x14ac:dyDescent="0.35">
      <c r="A8" t="s">
        <v>6</v>
      </c>
      <c r="B8" s="4">
        <v>6.2499999999999995E-3</v>
      </c>
      <c r="C8" s="4">
        <v>6.2499999999999995E-3</v>
      </c>
      <c r="D8" s="4">
        <v>1.2499999999999999E-2</v>
      </c>
      <c r="E8" s="9">
        <v>8.0833333333333339</v>
      </c>
    </row>
    <row r="9" spans="1:15" x14ac:dyDescent="0.35">
      <c r="A9" s="6" t="s">
        <v>11</v>
      </c>
      <c r="B9" s="8">
        <v>9</v>
      </c>
      <c r="C9" s="8">
        <v>9</v>
      </c>
      <c r="D9" s="8">
        <v>18</v>
      </c>
    </row>
    <row r="10" spans="1:15" x14ac:dyDescent="0.35">
      <c r="A10" t="s">
        <v>7</v>
      </c>
      <c r="B10" s="5">
        <v>5</v>
      </c>
      <c r="C10" s="5">
        <v>6</v>
      </c>
      <c r="D10" s="5">
        <v>12</v>
      </c>
    </row>
    <row r="11" spans="1:15" x14ac:dyDescent="0.35">
      <c r="N11" s="14">
        <f>MAX(Tableau1[prix de vente])</f>
        <v>1348400</v>
      </c>
    </row>
    <row r="12" spans="1:15" x14ac:dyDescent="0.35">
      <c r="I12" s="2"/>
    </row>
    <row r="13" spans="1:15" x14ac:dyDescent="0.35">
      <c r="F13" t="s">
        <v>8</v>
      </c>
      <c r="G13" t="s">
        <v>9</v>
      </c>
      <c r="H13" s="10" t="s">
        <v>13</v>
      </c>
      <c r="I13" s="10" t="s">
        <v>14</v>
      </c>
      <c r="J13" s="10" t="s">
        <v>15</v>
      </c>
      <c r="K13" s="10" t="s">
        <v>16</v>
      </c>
      <c r="L13" s="10" t="s">
        <v>17</v>
      </c>
      <c r="M13" t="s">
        <v>10</v>
      </c>
      <c r="N13" t="s">
        <v>12</v>
      </c>
      <c r="O13" s="10" t="s">
        <v>18</v>
      </c>
    </row>
    <row r="14" spans="1:15" x14ac:dyDescent="0.35">
      <c r="F14">
        <v>47100</v>
      </c>
      <c r="G14">
        <v>50000</v>
      </c>
      <c r="H14" s="1">
        <f>($E$4-$B$4*Tableau1[[#This Row],[x]]-$C$4*Tableau1[[#This Row],[y]])/$D$4</f>
        <v>67633.333333333328</v>
      </c>
      <c r="I14" s="1">
        <f>($E$5-$B$5*Tableau1[[#This Row],[x]]-$C$5*Tableau1[[#This Row],[y]])/$D$5</f>
        <v>102900</v>
      </c>
      <c r="J14" s="1">
        <f>($E$6-$B$6*Tableau1[[#This Row],[x]]-$C$6*Tableau1[[#This Row],[y]])/$D$6</f>
        <v>77900</v>
      </c>
      <c r="K14" s="1">
        <f>($E$7-$B$7*Tableau1[[#This Row],[x]]-$C$7*Tableau1[[#This Row],[y]])/$D$7</f>
        <v>67633.333333333328</v>
      </c>
      <c r="L14" s="1">
        <f>($E$8*15*12-$B$8*Tableau1[[#This Row],[x]]-$C$8*Tableau1[[#This Row],[y]])/$D$8</f>
        <v>67850.000000000029</v>
      </c>
      <c r="M14" s="13">
        <f>INT(MIN(Tableau1[[#This Row],[z sucre d''orge]:[z temps]]))</f>
        <v>67633</v>
      </c>
      <c r="N14" s="11">
        <f>IF(Tableau1[[#This Row],[z]]&gt;0,$B$10*Tableau1[[#This Row],[x]]+$C$10*Tableau1[[#This Row],[y]]+$D$10*Tableau1[[#This Row],[z]],0)</f>
        <v>1347096</v>
      </c>
      <c r="O14" s="12" t="str">
        <f>IF(Tableau1[[#This Row],[prix de vente]]=$N$11,"*","")</f>
        <v/>
      </c>
    </row>
    <row r="15" spans="1:15" x14ac:dyDescent="0.35">
      <c r="F15">
        <v>47200</v>
      </c>
      <c r="G15">
        <v>50000</v>
      </c>
      <c r="H15" s="1">
        <f>($E$4-$B$4*Tableau1[[#This Row],[x]]-$C$4*Tableau1[[#This Row],[y]])/$D$4</f>
        <v>67600</v>
      </c>
      <c r="I15" s="1">
        <f>($E$5-$B$5*Tableau1[[#This Row],[x]]-$C$5*Tableau1[[#This Row],[y]])/$D$5</f>
        <v>102800</v>
      </c>
      <c r="J15" s="1">
        <f>($E$6-$B$6*Tableau1[[#This Row],[x]]-$C$6*Tableau1[[#This Row],[y]])/$D$6</f>
        <v>77800</v>
      </c>
      <c r="K15" s="1">
        <f>($E$7-$B$7*Tableau1[[#This Row],[x]]-$C$7*Tableau1[[#This Row],[y]])/$D$7</f>
        <v>67600</v>
      </c>
      <c r="L15" s="12">
        <f>($E$8*15*12-$B$8*Tableau1[[#This Row],[x]]-$C$8*Tableau1[[#This Row],[y]])/$D$8</f>
        <v>67800.000000000029</v>
      </c>
      <c r="M15" s="13">
        <f>INT(MIN(Tableau1[[#This Row],[z sucre d''orge]:[z temps]]))</f>
        <v>67600</v>
      </c>
      <c r="N15" s="11">
        <f>IF(Tableau1[[#This Row],[z]]&gt;0,$B$10*Tableau1[[#This Row],[x]]+$C$10*Tableau1[[#This Row],[y]]+$D$10*Tableau1[[#This Row],[z]],0)</f>
        <v>1347200</v>
      </c>
      <c r="O15" s="12" t="str">
        <f>IF(Tableau1[[#This Row],[prix de vente]]=$N$11,"*","")</f>
        <v/>
      </c>
    </row>
    <row r="16" spans="1:15" x14ac:dyDescent="0.35">
      <c r="F16">
        <v>47300</v>
      </c>
      <c r="G16">
        <v>50000</v>
      </c>
      <c r="H16" s="15">
        <f>($E$4-$B$4*Tableau1[[#This Row],[x]]-$C$4*Tableau1[[#This Row],[y]])/$D$4</f>
        <v>67566.666666666672</v>
      </c>
      <c r="I16" s="15">
        <f>($E$5-$B$5*Tableau1[[#This Row],[x]]-$C$5*Tableau1[[#This Row],[y]])/$D$5</f>
        <v>102700</v>
      </c>
      <c r="J16" s="15">
        <f>($E$6-$B$6*Tableau1[[#This Row],[x]]-$C$6*Tableau1[[#This Row],[y]])/$D$6</f>
        <v>77700</v>
      </c>
      <c r="K16" s="15">
        <f>($E$7-$B$7*Tableau1[[#This Row],[x]]-$C$7*Tableau1[[#This Row],[y]])/$D$7</f>
        <v>67566.666666666672</v>
      </c>
      <c r="L16" s="15">
        <f>($E$8*15*12-$B$8*Tableau1[[#This Row],[x]]-$C$8*Tableau1[[#This Row],[y]])/$D$8</f>
        <v>67750.000000000029</v>
      </c>
      <c r="M16" s="16">
        <f>INT(MIN(Tableau1[[#This Row],[z sucre d''orge]:[z temps]]))</f>
        <v>67566</v>
      </c>
      <c r="N16" s="11">
        <f>IF(Tableau1[[#This Row],[z]]&gt;0,$B$10*Tableau1[[#This Row],[x]]+$C$10*Tableau1[[#This Row],[y]]+$D$10*Tableau1[[#This Row],[z]],0)</f>
        <v>1347292</v>
      </c>
      <c r="O16" s="12" t="str">
        <f>IF(Tableau1[[#This Row],[prix de vente]]=$N$11,"*","")</f>
        <v/>
      </c>
    </row>
    <row r="17" spans="6:15" x14ac:dyDescent="0.35">
      <c r="F17">
        <v>47400</v>
      </c>
      <c r="G17">
        <v>50000</v>
      </c>
      <c r="H17" s="1">
        <f>($E$4-$B$4*Tableau1[[#This Row],[x]]-$C$4*Tableau1[[#This Row],[y]])/$D$4</f>
        <v>67533.333333333328</v>
      </c>
      <c r="I17" s="1">
        <f>($E$5-$B$5*Tableau1[[#This Row],[x]]-$C$5*Tableau1[[#This Row],[y]])/$D$5</f>
        <v>102600</v>
      </c>
      <c r="J17" s="1">
        <f>($E$6-$B$6*Tableau1[[#This Row],[x]]-$C$6*Tableau1[[#This Row],[y]])/$D$6</f>
        <v>77600</v>
      </c>
      <c r="K17" s="1">
        <f>($E$7-$B$7*Tableau1[[#This Row],[x]]-$C$7*Tableau1[[#This Row],[y]])/$D$7</f>
        <v>67533.333333333328</v>
      </c>
      <c r="L17" s="1">
        <f>($E$8*15*12-$B$8*Tableau1[[#This Row],[x]]-$C$8*Tableau1[[#This Row],[y]])/$D$8</f>
        <v>67700.000000000029</v>
      </c>
      <c r="M17" s="13">
        <f>INT(MIN(Tableau1[[#This Row],[z sucre d''orge]:[z temps]]))</f>
        <v>67533</v>
      </c>
      <c r="N17" s="11">
        <f>IF(Tableau1[[#This Row],[z]]&gt;0,$B$10*Tableau1[[#This Row],[x]]+$C$10*Tableau1[[#This Row],[y]]+$D$10*Tableau1[[#This Row],[z]],0)</f>
        <v>1347396</v>
      </c>
      <c r="O17" s="12" t="str">
        <f>IF(Tableau1[[#This Row],[prix de vente]]=$N$11,"*","")</f>
        <v/>
      </c>
    </row>
    <row r="18" spans="6:15" x14ac:dyDescent="0.35">
      <c r="F18">
        <v>47500</v>
      </c>
      <c r="G18">
        <v>50000</v>
      </c>
      <c r="H18" s="12">
        <f>($E$4-$B$4*Tableau1[[#This Row],[x]]-$C$4*Tableau1[[#This Row],[y]])/$D$4</f>
        <v>67500</v>
      </c>
      <c r="I18" s="12">
        <f>($E$5-$B$5*Tableau1[[#This Row],[x]]-$C$5*Tableau1[[#This Row],[y]])/$D$5</f>
        <v>102500</v>
      </c>
      <c r="J18" s="12">
        <f>($E$6-$B$6*Tableau1[[#This Row],[x]]-$C$6*Tableau1[[#This Row],[y]])/$D$6</f>
        <v>77500</v>
      </c>
      <c r="K18" s="12">
        <f>($E$7-$B$7*Tableau1[[#This Row],[x]]-$C$7*Tableau1[[#This Row],[y]])/$D$7</f>
        <v>67500</v>
      </c>
      <c r="L18" s="12">
        <f>($E$8*15*12-$B$8*Tableau1[[#This Row],[x]]-$C$8*Tableau1[[#This Row],[y]])/$D$8</f>
        <v>67650.000000000029</v>
      </c>
      <c r="M18" s="13">
        <f>INT(MIN(Tableau1[[#This Row],[z sucre d''orge]:[z temps]]))</f>
        <v>67500</v>
      </c>
      <c r="N18" s="11">
        <f>IF(Tableau1[[#This Row],[z]]&gt;0,$B$10*Tableau1[[#This Row],[x]]+$C$10*Tableau1[[#This Row],[y]]+$D$10*Tableau1[[#This Row],[z]],0)</f>
        <v>1347500</v>
      </c>
      <c r="O18" s="12" t="str">
        <f>IF(Tableau1[[#This Row],[prix de vente]]=$N$11,"*","")</f>
        <v/>
      </c>
    </row>
    <row r="19" spans="6:15" x14ac:dyDescent="0.35">
      <c r="F19">
        <v>47600</v>
      </c>
      <c r="G19">
        <v>50000</v>
      </c>
      <c r="H19" s="12">
        <f>($E$4-$B$4*Tableau1[[#This Row],[x]]-$C$4*Tableau1[[#This Row],[y]])/$D$4</f>
        <v>67466.666666666672</v>
      </c>
      <c r="I19" s="12">
        <f>($E$5-$B$5*Tableau1[[#This Row],[x]]-$C$5*Tableau1[[#This Row],[y]])/$D$5</f>
        <v>102400</v>
      </c>
      <c r="J19" s="12">
        <f>($E$6-$B$6*Tableau1[[#This Row],[x]]-$C$6*Tableau1[[#This Row],[y]])/$D$6</f>
        <v>77400</v>
      </c>
      <c r="K19" s="12">
        <f>($E$7-$B$7*Tableau1[[#This Row],[x]]-$C$7*Tableau1[[#This Row],[y]])/$D$7</f>
        <v>67466.666666666672</v>
      </c>
      <c r="L19" s="12">
        <f>($E$8*15*12-$B$8*Tableau1[[#This Row],[x]]-$C$8*Tableau1[[#This Row],[y]])/$D$8</f>
        <v>67600.000000000029</v>
      </c>
      <c r="M19" s="13">
        <f>INT(MIN(Tableau1[[#This Row],[z sucre d''orge]:[z temps]]))</f>
        <v>67466</v>
      </c>
      <c r="N19" s="11">
        <f>IF(Tableau1[[#This Row],[z]]&gt;0,$B$10*Tableau1[[#This Row],[x]]+$C$10*Tableau1[[#This Row],[y]]+$D$10*Tableau1[[#This Row],[z]],0)</f>
        <v>1347592</v>
      </c>
      <c r="O19" s="12" t="str">
        <f>IF(Tableau1[[#This Row],[prix de vente]]=$N$11,"*","")</f>
        <v/>
      </c>
    </row>
    <row r="20" spans="6:15" x14ac:dyDescent="0.35">
      <c r="F20">
        <v>47700</v>
      </c>
      <c r="G20">
        <v>50000</v>
      </c>
      <c r="H20" s="12">
        <f>($E$4-$B$4*Tableau1[[#This Row],[x]]-$C$4*Tableau1[[#This Row],[y]])/$D$4</f>
        <v>67433.333333333328</v>
      </c>
      <c r="I20" s="12">
        <f>($E$5-$B$5*Tableau1[[#This Row],[x]]-$C$5*Tableau1[[#This Row],[y]])/$D$5</f>
        <v>102300</v>
      </c>
      <c r="J20" s="12">
        <f>($E$6-$B$6*Tableau1[[#This Row],[x]]-$C$6*Tableau1[[#This Row],[y]])/$D$6</f>
        <v>77300</v>
      </c>
      <c r="K20" s="12">
        <f>($E$7-$B$7*Tableau1[[#This Row],[x]]-$C$7*Tableau1[[#This Row],[y]])/$D$7</f>
        <v>67433.333333333328</v>
      </c>
      <c r="L20" s="12">
        <f>($E$8*15*12-$B$8*Tableau1[[#This Row],[x]]-$C$8*Tableau1[[#This Row],[y]])/$D$8</f>
        <v>67550.000000000029</v>
      </c>
      <c r="M20" s="13">
        <f>INT(MIN(Tableau1[[#This Row],[z sucre d''orge]:[z temps]]))</f>
        <v>67433</v>
      </c>
      <c r="N20" s="11">
        <f>IF(Tableau1[[#This Row],[z]]&gt;0,$B$10*Tableau1[[#This Row],[x]]+$C$10*Tableau1[[#This Row],[y]]+$D$10*Tableau1[[#This Row],[z]],0)</f>
        <v>1347696</v>
      </c>
      <c r="O20" s="12" t="str">
        <f>IF(Tableau1[[#This Row],[prix de vente]]=$N$11,"*","")</f>
        <v/>
      </c>
    </row>
    <row r="21" spans="6:15" x14ac:dyDescent="0.35">
      <c r="F21">
        <v>47800</v>
      </c>
      <c r="G21">
        <v>50000</v>
      </c>
      <c r="H21" s="12">
        <f>($E$4-$B$4*Tableau1[[#This Row],[x]]-$C$4*Tableau1[[#This Row],[y]])/$D$4</f>
        <v>67400</v>
      </c>
      <c r="I21" s="12">
        <f>($E$5-$B$5*Tableau1[[#This Row],[x]]-$C$5*Tableau1[[#This Row],[y]])/$D$5</f>
        <v>102200</v>
      </c>
      <c r="J21" s="12">
        <f>($E$6-$B$6*Tableau1[[#This Row],[x]]-$C$6*Tableau1[[#This Row],[y]])/$D$6</f>
        <v>77200</v>
      </c>
      <c r="K21" s="12">
        <f>($E$7-$B$7*Tableau1[[#This Row],[x]]-$C$7*Tableau1[[#This Row],[y]])/$D$7</f>
        <v>67400</v>
      </c>
      <c r="L21" s="12">
        <f>($E$8*15*12-$B$8*Tableau1[[#This Row],[x]]-$C$8*Tableau1[[#This Row],[y]])/$D$8</f>
        <v>67500.000000000029</v>
      </c>
      <c r="M21" s="13">
        <f>INT(MIN(Tableau1[[#This Row],[z sucre d''orge]:[z temps]]))</f>
        <v>67400</v>
      </c>
      <c r="N21" s="11">
        <f>IF(Tableau1[[#This Row],[z]]&gt;0,$B$10*Tableau1[[#This Row],[x]]+$C$10*Tableau1[[#This Row],[y]]+$D$10*Tableau1[[#This Row],[z]],0)</f>
        <v>1347800</v>
      </c>
      <c r="O21" s="12" t="str">
        <f>IF(Tableau1[[#This Row],[prix de vente]]=$N$11,"*","")</f>
        <v/>
      </c>
    </row>
    <row r="22" spans="6:15" x14ac:dyDescent="0.35">
      <c r="F22">
        <v>47900</v>
      </c>
      <c r="G22">
        <v>50000</v>
      </c>
      <c r="H22" s="12">
        <f>($E$4-$B$4*Tableau1[[#This Row],[x]]-$C$4*Tableau1[[#This Row],[y]])/$D$4</f>
        <v>67366.666666666672</v>
      </c>
      <c r="I22" s="12">
        <f>($E$5-$B$5*Tableau1[[#This Row],[x]]-$C$5*Tableau1[[#This Row],[y]])/$D$5</f>
        <v>102100</v>
      </c>
      <c r="J22" s="12">
        <f>($E$6-$B$6*Tableau1[[#This Row],[x]]-$C$6*Tableau1[[#This Row],[y]])/$D$6</f>
        <v>77100</v>
      </c>
      <c r="K22" s="12">
        <f>($E$7-$B$7*Tableau1[[#This Row],[x]]-$C$7*Tableau1[[#This Row],[y]])/$D$7</f>
        <v>67366.666666666672</v>
      </c>
      <c r="L22" s="12">
        <f>($E$8*15*12-$B$8*Tableau1[[#This Row],[x]]-$C$8*Tableau1[[#This Row],[y]])/$D$8</f>
        <v>67450.000000000029</v>
      </c>
      <c r="M22" s="13">
        <f>INT(MIN(Tableau1[[#This Row],[z sucre d''orge]:[z temps]]))</f>
        <v>67366</v>
      </c>
      <c r="N22" s="11">
        <f>IF(Tableau1[[#This Row],[z]]&gt;0,$B$10*Tableau1[[#This Row],[x]]+$C$10*Tableau1[[#This Row],[y]]+$D$10*Tableau1[[#This Row],[z]],0)</f>
        <v>1347892</v>
      </c>
      <c r="O22" s="12" t="str">
        <f>IF(Tableau1[[#This Row],[prix de vente]]=$N$11,"*","")</f>
        <v/>
      </c>
    </row>
    <row r="23" spans="6:15" x14ac:dyDescent="0.35">
      <c r="F23">
        <v>48000</v>
      </c>
      <c r="G23">
        <v>50000</v>
      </c>
      <c r="H23" s="12">
        <f>($E$4-$B$4*Tableau1[[#This Row],[x]]-$C$4*Tableau1[[#This Row],[y]])/$D$4</f>
        <v>67333.333333333328</v>
      </c>
      <c r="I23" s="12">
        <f>($E$5-$B$5*Tableau1[[#This Row],[x]]-$C$5*Tableau1[[#This Row],[y]])/$D$5</f>
        <v>102000</v>
      </c>
      <c r="J23" s="12">
        <f>($E$6-$B$6*Tableau1[[#This Row],[x]]-$C$6*Tableau1[[#This Row],[y]])/$D$6</f>
        <v>77000</v>
      </c>
      <c r="K23" s="12">
        <f>($E$7-$B$7*Tableau1[[#This Row],[x]]-$C$7*Tableau1[[#This Row],[y]])/$D$7</f>
        <v>67333.333333333328</v>
      </c>
      <c r="L23" s="12">
        <f>($E$8*15*12-$B$8*Tableau1[[#This Row],[x]]-$C$8*Tableau1[[#This Row],[y]])/$D$8</f>
        <v>67400.000000000029</v>
      </c>
      <c r="M23" s="13">
        <f>INT(MIN(Tableau1[[#This Row],[z sucre d''orge]:[z temps]]))</f>
        <v>67333</v>
      </c>
      <c r="N23" s="11">
        <f>IF(Tableau1[[#This Row],[z]]&gt;0,$B$10*Tableau1[[#This Row],[x]]+$C$10*Tableau1[[#This Row],[y]]+$D$10*Tableau1[[#This Row],[z]],0)</f>
        <v>1347996</v>
      </c>
      <c r="O23" s="12" t="str">
        <f>IF(Tableau1[[#This Row],[prix de vente]]=$N$11,"*","")</f>
        <v/>
      </c>
    </row>
    <row r="24" spans="6:15" x14ac:dyDescent="0.35">
      <c r="F24">
        <v>48100</v>
      </c>
      <c r="G24">
        <v>50000</v>
      </c>
      <c r="H24" s="12">
        <f>($E$4-$B$4*Tableau1[[#This Row],[x]]-$C$4*Tableau1[[#This Row],[y]])/$D$4</f>
        <v>67300</v>
      </c>
      <c r="I24" s="12">
        <f>($E$5-$B$5*Tableau1[[#This Row],[x]]-$C$5*Tableau1[[#This Row],[y]])/$D$5</f>
        <v>101900</v>
      </c>
      <c r="J24" s="12">
        <f>($E$6-$B$6*Tableau1[[#This Row],[x]]-$C$6*Tableau1[[#This Row],[y]])/$D$6</f>
        <v>76900</v>
      </c>
      <c r="K24" s="12">
        <f>($E$7-$B$7*Tableau1[[#This Row],[x]]-$C$7*Tableau1[[#This Row],[y]])/$D$7</f>
        <v>67300</v>
      </c>
      <c r="L24" s="12">
        <f>($E$8*15*12-$B$8*Tableau1[[#This Row],[x]]-$C$8*Tableau1[[#This Row],[y]])/$D$8</f>
        <v>67350.000000000029</v>
      </c>
      <c r="M24" s="13">
        <f>INT(MIN(Tableau1[[#This Row],[z sucre d''orge]:[z temps]]))</f>
        <v>67300</v>
      </c>
      <c r="N24" s="11">
        <f>IF(Tableau1[[#This Row],[z]]&gt;0,$B$10*Tableau1[[#This Row],[x]]+$C$10*Tableau1[[#This Row],[y]]+$D$10*Tableau1[[#This Row],[z]],0)</f>
        <v>1348100</v>
      </c>
      <c r="O24" s="12" t="str">
        <f>IF(Tableau1[[#This Row],[prix de vente]]=$N$11,"*","")</f>
        <v/>
      </c>
    </row>
    <row r="25" spans="6:15" x14ac:dyDescent="0.35">
      <c r="F25">
        <v>48200</v>
      </c>
      <c r="G25">
        <v>50000</v>
      </c>
      <c r="H25" s="12">
        <f>($E$4-$B$4*Tableau1[[#This Row],[x]]-$C$4*Tableau1[[#This Row],[y]])/$D$4</f>
        <v>67266.666666666672</v>
      </c>
      <c r="I25" s="12">
        <f>($E$5-$B$5*Tableau1[[#This Row],[x]]-$C$5*Tableau1[[#This Row],[y]])/$D$5</f>
        <v>101800</v>
      </c>
      <c r="J25" s="12">
        <f>($E$6-$B$6*Tableau1[[#This Row],[x]]-$C$6*Tableau1[[#This Row],[y]])/$D$6</f>
        <v>76800</v>
      </c>
      <c r="K25" s="12">
        <f>($E$7-$B$7*Tableau1[[#This Row],[x]]-$C$7*Tableau1[[#This Row],[y]])/$D$7</f>
        <v>67266.666666666672</v>
      </c>
      <c r="L25" s="12">
        <f>($E$8*15*12-$B$8*Tableau1[[#This Row],[x]]-$C$8*Tableau1[[#This Row],[y]])/$D$8</f>
        <v>67300.000000000029</v>
      </c>
      <c r="M25" s="13">
        <f>INT(MIN(Tableau1[[#This Row],[z sucre d''orge]:[z temps]]))</f>
        <v>67266</v>
      </c>
      <c r="N25" s="11">
        <f>IF(Tableau1[[#This Row],[z]]&gt;0,$B$10*Tableau1[[#This Row],[x]]+$C$10*Tableau1[[#This Row],[y]]+$D$10*Tableau1[[#This Row],[z]],0)</f>
        <v>1348192</v>
      </c>
      <c r="O25" s="12" t="str">
        <f>IF(Tableau1[[#This Row],[prix de vente]]=$N$11,"*","")</f>
        <v/>
      </c>
    </row>
    <row r="26" spans="6:15" x14ac:dyDescent="0.35">
      <c r="F26">
        <v>48300</v>
      </c>
      <c r="G26">
        <v>50000</v>
      </c>
      <c r="H26" s="12">
        <f>($E$4-$B$4*Tableau1[[#This Row],[x]]-$C$4*Tableau1[[#This Row],[y]])/$D$4</f>
        <v>67233.333333333328</v>
      </c>
      <c r="I26" s="12">
        <f>($E$5-$B$5*Tableau1[[#This Row],[x]]-$C$5*Tableau1[[#This Row],[y]])/$D$5</f>
        <v>101700</v>
      </c>
      <c r="J26" s="12">
        <f>($E$6-$B$6*Tableau1[[#This Row],[x]]-$C$6*Tableau1[[#This Row],[y]])/$D$6</f>
        <v>76700</v>
      </c>
      <c r="K26" s="12">
        <f>($E$7-$B$7*Tableau1[[#This Row],[x]]-$C$7*Tableau1[[#This Row],[y]])/$D$7</f>
        <v>67233.333333333328</v>
      </c>
      <c r="L26" s="12">
        <f>($E$8*15*12-$B$8*Tableau1[[#This Row],[x]]-$C$8*Tableau1[[#This Row],[y]])/$D$8</f>
        <v>67250.000000000029</v>
      </c>
      <c r="M26" s="13">
        <f>INT(MIN(Tableau1[[#This Row],[z sucre d''orge]:[z temps]]))</f>
        <v>67233</v>
      </c>
      <c r="N26" s="11">
        <f>IF(Tableau1[[#This Row],[z]]&gt;0,$B$10*Tableau1[[#This Row],[x]]+$C$10*Tableau1[[#This Row],[y]]+$D$10*Tableau1[[#This Row],[z]],0)</f>
        <v>1348296</v>
      </c>
      <c r="O26" s="12" t="str">
        <f>IF(Tableau1[[#This Row],[prix de vente]]=$N$11,"*","")</f>
        <v/>
      </c>
    </row>
    <row r="27" spans="6:15" x14ac:dyDescent="0.35">
      <c r="F27">
        <v>48400</v>
      </c>
      <c r="G27">
        <v>50000</v>
      </c>
      <c r="H27" s="12">
        <f>($E$4-$B$4*Tableau1[[#This Row],[x]]-$C$4*Tableau1[[#This Row],[y]])/$D$4</f>
        <v>67200</v>
      </c>
      <c r="I27" s="12">
        <f>($E$5-$B$5*Tableau1[[#This Row],[x]]-$C$5*Tableau1[[#This Row],[y]])/$D$5</f>
        <v>101600</v>
      </c>
      <c r="J27" s="12">
        <f>($E$6-$B$6*Tableau1[[#This Row],[x]]-$C$6*Tableau1[[#This Row],[y]])/$D$6</f>
        <v>76600</v>
      </c>
      <c r="K27" s="12">
        <f>($E$7-$B$7*Tableau1[[#This Row],[x]]-$C$7*Tableau1[[#This Row],[y]])/$D$7</f>
        <v>67200</v>
      </c>
      <c r="L27" s="12">
        <f>($E$8*15*12-$B$8*Tableau1[[#This Row],[x]]-$C$8*Tableau1[[#This Row],[y]])/$D$8</f>
        <v>67200.000000000029</v>
      </c>
      <c r="M27" s="13">
        <f>INT(MIN(Tableau1[[#This Row],[z sucre d''orge]:[z temps]]))</f>
        <v>67200</v>
      </c>
      <c r="N27" s="11">
        <f>IF(Tableau1[[#This Row],[z]]&gt;0,$B$10*Tableau1[[#This Row],[x]]+$C$10*Tableau1[[#This Row],[y]]+$D$10*Tableau1[[#This Row],[z]],0)</f>
        <v>1348400</v>
      </c>
      <c r="O27" s="12" t="str">
        <f>IF(Tableau1[[#This Row],[prix de vente]]=$N$11,"*","")</f>
        <v>*</v>
      </c>
    </row>
    <row r="28" spans="6:15" x14ac:dyDescent="0.35">
      <c r="F28">
        <v>48500</v>
      </c>
      <c r="G28">
        <v>50000</v>
      </c>
      <c r="H28" s="12">
        <f>($E$4-$B$4*Tableau1[[#This Row],[x]]-$C$4*Tableau1[[#This Row],[y]])/$D$4</f>
        <v>67166.666666666672</v>
      </c>
      <c r="I28" s="12">
        <f>($E$5-$B$5*Tableau1[[#This Row],[x]]-$C$5*Tableau1[[#This Row],[y]])/$D$5</f>
        <v>101500</v>
      </c>
      <c r="J28" s="12">
        <f>($E$6-$B$6*Tableau1[[#This Row],[x]]-$C$6*Tableau1[[#This Row],[y]])/$D$6</f>
        <v>76500</v>
      </c>
      <c r="K28" s="12">
        <f>($E$7-$B$7*Tableau1[[#This Row],[x]]-$C$7*Tableau1[[#This Row],[y]])/$D$7</f>
        <v>67166.666666666672</v>
      </c>
      <c r="L28" s="12">
        <f>($E$8*15*12-$B$8*Tableau1[[#This Row],[x]]-$C$8*Tableau1[[#This Row],[y]])/$D$8</f>
        <v>67150.000000000029</v>
      </c>
      <c r="M28" s="13">
        <f>INT(MIN(Tableau1[[#This Row],[z sucre d''orge]:[z temps]]))</f>
        <v>67150</v>
      </c>
      <c r="N28" s="11">
        <f>IF(Tableau1[[#This Row],[z]]&gt;0,$B$10*Tableau1[[#This Row],[x]]+$C$10*Tableau1[[#This Row],[y]]+$D$10*Tableau1[[#This Row],[z]],0)</f>
        <v>1348300</v>
      </c>
      <c r="O28" s="12" t="str">
        <f>IF(Tableau1[[#This Row],[prix de vente]]=$N$11,"*","")</f>
        <v/>
      </c>
    </row>
    <row r="29" spans="6:15" x14ac:dyDescent="0.35">
      <c r="F29">
        <v>48600</v>
      </c>
      <c r="G29">
        <v>50000</v>
      </c>
      <c r="H29" s="12">
        <f>($E$4-$B$4*Tableau1[[#This Row],[x]]-$C$4*Tableau1[[#This Row],[y]])/$D$4</f>
        <v>67133.333333333328</v>
      </c>
      <c r="I29" s="12">
        <f>($E$5-$B$5*Tableau1[[#This Row],[x]]-$C$5*Tableau1[[#This Row],[y]])/$D$5</f>
        <v>101400</v>
      </c>
      <c r="J29" s="12">
        <f>($E$6-$B$6*Tableau1[[#This Row],[x]]-$C$6*Tableau1[[#This Row],[y]])/$D$6</f>
        <v>76400</v>
      </c>
      <c r="K29" s="12">
        <f>($E$7-$B$7*Tableau1[[#This Row],[x]]-$C$7*Tableau1[[#This Row],[y]])/$D$7</f>
        <v>67133.333333333328</v>
      </c>
      <c r="L29" s="12">
        <f>($E$8*15*12-$B$8*Tableau1[[#This Row],[x]]-$C$8*Tableau1[[#This Row],[y]])/$D$8</f>
        <v>67100.000000000029</v>
      </c>
      <c r="M29" s="13">
        <f>INT(MIN(Tableau1[[#This Row],[z sucre d''orge]:[z temps]]))</f>
        <v>67100</v>
      </c>
      <c r="N29" s="11">
        <f>IF(Tableau1[[#This Row],[z]]&gt;0,$B$10*Tableau1[[#This Row],[x]]+$C$10*Tableau1[[#This Row],[y]]+$D$10*Tableau1[[#This Row],[z]],0)</f>
        <v>1348200</v>
      </c>
      <c r="O29" s="12" t="str">
        <f>IF(Tableau1[[#This Row],[prix de vente]]=$N$11,"*","")</f>
        <v/>
      </c>
    </row>
    <row r="30" spans="6:15" x14ac:dyDescent="0.35">
      <c r="F30">
        <v>48700</v>
      </c>
      <c r="G30">
        <v>50000</v>
      </c>
      <c r="H30" s="12">
        <f>($E$4-$B$4*Tableau1[[#This Row],[x]]-$C$4*Tableau1[[#This Row],[y]])/$D$4</f>
        <v>67100</v>
      </c>
      <c r="I30" s="12">
        <f>($E$5-$B$5*Tableau1[[#This Row],[x]]-$C$5*Tableau1[[#This Row],[y]])/$D$5</f>
        <v>101300</v>
      </c>
      <c r="J30" s="12">
        <f>($E$6-$B$6*Tableau1[[#This Row],[x]]-$C$6*Tableau1[[#This Row],[y]])/$D$6</f>
        <v>76300</v>
      </c>
      <c r="K30" s="12">
        <f>($E$7-$B$7*Tableau1[[#This Row],[x]]-$C$7*Tableau1[[#This Row],[y]])/$D$7</f>
        <v>67100</v>
      </c>
      <c r="L30" s="12">
        <f>($E$8*15*12-$B$8*Tableau1[[#This Row],[x]]-$C$8*Tableau1[[#This Row],[y]])/$D$8</f>
        <v>67050.000000000029</v>
      </c>
      <c r="M30" s="13">
        <f>INT(MIN(Tableau1[[#This Row],[z sucre d''orge]:[z temps]]))</f>
        <v>67050</v>
      </c>
      <c r="N30" s="11">
        <f>IF(Tableau1[[#This Row],[z]]&gt;0,$B$10*Tableau1[[#This Row],[x]]+$C$10*Tableau1[[#This Row],[y]]+$D$10*Tableau1[[#This Row],[z]],0)</f>
        <v>1348100</v>
      </c>
      <c r="O30" s="12" t="str">
        <f>IF(Tableau1[[#This Row],[prix de vente]]=$N$11,"*","")</f>
        <v/>
      </c>
    </row>
    <row r="31" spans="6:15" x14ac:dyDescent="0.35">
      <c r="F31">
        <v>48800</v>
      </c>
      <c r="G31">
        <v>50000</v>
      </c>
      <c r="H31" s="12">
        <f>($E$4-$B$4*Tableau1[[#This Row],[x]]-$C$4*Tableau1[[#This Row],[y]])/$D$4</f>
        <v>67066.666666666672</v>
      </c>
      <c r="I31" s="12">
        <f>($E$5-$B$5*Tableau1[[#This Row],[x]]-$C$5*Tableau1[[#This Row],[y]])/$D$5</f>
        <v>101200</v>
      </c>
      <c r="J31" s="12">
        <f>($E$6-$B$6*Tableau1[[#This Row],[x]]-$C$6*Tableau1[[#This Row],[y]])/$D$6</f>
        <v>76200</v>
      </c>
      <c r="K31" s="12">
        <f>($E$7-$B$7*Tableau1[[#This Row],[x]]-$C$7*Tableau1[[#This Row],[y]])/$D$7</f>
        <v>67066.666666666672</v>
      </c>
      <c r="L31" s="12">
        <f>($E$8*15*12-$B$8*Tableau1[[#This Row],[x]]-$C$8*Tableau1[[#This Row],[y]])/$D$8</f>
        <v>67000.000000000029</v>
      </c>
      <c r="M31" s="13">
        <f>INT(MIN(Tableau1[[#This Row],[z sucre d''orge]:[z temps]]))</f>
        <v>67000</v>
      </c>
      <c r="N31" s="11">
        <f>IF(Tableau1[[#This Row],[z]]&gt;0,$B$10*Tableau1[[#This Row],[x]]+$C$10*Tableau1[[#This Row],[y]]+$D$10*Tableau1[[#This Row],[z]],0)</f>
        <v>1348000</v>
      </c>
      <c r="O31" s="12" t="str">
        <f>IF(Tableau1[[#This Row],[prix de vente]]=$N$11,"*","")</f>
        <v/>
      </c>
    </row>
    <row r="32" spans="6:15" x14ac:dyDescent="0.35">
      <c r="F32">
        <v>48900</v>
      </c>
      <c r="G32">
        <v>50000</v>
      </c>
      <c r="H32" s="12">
        <f>($E$4-$B$4*Tableau1[[#This Row],[x]]-$C$4*Tableau1[[#This Row],[y]])/$D$4</f>
        <v>67033.333333333328</v>
      </c>
      <c r="I32" s="12">
        <f>($E$5-$B$5*Tableau1[[#This Row],[x]]-$C$5*Tableau1[[#This Row],[y]])/$D$5</f>
        <v>101100</v>
      </c>
      <c r="J32" s="12">
        <f>($E$6-$B$6*Tableau1[[#This Row],[x]]-$C$6*Tableau1[[#This Row],[y]])/$D$6</f>
        <v>76100</v>
      </c>
      <c r="K32" s="12">
        <f>($E$7-$B$7*Tableau1[[#This Row],[x]]-$C$7*Tableau1[[#This Row],[y]])/$D$7</f>
        <v>67033.333333333328</v>
      </c>
      <c r="L32" s="12">
        <f>($E$8*15*12-$B$8*Tableau1[[#This Row],[x]]-$C$8*Tableau1[[#This Row],[y]])/$D$8</f>
        <v>66950.000000000029</v>
      </c>
      <c r="M32" s="13">
        <f>INT(MIN(Tableau1[[#This Row],[z sucre d''orge]:[z temps]]))</f>
        <v>66950</v>
      </c>
      <c r="N32" s="11">
        <f>IF(Tableau1[[#This Row],[z]]&gt;0,$B$10*Tableau1[[#This Row],[x]]+$C$10*Tableau1[[#This Row],[y]]+$D$10*Tableau1[[#This Row],[z]],0)</f>
        <v>1347900</v>
      </c>
      <c r="O32" s="12" t="str">
        <f>IF(Tableau1[[#This Row],[prix de vente]]=$N$11,"*","")</f>
        <v/>
      </c>
    </row>
    <row r="33" spans="6:15" x14ac:dyDescent="0.35">
      <c r="F33">
        <v>48400</v>
      </c>
      <c r="G33">
        <v>49100</v>
      </c>
      <c r="H33" s="12">
        <f>($E$4-$B$4*Tableau1[[#This Row],[x]]-$C$4*Tableau1[[#This Row],[y]])/$D$4</f>
        <v>67500</v>
      </c>
      <c r="I33" s="12">
        <f>($E$5-$B$5*Tableau1[[#This Row],[x]]-$C$5*Tableau1[[#This Row],[y]])/$D$5</f>
        <v>102500</v>
      </c>
      <c r="J33" s="12">
        <f>($E$6-$B$6*Tableau1[[#This Row],[x]]-$C$6*Tableau1[[#This Row],[y]])/$D$6</f>
        <v>77050</v>
      </c>
      <c r="K33" s="12">
        <f>($E$7-$B$7*Tableau1[[#This Row],[x]]-$C$7*Tableau1[[#This Row],[y]])/$D$7</f>
        <v>67800</v>
      </c>
      <c r="L33" s="12">
        <f>($E$8*15*12-$B$8*Tableau1[[#This Row],[x]]-$C$8*Tableau1[[#This Row],[y]])/$D$8</f>
        <v>67650.000000000029</v>
      </c>
      <c r="M33" s="13">
        <f>INT(MIN(Tableau1[[#This Row],[z sucre d''orge]:[z temps]]))</f>
        <v>67500</v>
      </c>
      <c r="N33" s="11">
        <f>IF(Tableau1[[#This Row],[z]]&gt;0,$B$10*Tableau1[[#This Row],[x]]+$C$10*Tableau1[[#This Row],[y]]+$D$10*Tableau1[[#This Row],[z]],0)</f>
        <v>1346600</v>
      </c>
      <c r="O33" s="12" t="str">
        <f>IF(Tableau1[[#This Row],[prix de vente]]=$N$11,"*","")</f>
        <v/>
      </c>
    </row>
    <row r="34" spans="6:15" x14ac:dyDescent="0.35">
      <c r="F34">
        <v>48400</v>
      </c>
      <c r="G34">
        <v>49200</v>
      </c>
      <c r="H34" s="12">
        <f>($E$4-$B$4*Tableau1[[#This Row],[x]]-$C$4*Tableau1[[#This Row],[y]])/$D$4</f>
        <v>67466.666666666672</v>
      </c>
      <c r="I34" s="12">
        <f>($E$5-$B$5*Tableau1[[#This Row],[x]]-$C$5*Tableau1[[#This Row],[y]])/$D$5</f>
        <v>102400</v>
      </c>
      <c r="J34" s="12">
        <f>($E$6-$B$6*Tableau1[[#This Row],[x]]-$C$6*Tableau1[[#This Row],[y]])/$D$6</f>
        <v>77000</v>
      </c>
      <c r="K34" s="12">
        <f>($E$7-$B$7*Tableau1[[#This Row],[x]]-$C$7*Tableau1[[#This Row],[y]])/$D$7</f>
        <v>67733.333333333328</v>
      </c>
      <c r="L34" s="12">
        <f>($E$8*15*12-$B$8*Tableau1[[#This Row],[x]]-$C$8*Tableau1[[#This Row],[y]])/$D$8</f>
        <v>67600.000000000029</v>
      </c>
      <c r="M34" s="13">
        <f>INT(MIN(Tableau1[[#This Row],[z sucre d''orge]:[z temps]]))</f>
        <v>67466</v>
      </c>
      <c r="N34" s="11">
        <f>IF(Tableau1[[#This Row],[z]]&gt;0,$B$10*Tableau1[[#This Row],[x]]+$C$10*Tableau1[[#This Row],[y]]+$D$10*Tableau1[[#This Row],[z]],0)</f>
        <v>1346792</v>
      </c>
      <c r="O34" s="12" t="str">
        <f>IF(Tableau1[[#This Row],[prix de vente]]=$N$11,"*","")</f>
        <v/>
      </c>
    </row>
    <row r="35" spans="6:15" x14ac:dyDescent="0.35">
      <c r="F35">
        <v>48400</v>
      </c>
      <c r="G35">
        <v>49300</v>
      </c>
      <c r="H35" s="12">
        <f>($E$4-$B$4*Tableau1[[#This Row],[x]]-$C$4*Tableau1[[#This Row],[y]])/$D$4</f>
        <v>67433.333333333328</v>
      </c>
      <c r="I35" s="12">
        <f>($E$5-$B$5*Tableau1[[#This Row],[x]]-$C$5*Tableau1[[#This Row],[y]])/$D$5</f>
        <v>102300</v>
      </c>
      <c r="J35" s="12">
        <f>($E$6-$B$6*Tableau1[[#This Row],[x]]-$C$6*Tableau1[[#This Row],[y]])/$D$6</f>
        <v>76950</v>
      </c>
      <c r="K35" s="12">
        <f>($E$7-$B$7*Tableau1[[#This Row],[x]]-$C$7*Tableau1[[#This Row],[y]])/$D$7</f>
        <v>67666.666666666672</v>
      </c>
      <c r="L35" s="12">
        <f>($E$8*15*12-$B$8*Tableau1[[#This Row],[x]]-$C$8*Tableau1[[#This Row],[y]])/$D$8</f>
        <v>67550.000000000029</v>
      </c>
      <c r="M35" s="13">
        <f>INT(MIN(Tableau1[[#This Row],[z sucre d''orge]:[z temps]]))</f>
        <v>67433</v>
      </c>
      <c r="N35" s="11">
        <f>IF(Tableau1[[#This Row],[z]]&gt;0,$B$10*Tableau1[[#This Row],[x]]+$C$10*Tableau1[[#This Row],[y]]+$D$10*Tableau1[[#This Row],[z]],0)</f>
        <v>1346996</v>
      </c>
      <c r="O35" s="12" t="str">
        <f>IF(Tableau1[[#This Row],[prix de vente]]=$N$11,"*","")</f>
        <v/>
      </c>
    </row>
    <row r="36" spans="6:15" x14ac:dyDescent="0.35">
      <c r="F36">
        <v>48400</v>
      </c>
      <c r="G36">
        <v>49400</v>
      </c>
      <c r="H36" s="12">
        <f>($E$4-$B$4*Tableau1[[#This Row],[x]]-$C$4*Tableau1[[#This Row],[y]])/$D$4</f>
        <v>67400</v>
      </c>
      <c r="I36" s="12">
        <f>($E$5-$B$5*Tableau1[[#This Row],[x]]-$C$5*Tableau1[[#This Row],[y]])/$D$5</f>
        <v>102200</v>
      </c>
      <c r="J36" s="12">
        <f>($E$6-$B$6*Tableau1[[#This Row],[x]]-$C$6*Tableau1[[#This Row],[y]])/$D$6</f>
        <v>76900</v>
      </c>
      <c r="K36" s="12">
        <f>($E$7-$B$7*Tableau1[[#This Row],[x]]-$C$7*Tableau1[[#This Row],[y]])/$D$7</f>
        <v>67600</v>
      </c>
      <c r="L36" s="12">
        <f>($E$8*15*12-$B$8*Tableau1[[#This Row],[x]]-$C$8*Tableau1[[#This Row],[y]])/$D$8</f>
        <v>67500.000000000029</v>
      </c>
      <c r="M36" s="13">
        <f>INT(MIN(Tableau1[[#This Row],[z sucre d''orge]:[z temps]]))</f>
        <v>67400</v>
      </c>
      <c r="N36" s="11">
        <f>IF(Tableau1[[#This Row],[z]]&gt;0,$B$10*Tableau1[[#This Row],[x]]+$C$10*Tableau1[[#This Row],[y]]+$D$10*Tableau1[[#This Row],[z]],0)</f>
        <v>1347200</v>
      </c>
      <c r="O36" s="12" t="str">
        <f>IF(Tableau1[[#This Row],[prix de vente]]=$N$11,"*","")</f>
        <v/>
      </c>
    </row>
    <row r="37" spans="6:15" x14ac:dyDescent="0.35">
      <c r="F37">
        <v>48400</v>
      </c>
      <c r="G37">
        <v>49500</v>
      </c>
      <c r="H37" s="12">
        <f>($E$4-$B$4*Tableau1[[#This Row],[x]]-$C$4*Tableau1[[#This Row],[y]])/$D$4</f>
        <v>67366.666666666672</v>
      </c>
      <c r="I37" s="12">
        <f>($E$5-$B$5*Tableau1[[#This Row],[x]]-$C$5*Tableau1[[#This Row],[y]])/$D$5</f>
        <v>102100</v>
      </c>
      <c r="J37" s="12">
        <f>($E$6-$B$6*Tableau1[[#This Row],[x]]-$C$6*Tableau1[[#This Row],[y]])/$D$6</f>
        <v>76850</v>
      </c>
      <c r="K37" s="12">
        <f>($E$7-$B$7*Tableau1[[#This Row],[x]]-$C$7*Tableau1[[#This Row],[y]])/$D$7</f>
        <v>67533.333333333328</v>
      </c>
      <c r="L37" s="12">
        <f>($E$8*15*12-$B$8*Tableau1[[#This Row],[x]]-$C$8*Tableau1[[#This Row],[y]])/$D$8</f>
        <v>67450.000000000029</v>
      </c>
      <c r="M37" s="13">
        <f>INT(MIN(Tableau1[[#This Row],[z sucre d''orge]:[z temps]]))</f>
        <v>67366</v>
      </c>
      <c r="N37" s="11">
        <f>IF(Tableau1[[#This Row],[z]]&gt;0,$B$10*Tableau1[[#This Row],[x]]+$C$10*Tableau1[[#This Row],[y]]+$D$10*Tableau1[[#This Row],[z]],0)</f>
        <v>1347392</v>
      </c>
      <c r="O37" s="12" t="str">
        <f>IF(Tableau1[[#This Row],[prix de vente]]=$N$11,"*","")</f>
        <v/>
      </c>
    </row>
    <row r="38" spans="6:15" x14ac:dyDescent="0.35">
      <c r="F38">
        <v>48400</v>
      </c>
      <c r="G38">
        <v>49600</v>
      </c>
      <c r="H38" s="12">
        <f>($E$4-$B$4*Tableau1[[#This Row],[x]]-$C$4*Tableau1[[#This Row],[y]])/$D$4</f>
        <v>67333.333333333328</v>
      </c>
      <c r="I38" s="12">
        <f>($E$5-$B$5*Tableau1[[#This Row],[x]]-$C$5*Tableau1[[#This Row],[y]])/$D$5</f>
        <v>102000</v>
      </c>
      <c r="J38" s="12">
        <f>($E$6-$B$6*Tableau1[[#This Row],[x]]-$C$6*Tableau1[[#This Row],[y]])/$D$6</f>
        <v>76800</v>
      </c>
      <c r="K38" s="12">
        <f>($E$7-$B$7*Tableau1[[#This Row],[x]]-$C$7*Tableau1[[#This Row],[y]])/$D$7</f>
        <v>67466.666666666672</v>
      </c>
      <c r="L38" s="12">
        <f>($E$8*15*12-$B$8*Tableau1[[#This Row],[x]]-$C$8*Tableau1[[#This Row],[y]])/$D$8</f>
        <v>67400.000000000029</v>
      </c>
      <c r="M38" s="13">
        <f>INT(MIN(Tableau1[[#This Row],[z sucre d''orge]:[z temps]]))</f>
        <v>67333</v>
      </c>
      <c r="N38" s="11">
        <f>IF(Tableau1[[#This Row],[z]]&gt;0,$B$10*Tableau1[[#This Row],[x]]+$C$10*Tableau1[[#This Row],[y]]+$D$10*Tableau1[[#This Row],[z]],0)</f>
        <v>1347596</v>
      </c>
      <c r="O38" s="12" t="str">
        <f>IF(Tableau1[[#This Row],[prix de vente]]=$N$11,"*","")</f>
        <v/>
      </c>
    </row>
    <row r="39" spans="6:15" x14ac:dyDescent="0.35">
      <c r="F39">
        <v>48400</v>
      </c>
      <c r="G39">
        <v>49700</v>
      </c>
      <c r="H39" s="12">
        <f>($E$4-$B$4*Tableau1[[#This Row],[x]]-$C$4*Tableau1[[#This Row],[y]])/$D$4</f>
        <v>67300</v>
      </c>
      <c r="I39" s="12">
        <f>($E$5-$B$5*Tableau1[[#This Row],[x]]-$C$5*Tableau1[[#This Row],[y]])/$D$5</f>
        <v>101900</v>
      </c>
      <c r="J39" s="12">
        <f>($E$6-$B$6*Tableau1[[#This Row],[x]]-$C$6*Tableau1[[#This Row],[y]])/$D$6</f>
        <v>76750</v>
      </c>
      <c r="K39" s="12">
        <f>($E$7-$B$7*Tableau1[[#This Row],[x]]-$C$7*Tableau1[[#This Row],[y]])/$D$7</f>
        <v>67400</v>
      </c>
      <c r="L39" s="12">
        <f>($E$8*15*12-$B$8*Tableau1[[#This Row],[x]]-$C$8*Tableau1[[#This Row],[y]])/$D$8</f>
        <v>67350.000000000029</v>
      </c>
      <c r="M39" s="13">
        <f>INT(MIN(Tableau1[[#This Row],[z sucre d''orge]:[z temps]]))</f>
        <v>67300</v>
      </c>
      <c r="N39" s="11">
        <f>IF(Tableau1[[#This Row],[z]]&gt;0,$B$10*Tableau1[[#This Row],[x]]+$C$10*Tableau1[[#This Row],[y]]+$D$10*Tableau1[[#This Row],[z]],0)</f>
        <v>1347800</v>
      </c>
      <c r="O39" s="12" t="str">
        <f>IF(Tableau1[[#This Row],[prix de vente]]=$N$11,"*","")</f>
        <v/>
      </c>
    </row>
    <row r="40" spans="6:15" x14ac:dyDescent="0.35">
      <c r="F40">
        <v>48400</v>
      </c>
      <c r="G40">
        <v>49800</v>
      </c>
      <c r="H40" s="12">
        <f>($E$4-$B$4*Tableau1[[#This Row],[x]]-$C$4*Tableau1[[#This Row],[y]])/$D$4</f>
        <v>67266.666666666672</v>
      </c>
      <c r="I40" s="12">
        <f>($E$5-$B$5*Tableau1[[#This Row],[x]]-$C$5*Tableau1[[#This Row],[y]])/$D$5</f>
        <v>101800</v>
      </c>
      <c r="J40" s="12">
        <f>($E$6-$B$6*Tableau1[[#This Row],[x]]-$C$6*Tableau1[[#This Row],[y]])/$D$6</f>
        <v>76700</v>
      </c>
      <c r="K40" s="12">
        <f>($E$7-$B$7*Tableau1[[#This Row],[x]]-$C$7*Tableau1[[#This Row],[y]])/$D$7</f>
        <v>67333.333333333328</v>
      </c>
      <c r="L40" s="12">
        <f>($E$8*15*12-$B$8*Tableau1[[#This Row],[x]]-$C$8*Tableau1[[#This Row],[y]])/$D$8</f>
        <v>67300.000000000029</v>
      </c>
      <c r="M40" s="13">
        <f>INT(MIN(Tableau1[[#This Row],[z sucre d''orge]:[z temps]]))</f>
        <v>67266</v>
      </c>
      <c r="N40" s="11">
        <f>IF(Tableau1[[#This Row],[z]]&gt;0,$B$10*Tableau1[[#This Row],[x]]+$C$10*Tableau1[[#This Row],[y]]+$D$10*Tableau1[[#This Row],[z]],0)</f>
        <v>1347992</v>
      </c>
      <c r="O40" s="12" t="str">
        <f>IF(Tableau1[[#This Row],[prix de vente]]=$N$11,"*","")</f>
        <v/>
      </c>
    </row>
    <row r="41" spans="6:15" x14ac:dyDescent="0.35">
      <c r="F41">
        <v>48400</v>
      </c>
      <c r="G41">
        <v>49900</v>
      </c>
      <c r="H41" s="12">
        <f>($E$4-$B$4*Tableau1[[#This Row],[x]]-$C$4*Tableau1[[#This Row],[y]])/$D$4</f>
        <v>67233.333333333328</v>
      </c>
      <c r="I41" s="12">
        <f>($E$5-$B$5*Tableau1[[#This Row],[x]]-$C$5*Tableau1[[#This Row],[y]])/$D$5</f>
        <v>101700</v>
      </c>
      <c r="J41" s="12">
        <f>($E$6-$B$6*Tableau1[[#This Row],[x]]-$C$6*Tableau1[[#This Row],[y]])/$D$6</f>
        <v>76650</v>
      </c>
      <c r="K41" s="12">
        <f>($E$7-$B$7*Tableau1[[#This Row],[x]]-$C$7*Tableau1[[#This Row],[y]])/$D$7</f>
        <v>67266.666666666672</v>
      </c>
      <c r="L41" s="12">
        <f>($E$8*15*12-$B$8*Tableau1[[#This Row],[x]]-$C$8*Tableau1[[#This Row],[y]])/$D$8</f>
        <v>67250.000000000029</v>
      </c>
      <c r="M41" s="13">
        <f>INT(MIN(Tableau1[[#This Row],[z sucre d''orge]:[z temps]]))</f>
        <v>67233</v>
      </c>
      <c r="N41" s="11">
        <f>IF(Tableau1[[#This Row],[z]]&gt;0,$B$10*Tableau1[[#This Row],[x]]+$C$10*Tableau1[[#This Row],[y]]+$D$10*Tableau1[[#This Row],[z]],0)</f>
        <v>1348196</v>
      </c>
      <c r="O41" s="12" t="str">
        <f>IF(Tableau1[[#This Row],[prix de vente]]=$N$11,"*","")</f>
        <v/>
      </c>
    </row>
    <row r="42" spans="6:15" x14ac:dyDescent="0.35">
      <c r="F42">
        <v>48400</v>
      </c>
      <c r="G42">
        <v>50000</v>
      </c>
      <c r="H42" s="12">
        <f>($E$4-$B$4*Tableau1[[#This Row],[x]]-$C$4*Tableau1[[#This Row],[y]])/$D$4</f>
        <v>67200</v>
      </c>
      <c r="I42" s="12">
        <f>($E$5-$B$5*Tableau1[[#This Row],[x]]-$C$5*Tableau1[[#This Row],[y]])/$D$5</f>
        <v>101600</v>
      </c>
      <c r="J42" s="12">
        <f>($E$6-$B$6*Tableau1[[#This Row],[x]]-$C$6*Tableau1[[#This Row],[y]])/$D$6</f>
        <v>76600</v>
      </c>
      <c r="K42" s="12">
        <f>($E$7-$B$7*Tableau1[[#This Row],[x]]-$C$7*Tableau1[[#This Row],[y]])/$D$7</f>
        <v>67200</v>
      </c>
      <c r="L42" s="12">
        <f>($E$8*15*12-$B$8*Tableau1[[#This Row],[x]]-$C$8*Tableau1[[#This Row],[y]])/$D$8</f>
        <v>67200.000000000029</v>
      </c>
      <c r="M42" s="13">
        <f>INT(MIN(Tableau1[[#This Row],[z sucre d''orge]:[z temps]]))</f>
        <v>67200</v>
      </c>
      <c r="N42" s="11">
        <f>IF(Tableau1[[#This Row],[z]]&gt;0,$B$10*Tableau1[[#This Row],[x]]+$C$10*Tableau1[[#This Row],[y]]+$D$10*Tableau1[[#This Row],[z]],0)</f>
        <v>1348400</v>
      </c>
      <c r="O42" s="12" t="str">
        <f>IF(Tableau1[[#This Row],[prix de vente]]=$N$11,"*","")</f>
        <v>*</v>
      </c>
    </row>
    <row r="43" spans="6:15" x14ac:dyDescent="0.35">
      <c r="F43">
        <v>48400</v>
      </c>
      <c r="G43">
        <v>50100</v>
      </c>
      <c r="H43" s="12">
        <f>($E$4-$B$4*Tableau1[[#This Row],[x]]-$C$4*Tableau1[[#This Row],[y]])/$D$4</f>
        <v>67166.666666666672</v>
      </c>
      <c r="I43" s="12">
        <f>($E$5-$B$5*Tableau1[[#This Row],[x]]-$C$5*Tableau1[[#This Row],[y]])/$D$5</f>
        <v>101500</v>
      </c>
      <c r="J43" s="12">
        <f>($E$6-$B$6*Tableau1[[#This Row],[x]]-$C$6*Tableau1[[#This Row],[y]])/$D$6</f>
        <v>76550</v>
      </c>
      <c r="K43" s="12">
        <f>($E$7-$B$7*Tableau1[[#This Row],[x]]-$C$7*Tableau1[[#This Row],[y]])/$D$7</f>
        <v>67133.333333333328</v>
      </c>
      <c r="L43" s="12">
        <f>($E$8*15*12-$B$8*Tableau1[[#This Row],[x]]-$C$8*Tableau1[[#This Row],[y]])/$D$8</f>
        <v>67150.000000000029</v>
      </c>
      <c r="M43" s="13">
        <f>INT(MIN(Tableau1[[#This Row],[z sucre d''orge]:[z temps]]))</f>
        <v>67133</v>
      </c>
      <c r="N43" s="11">
        <f>IF(Tableau1[[#This Row],[z]]&gt;0,$B$10*Tableau1[[#This Row],[x]]+$C$10*Tableau1[[#This Row],[y]]+$D$10*Tableau1[[#This Row],[z]],0)</f>
        <v>1348196</v>
      </c>
      <c r="O43" s="12" t="str">
        <f>IF(Tableau1[[#This Row],[prix de vente]]=$N$11,"*","")</f>
        <v/>
      </c>
    </row>
    <row r="44" spans="6:15" x14ac:dyDescent="0.35">
      <c r="F44">
        <v>48400</v>
      </c>
      <c r="G44">
        <v>50200</v>
      </c>
      <c r="H44" s="12">
        <f>($E$4-$B$4*Tableau1[[#This Row],[x]]-$C$4*Tableau1[[#This Row],[y]])/$D$4</f>
        <v>67133.333333333328</v>
      </c>
      <c r="I44" s="12">
        <f>($E$5-$B$5*Tableau1[[#This Row],[x]]-$C$5*Tableau1[[#This Row],[y]])/$D$5</f>
        <v>101400</v>
      </c>
      <c r="J44" s="12">
        <f>($E$6-$B$6*Tableau1[[#This Row],[x]]-$C$6*Tableau1[[#This Row],[y]])/$D$6</f>
        <v>76500</v>
      </c>
      <c r="K44" s="12">
        <f>($E$7-$B$7*Tableau1[[#This Row],[x]]-$C$7*Tableau1[[#This Row],[y]])/$D$7</f>
        <v>67066.666666666672</v>
      </c>
      <c r="L44" s="12">
        <f>($E$8*15*12-$B$8*Tableau1[[#This Row],[x]]-$C$8*Tableau1[[#This Row],[y]])/$D$8</f>
        <v>67100.000000000029</v>
      </c>
      <c r="M44" s="13">
        <f>INT(MIN(Tableau1[[#This Row],[z sucre d''orge]:[z temps]]))</f>
        <v>67066</v>
      </c>
      <c r="N44" s="11">
        <f>IF(Tableau1[[#This Row],[z]]&gt;0,$B$10*Tableau1[[#This Row],[x]]+$C$10*Tableau1[[#This Row],[y]]+$D$10*Tableau1[[#This Row],[z]],0)</f>
        <v>1347992</v>
      </c>
      <c r="O44" s="12" t="str">
        <f>IF(Tableau1[[#This Row],[prix de vente]]=$N$11,"*","")</f>
        <v/>
      </c>
    </row>
    <row r="45" spans="6:15" x14ac:dyDescent="0.35">
      <c r="F45">
        <v>48400</v>
      </c>
      <c r="G45">
        <v>50300</v>
      </c>
      <c r="H45" s="12">
        <f>($E$4-$B$4*Tableau1[[#This Row],[x]]-$C$4*Tableau1[[#This Row],[y]])/$D$4</f>
        <v>67100</v>
      </c>
      <c r="I45" s="12">
        <f>($E$5-$B$5*Tableau1[[#This Row],[x]]-$C$5*Tableau1[[#This Row],[y]])/$D$5</f>
        <v>101300</v>
      </c>
      <c r="J45" s="12">
        <f>($E$6-$B$6*Tableau1[[#This Row],[x]]-$C$6*Tableau1[[#This Row],[y]])/$D$6</f>
        <v>76450</v>
      </c>
      <c r="K45" s="12">
        <f>($E$7-$B$7*Tableau1[[#This Row],[x]]-$C$7*Tableau1[[#This Row],[y]])/$D$7</f>
        <v>67000</v>
      </c>
      <c r="L45" s="12">
        <f>($E$8*15*12-$B$8*Tableau1[[#This Row],[x]]-$C$8*Tableau1[[#This Row],[y]])/$D$8</f>
        <v>67050.000000000029</v>
      </c>
      <c r="M45" s="13">
        <f>INT(MIN(Tableau1[[#This Row],[z sucre d''orge]:[z temps]]))</f>
        <v>67000</v>
      </c>
      <c r="N45" s="11">
        <f>IF(Tableau1[[#This Row],[z]]&gt;0,$B$10*Tableau1[[#This Row],[x]]+$C$10*Tableau1[[#This Row],[y]]+$D$10*Tableau1[[#This Row],[z]],0)</f>
        <v>1347800</v>
      </c>
      <c r="O45" s="12" t="str">
        <f>IF(Tableau1[[#This Row],[prix de vente]]=$N$11,"*","")</f>
        <v/>
      </c>
    </row>
    <row r="46" spans="6:15" x14ac:dyDescent="0.35">
      <c r="F46">
        <v>48400</v>
      </c>
      <c r="G46">
        <v>50400</v>
      </c>
      <c r="H46" s="12">
        <f>($E$4-$B$4*Tableau1[[#This Row],[x]]-$C$4*Tableau1[[#This Row],[y]])/$D$4</f>
        <v>67066.666666666672</v>
      </c>
      <c r="I46" s="12">
        <f>($E$5-$B$5*Tableau1[[#This Row],[x]]-$C$5*Tableau1[[#This Row],[y]])/$D$5</f>
        <v>101200</v>
      </c>
      <c r="J46" s="12">
        <f>($E$6-$B$6*Tableau1[[#This Row],[x]]-$C$6*Tableau1[[#This Row],[y]])/$D$6</f>
        <v>76400</v>
      </c>
      <c r="K46" s="12">
        <f>($E$7-$B$7*Tableau1[[#This Row],[x]]-$C$7*Tableau1[[#This Row],[y]])/$D$7</f>
        <v>66933.333333333328</v>
      </c>
      <c r="L46" s="12">
        <f>($E$8*15*12-$B$8*Tableau1[[#This Row],[x]]-$C$8*Tableau1[[#This Row],[y]])/$D$8</f>
        <v>67000.000000000029</v>
      </c>
      <c r="M46" s="13">
        <f>INT(MIN(Tableau1[[#This Row],[z sucre d''orge]:[z temps]]))</f>
        <v>66933</v>
      </c>
      <c r="N46" s="11">
        <f>IF(Tableau1[[#This Row],[z]]&gt;0,$B$10*Tableau1[[#This Row],[x]]+$C$10*Tableau1[[#This Row],[y]]+$D$10*Tableau1[[#This Row],[z]],0)</f>
        <v>1347596</v>
      </c>
      <c r="O46" s="12" t="str">
        <f>IF(Tableau1[[#This Row],[prix de vente]]=$N$11,"*","")</f>
        <v/>
      </c>
    </row>
    <row r="47" spans="6:15" x14ac:dyDescent="0.35">
      <c r="F47">
        <v>48400</v>
      </c>
      <c r="G47">
        <v>50500</v>
      </c>
      <c r="H47" s="12">
        <f>($E$4-$B$4*Tableau1[[#This Row],[x]]-$C$4*Tableau1[[#This Row],[y]])/$D$4</f>
        <v>67033.333333333328</v>
      </c>
      <c r="I47" s="12">
        <f>($E$5-$B$5*Tableau1[[#This Row],[x]]-$C$5*Tableau1[[#This Row],[y]])/$D$5</f>
        <v>101100</v>
      </c>
      <c r="J47" s="12">
        <f>($E$6-$B$6*Tableau1[[#This Row],[x]]-$C$6*Tableau1[[#This Row],[y]])/$D$6</f>
        <v>76350</v>
      </c>
      <c r="K47" s="12">
        <f>($E$7-$B$7*Tableau1[[#This Row],[x]]-$C$7*Tableau1[[#This Row],[y]])/$D$7</f>
        <v>66866.666666666672</v>
      </c>
      <c r="L47" s="12">
        <f>($E$8*15*12-$B$8*Tableau1[[#This Row],[x]]-$C$8*Tableau1[[#This Row],[y]])/$D$8</f>
        <v>66950.000000000029</v>
      </c>
      <c r="M47" s="13">
        <f>INT(MIN(Tableau1[[#This Row],[z sucre d''orge]:[z temps]]))</f>
        <v>66866</v>
      </c>
      <c r="N47" s="11">
        <f>IF(Tableau1[[#This Row],[z]]&gt;0,$B$10*Tableau1[[#This Row],[x]]+$C$10*Tableau1[[#This Row],[y]]+$D$10*Tableau1[[#This Row],[z]],0)</f>
        <v>1347392</v>
      </c>
      <c r="O47" s="12" t="str">
        <f>IF(Tableau1[[#This Row],[prix de vente]]=$N$11,"*","")</f>
        <v/>
      </c>
    </row>
    <row r="48" spans="6:15" x14ac:dyDescent="0.35">
      <c r="F48">
        <v>48400</v>
      </c>
      <c r="G48">
        <v>50600</v>
      </c>
      <c r="H48" s="12">
        <f>($E$4-$B$4*Tableau1[[#This Row],[x]]-$C$4*Tableau1[[#This Row],[y]])/$D$4</f>
        <v>67000</v>
      </c>
      <c r="I48" s="12">
        <f>($E$5-$B$5*Tableau1[[#This Row],[x]]-$C$5*Tableau1[[#This Row],[y]])/$D$5</f>
        <v>101000</v>
      </c>
      <c r="J48" s="12">
        <f>($E$6-$B$6*Tableau1[[#This Row],[x]]-$C$6*Tableau1[[#This Row],[y]])/$D$6</f>
        <v>76300</v>
      </c>
      <c r="K48" s="12">
        <f>($E$7-$B$7*Tableau1[[#This Row],[x]]-$C$7*Tableau1[[#This Row],[y]])/$D$7</f>
        <v>66800</v>
      </c>
      <c r="L48" s="12">
        <f>($E$8*15*12-$B$8*Tableau1[[#This Row],[x]]-$C$8*Tableau1[[#This Row],[y]])/$D$8</f>
        <v>66900.000000000029</v>
      </c>
      <c r="M48" s="13">
        <f>INT(MIN(Tableau1[[#This Row],[z sucre d''orge]:[z temps]]))</f>
        <v>66800</v>
      </c>
      <c r="N48" s="11">
        <f>IF(Tableau1[[#This Row],[z]]&gt;0,$B$10*Tableau1[[#This Row],[x]]+$C$10*Tableau1[[#This Row],[y]]+$D$10*Tableau1[[#This Row],[z]],0)</f>
        <v>1347200</v>
      </c>
      <c r="O48" s="12" t="str">
        <f>IF(Tableau1[[#This Row],[prix de vente]]=$N$11,"*","")</f>
        <v/>
      </c>
    </row>
    <row r="49" spans="6:15" x14ac:dyDescent="0.35">
      <c r="F49">
        <v>48400</v>
      </c>
      <c r="G49">
        <v>50700</v>
      </c>
      <c r="H49" s="12">
        <f>($E$4-$B$4*Tableau1[[#This Row],[x]]-$C$4*Tableau1[[#This Row],[y]])/$D$4</f>
        <v>66966.666666666672</v>
      </c>
      <c r="I49" s="12">
        <f>($E$5-$B$5*Tableau1[[#This Row],[x]]-$C$5*Tableau1[[#This Row],[y]])/$D$5</f>
        <v>100900</v>
      </c>
      <c r="J49" s="12">
        <f>($E$6-$B$6*Tableau1[[#This Row],[x]]-$C$6*Tableau1[[#This Row],[y]])/$D$6</f>
        <v>76250</v>
      </c>
      <c r="K49" s="12">
        <f>($E$7-$B$7*Tableau1[[#This Row],[x]]-$C$7*Tableau1[[#This Row],[y]])/$D$7</f>
        <v>66733.333333333328</v>
      </c>
      <c r="L49" s="12">
        <f>($E$8*15*12-$B$8*Tableau1[[#This Row],[x]]-$C$8*Tableau1[[#This Row],[y]])/$D$8</f>
        <v>66850.000000000029</v>
      </c>
      <c r="M49" s="13">
        <f>INT(MIN(Tableau1[[#This Row],[z sucre d''orge]:[z temps]]))</f>
        <v>66733</v>
      </c>
      <c r="N49" s="11">
        <f>IF(Tableau1[[#This Row],[z]]&gt;0,$B$10*Tableau1[[#This Row],[x]]+$C$10*Tableau1[[#This Row],[y]]+$D$10*Tableau1[[#This Row],[z]],0)</f>
        <v>1346996</v>
      </c>
      <c r="O49" s="12" t="str">
        <f>IF(Tableau1[[#This Row],[prix de vente]]=$N$11,"*","")</f>
        <v/>
      </c>
    </row>
    <row r="50" spans="6:15" x14ac:dyDescent="0.35">
      <c r="F50">
        <v>48400</v>
      </c>
      <c r="G50">
        <v>50800</v>
      </c>
      <c r="H50" s="12">
        <f>($E$4-$B$4*Tableau1[[#This Row],[x]]-$C$4*Tableau1[[#This Row],[y]])/$D$4</f>
        <v>66933.333333333328</v>
      </c>
      <c r="I50" s="12">
        <f>($E$5-$B$5*Tableau1[[#This Row],[x]]-$C$5*Tableau1[[#This Row],[y]])/$D$5</f>
        <v>100800</v>
      </c>
      <c r="J50" s="12">
        <f>($E$6-$B$6*Tableau1[[#This Row],[x]]-$C$6*Tableau1[[#This Row],[y]])/$D$6</f>
        <v>76200</v>
      </c>
      <c r="K50" s="12">
        <f>($E$7-$B$7*Tableau1[[#This Row],[x]]-$C$7*Tableau1[[#This Row],[y]])/$D$7</f>
        <v>66666.666666666672</v>
      </c>
      <c r="L50" s="12">
        <f>($E$8*15*12-$B$8*Tableau1[[#This Row],[x]]-$C$8*Tableau1[[#This Row],[y]])/$D$8</f>
        <v>66800.000000000029</v>
      </c>
      <c r="M50" s="13">
        <f>INT(MIN(Tableau1[[#This Row],[z sucre d''orge]:[z temps]]))</f>
        <v>66666</v>
      </c>
      <c r="N50" s="11">
        <f>IF(Tableau1[[#This Row],[z]]&gt;0,$B$10*Tableau1[[#This Row],[x]]+$C$10*Tableau1[[#This Row],[y]]+$D$10*Tableau1[[#This Row],[z]],0)</f>
        <v>1346792</v>
      </c>
      <c r="O50" s="12" t="str">
        <f>IF(Tableau1[[#This Row],[prix de vente]]=$N$11,"*","")</f>
        <v/>
      </c>
    </row>
    <row r="51" spans="6:15" x14ac:dyDescent="0.35">
      <c r="F51">
        <v>48400</v>
      </c>
      <c r="G51">
        <v>50900</v>
      </c>
      <c r="H51" s="12">
        <f>($E$4-$B$4*Tableau1[[#This Row],[x]]-$C$4*Tableau1[[#This Row],[y]])/$D$4</f>
        <v>66900</v>
      </c>
      <c r="I51" s="12">
        <f>($E$5-$B$5*Tableau1[[#This Row],[x]]-$C$5*Tableau1[[#This Row],[y]])/$D$5</f>
        <v>100700</v>
      </c>
      <c r="J51" s="12">
        <f>($E$6-$B$6*Tableau1[[#This Row],[x]]-$C$6*Tableau1[[#This Row],[y]])/$D$6</f>
        <v>76150</v>
      </c>
      <c r="K51" s="12">
        <f>($E$7-$B$7*Tableau1[[#This Row],[x]]-$C$7*Tableau1[[#This Row],[y]])/$D$7</f>
        <v>66600</v>
      </c>
      <c r="L51" s="12">
        <f>($E$8*15*12-$B$8*Tableau1[[#This Row],[x]]-$C$8*Tableau1[[#This Row],[y]])/$D$8</f>
        <v>66750.000000000029</v>
      </c>
      <c r="M51" s="13">
        <f>INT(MIN(Tableau1[[#This Row],[z sucre d''orge]:[z temps]]))</f>
        <v>66600</v>
      </c>
      <c r="N51" s="11">
        <f>IF(Tableau1[[#This Row],[z]]&gt;0,$B$10*Tableau1[[#This Row],[x]]+$C$10*Tableau1[[#This Row],[y]]+$D$10*Tableau1[[#This Row],[z]],0)</f>
        <v>1346600</v>
      </c>
      <c r="O51" s="12" t="str">
        <f>IF(Tableau1[[#This Row],[prix de vente]]=$N$11,"*","")</f>
        <v/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2019-04-26T02:02:28Z</dcterms:created>
  <dcterms:modified xsi:type="dcterms:W3CDTF">2019-04-26T04:27:39Z</dcterms:modified>
</cp:coreProperties>
</file>