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tabRatio="500"/>
  </bookViews>
  <sheets>
    <sheet name="Feuil1" sheetId="6" r:id="rId1"/>
    <sheet name="Commandes" sheetId="1" r:id="rId2"/>
    <sheet name="Analyse" sheetId="2" r:id="rId3"/>
    <sheet name="Edition" sheetId="5" r:id="rId4"/>
  </sheets>
  <calcPr calcId="152511"/>
  <pivotCaches>
    <pivotCache cacheId="0" r:id="rId5"/>
  </pivotCaches>
  <webPublishing allowPng="1" targetScreenSize="1024x768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6" l="1"/>
  <c r="B23" i="6"/>
  <c r="B24" i="6"/>
  <c r="B25" i="6"/>
  <c r="B26" i="6"/>
  <c r="B27" i="6"/>
  <c r="B28" i="6"/>
  <c r="B29" i="6"/>
  <c r="B30" i="6"/>
  <c r="B31" i="6"/>
  <c r="B32" i="6"/>
  <c r="B21" i="6"/>
  <c r="M44" i="1" l="1"/>
  <c r="M42" i="1"/>
  <c r="M41" i="1"/>
  <c r="M40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2" i="1"/>
  <c r="A4" i="2" l="1"/>
  <c r="C4" i="2" s="1"/>
  <c r="A5" i="2"/>
  <c r="C5" i="2" s="1"/>
  <c r="A6" i="2"/>
  <c r="C6" i="2" s="1"/>
  <c r="A7" i="2"/>
  <c r="C7" i="2" s="1"/>
  <c r="A8" i="2"/>
  <c r="C8" i="2" s="1"/>
  <c r="A9" i="2"/>
  <c r="C9" i="2" s="1"/>
  <c r="A10" i="2"/>
  <c r="C10" i="2" s="1"/>
  <c r="A11" i="2"/>
  <c r="C11" i="2" s="1"/>
  <c r="A12" i="2"/>
  <c r="C12" i="2" s="1"/>
  <c r="A13" i="2"/>
  <c r="C13" i="2" s="1"/>
  <c r="A14" i="2"/>
  <c r="C14" i="2" s="1"/>
  <c r="B14" i="2"/>
  <c r="D14" i="2" s="1"/>
  <c r="A3" i="2"/>
  <c r="C3" i="2" s="1"/>
  <c r="C15" i="2" l="1"/>
  <c r="O76" i="1"/>
  <c r="O78" i="1"/>
  <c r="O77" i="1"/>
  <c r="O75" i="1"/>
  <c r="O73" i="1"/>
  <c r="O74" i="1" l="1"/>
  <c r="O72" i="1"/>
  <c r="O71" i="1"/>
  <c r="O70" i="1"/>
  <c r="O69" i="1"/>
  <c r="O39" i="1"/>
  <c r="O43" i="1"/>
  <c r="O45" i="1"/>
  <c r="O46" i="1"/>
  <c r="O47" i="1"/>
  <c r="O49" i="1"/>
  <c r="O48" i="1"/>
  <c r="O59" i="1"/>
  <c r="O52" i="1"/>
  <c r="O53" i="1"/>
  <c r="O50" i="1"/>
  <c r="O54" i="1"/>
  <c r="O57" i="1"/>
  <c r="O51" i="1"/>
  <c r="O55" i="1"/>
  <c r="O56" i="1"/>
  <c r="O58" i="1"/>
  <c r="O60" i="1"/>
  <c r="O61" i="1"/>
  <c r="O62" i="1"/>
  <c r="O63" i="1"/>
  <c r="O65" i="1"/>
  <c r="O66" i="1"/>
  <c r="O64" i="1"/>
  <c r="O67" i="1"/>
  <c r="O68" i="1"/>
  <c r="H76" i="1" l="1"/>
  <c r="J76" i="1" s="1"/>
  <c r="H78" i="1"/>
  <c r="J78" i="1" s="1"/>
  <c r="H77" i="1"/>
  <c r="J77" i="1" s="1"/>
  <c r="H75" i="1" l="1"/>
  <c r="J75" i="1" s="1"/>
  <c r="B4" i="2" s="1"/>
  <c r="D4" i="2" s="1"/>
  <c r="H74" i="1" l="1"/>
  <c r="J74" i="1" s="1"/>
  <c r="H72" i="1"/>
  <c r="J72" i="1" s="1"/>
  <c r="H73" i="1"/>
  <c r="J73" i="1" s="1"/>
  <c r="H67" i="1" l="1"/>
  <c r="J67" i="1" s="1"/>
  <c r="H68" i="1"/>
  <c r="J68" i="1" s="1"/>
  <c r="H69" i="1"/>
  <c r="J69" i="1" s="1"/>
  <c r="H71" i="1"/>
  <c r="J71" i="1" s="1"/>
  <c r="H70" i="1"/>
  <c r="J70" i="1" s="1"/>
  <c r="H2" i="1"/>
  <c r="J2" i="1" s="1"/>
  <c r="H3" i="1"/>
  <c r="J3" i="1" s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4" i="1"/>
  <c r="J14" i="1" s="1"/>
  <c r="H13" i="1"/>
  <c r="J13" i="1" s="1"/>
  <c r="H16" i="1"/>
  <c r="J16" i="1" s="1"/>
  <c r="H15" i="1"/>
  <c r="J15" i="1" s="1"/>
  <c r="H17" i="1"/>
  <c r="J17" i="1" s="1"/>
  <c r="H18" i="1"/>
  <c r="J18" i="1" s="1"/>
  <c r="H19" i="1"/>
  <c r="J19" i="1" s="1"/>
  <c r="H20" i="1"/>
  <c r="J20" i="1" s="1"/>
  <c r="H21" i="1"/>
  <c r="J21" i="1" s="1"/>
  <c r="I23" i="1"/>
  <c r="H23" i="1"/>
  <c r="H22" i="1"/>
  <c r="J22" i="1" s="1"/>
  <c r="B7" i="2" s="1"/>
  <c r="D7" i="2" s="1"/>
  <c r="H24" i="1"/>
  <c r="J24" i="1" s="1"/>
  <c r="H25" i="1"/>
  <c r="J25" i="1" s="1"/>
  <c r="H26" i="1"/>
  <c r="J26" i="1" s="1"/>
  <c r="H27" i="1"/>
  <c r="J27" i="1" s="1"/>
  <c r="H31" i="1"/>
  <c r="J31" i="1" s="1"/>
  <c r="H30" i="1"/>
  <c r="J30" i="1" s="1"/>
  <c r="H29" i="1"/>
  <c r="J29" i="1" s="1"/>
  <c r="H28" i="1"/>
  <c r="I28" i="1" s="1"/>
  <c r="J28" i="1" s="1"/>
  <c r="H32" i="1"/>
  <c r="I32" i="1" s="1"/>
  <c r="J32" i="1" s="1"/>
  <c r="H36" i="1"/>
  <c r="J36" i="1" s="1"/>
  <c r="H35" i="1"/>
  <c r="J35" i="1" s="1"/>
  <c r="H34" i="1"/>
  <c r="J34" i="1" s="1"/>
  <c r="H33" i="1"/>
  <c r="J33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B9" i="2" s="1"/>
  <c r="D9" i="2" s="1"/>
  <c r="H48" i="1"/>
  <c r="J48" i="1" s="1"/>
  <c r="H49" i="1"/>
  <c r="J49" i="1" s="1"/>
  <c r="H47" i="1"/>
  <c r="J47" i="1" s="1"/>
  <c r="G61" i="1"/>
  <c r="H61" i="1" s="1"/>
  <c r="J61" i="1" s="1"/>
  <c r="H59" i="1"/>
  <c r="J59" i="1" s="1"/>
  <c r="H60" i="1"/>
  <c r="J60" i="1" s="1"/>
  <c r="H62" i="1"/>
  <c r="J62" i="1" s="1"/>
  <c r="H63" i="1"/>
  <c r="J63" i="1" s="1"/>
  <c r="H65" i="1"/>
  <c r="J65" i="1" s="1"/>
  <c r="H66" i="1"/>
  <c r="J66" i="1" s="1"/>
  <c r="H64" i="1"/>
  <c r="J64" i="1" s="1"/>
  <c r="H52" i="1"/>
  <c r="J52" i="1" s="1"/>
  <c r="H53" i="1"/>
  <c r="J53" i="1" s="1"/>
  <c r="H50" i="1"/>
  <c r="J50" i="1" s="1"/>
  <c r="H54" i="1"/>
  <c r="J54" i="1" s="1"/>
  <c r="H57" i="1"/>
  <c r="J57" i="1" s="1"/>
  <c r="H55" i="1"/>
  <c r="J55" i="1" s="1"/>
  <c r="H56" i="1"/>
  <c r="J56" i="1" s="1"/>
  <c r="H46" i="1"/>
  <c r="J46" i="1" s="1"/>
  <c r="G58" i="1"/>
  <c r="H58" i="1" s="1"/>
  <c r="J58" i="1" s="1"/>
  <c r="G51" i="1"/>
  <c r="H51" i="1" s="1"/>
  <c r="J51" i="1" s="1"/>
  <c r="B10" i="2" l="1"/>
  <c r="D10" i="2" s="1"/>
  <c r="B3" i="2"/>
  <c r="B5" i="2"/>
  <c r="D5" i="2" s="1"/>
  <c r="B11" i="2"/>
  <c r="D11" i="2" s="1"/>
  <c r="B6" i="2"/>
  <c r="D6" i="2" s="1"/>
  <c r="B8" i="2"/>
  <c r="D8" i="2" s="1"/>
  <c r="B12" i="2"/>
  <c r="D12" i="2" s="1"/>
  <c r="J23" i="1"/>
  <c r="B13" i="2" s="1"/>
  <c r="D13" i="2" s="1"/>
  <c r="E3" i="2" l="1" a="1"/>
  <c r="E3" i="2" s="1"/>
  <c r="E10" i="2" a="1"/>
  <c r="E10" i="2" s="1"/>
  <c r="E5" i="2" a="1"/>
  <c r="E5" i="2" s="1"/>
  <c r="E11" i="2" a="1"/>
  <c r="E11" i="2" s="1"/>
  <c r="E6" i="2" a="1"/>
  <c r="E6" i="2" s="1"/>
  <c r="E12" i="2" a="1"/>
  <c r="E12" i="2" s="1"/>
  <c r="E7" i="2" a="1"/>
  <c r="E7" i="2" s="1"/>
  <c r="E13" i="2" a="1"/>
  <c r="E13" i="2" s="1"/>
  <c r="E8" i="2" a="1"/>
  <c r="E8" i="2" s="1"/>
  <c r="E14" i="2" a="1"/>
  <c r="E14" i="2" s="1"/>
  <c r="E9" i="2" a="1"/>
  <c r="E9" i="2" s="1"/>
  <c r="E4" i="2" a="1"/>
  <c r="E4" i="2" s="1"/>
  <c r="B15" i="2"/>
  <c r="D15" i="2" s="1"/>
  <c r="D3" i="2"/>
</calcChain>
</file>

<file path=xl/sharedStrings.xml><?xml version="1.0" encoding="utf-8"?>
<sst xmlns="http://schemas.openxmlformats.org/spreadsheetml/2006/main" count="362" uniqueCount="282">
  <si>
    <t>n° commande</t>
  </si>
  <si>
    <t>Date commande</t>
  </si>
  <si>
    <t>Objet</t>
  </si>
  <si>
    <t>Quantité</t>
  </si>
  <si>
    <t>P.U.</t>
  </si>
  <si>
    <t>Prix</t>
  </si>
  <si>
    <t>n° colis</t>
  </si>
  <si>
    <t>date livraison</t>
  </si>
  <si>
    <t>note</t>
  </si>
  <si>
    <t>Expédition</t>
  </si>
  <si>
    <t>Port</t>
  </si>
  <si>
    <t>Total</t>
  </si>
  <si>
    <t>Pièces/Lot</t>
  </si>
  <si>
    <t>jours</t>
  </si>
  <si>
    <t>Catégorie</t>
  </si>
  <si>
    <t>Catégories</t>
  </si>
  <si>
    <t>👕 👖 Vêtements et Accessoires</t>
  </si>
  <si>
    <t>⌚️ 💍 Montres et Bijoux</t>
  </si>
  <si>
    <t>👞 Chaussures</t>
  </si>
  <si>
    <t>👜 🎒 Bagages et Sacs</t>
  </si>
  <si>
    <t>💄 💊   Beauté et Santé</t>
  </si>
  <si>
    <t>📱 💻 Électronique</t>
  </si>
  <si>
    <t>🛠 Bricolage</t>
  </si>
  <si>
    <t>🏠 Maison et Jardin</t>
  </si>
  <si>
    <t>🏀 🎮 🚲 Sports, Loisirs, Jouets</t>
  </si>
  <si>
    <t>🚗 🏍 Auto Moto</t>
  </si>
  <si>
    <t>🚼 🍼 Bébé</t>
  </si>
  <si>
    <t>🌀 Rubrique #12</t>
  </si>
  <si>
    <t>Moyenne</t>
  </si>
  <si>
    <t>Médiane</t>
  </si>
  <si>
    <t>NB cmd</t>
  </si>
  <si>
    <t>💰 Montants</t>
  </si>
  <si>
    <t>Objet n°1</t>
  </si>
  <si>
    <t>Objet n°2</t>
  </si>
  <si>
    <t>Objet n°3</t>
  </si>
  <si>
    <t>Objet n°4</t>
  </si>
  <si>
    <t>Objet n°5</t>
  </si>
  <si>
    <t>Objet n°6</t>
  </si>
  <si>
    <t>Objet n°7</t>
  </si>
  <si>
    <t>Objet n°8</t>
  </si>
  <si>
    <t>Objet n°9</t>
  </si>
  <si>
    <t>Objet n°10</t>
  </si>
  <si>
    <t>Objet n°11</t>
  </si>
  <si>
    <t>Objet n°12</t>
  </si>
  <si>
    <t>Objet n°13</t>
  </si>
  <si>
    <t>Objet n°14</t>
  </si>
  <si>
    <t>Objet n°15</t>
  </si>
  <si>
    <t>Objet n°16</t>
  </si>
  <si>
    <t>Objet n°17</t>
  </si>
  <si>
    <t>Objet n°18</t>
  </si>
  <si>
    <t>Objet n°19</t>
  </si>
  <si>
    <t>Objet n°20</t>
  </si>
  <si>
    <t>Objet n°21</t>
  </si>
  <si>
    <t>Objet n°22</t>
  </si>
  <si>
    <t>Objet n°23</t>
  </si>
  <si>
    <t>Objet n°24</t>
  </si>
  <si>
    <t>Objet n°25</t>
  </si>
  <si>
    <t>Objet n°26</t>
  </si>
  <si>
    <t>Objet n°27</t>
  </si>
  <si>
    <t>Objet n°28</t>
  </si>
  <si>
    <t>Objet n°29</t>
  </si>
  <si>
    <t>Objet n°30</t>
  </si>
  <si>
    <t>Objet n°31</t>
  </si>
  <si>
    <t>Objet n°32</t>
  </si>
  <si>
    <t>Objet n°33</t>
  </si>
  <si>
    <t>Objet n°34</t>
  </si>
  <si>
    <t>Objet n°35</t>
  </si>
  <si>
    <t>Objet n°36</t>
  </si>
  <si>
    <t>Objet n°37</t>
  </si>
  <si>
    <t>Objet n°38</t>
  </si>
  <si>
    <t>Objet n°39</t>
  </si>
  <si>
    <t>Objet n°40</t>
  </si>
  <si>
    <t>Objet n°41</t>
  </si>
  <si>
    <t>Objet n°42</t>
  </si>
  <si>
    <t>Objet n°43</t>
  </si>
  <si>
    <t>Objet n°44</t>
  </si>
  <si>
    <t>Objet n°45</t>
  </si>
  <si>
    <t>Objet n°46</t>
  </si>
  <si>
    <t>Objet n°47</t>
  </si>
  <si>
    <t>Objet n°48</t>
  </si>
  <si>
    <t>Objet n°49</t>
  </si>
  <si>
    <t>Objet n°50</t>
  </si>
  <si>
    <t>Objet n°51</t>
  </si>
  <si>
    <t>Objet n°52</t>
  </si>
  <si>
    <t>Objet n°53</t>
  </si>
  <si>
    <t>Objet n°54</t>
  </si>
  <si>
    <t>Objet n°55</t>
  </si>
  <si>
    <t>Objet n°56</t>
  </si>
  <si>
    <t>Objet n°57</t>
  </si>
  <si>
    <t>Objet n°58</t>
  </si>
  <si>
    <t>Objet n°59</t>
  </si>
  <si>
    <t>Objet n°60</t>
  </si>
  <si>
    <t>Objet n°61</t>
  </si>
  <si>
    <t>Objet n°62</t>
  </si>
  <si>
    <t>Objet n°63</t>
  </si>
  <si>
    <t>Objet n°64</t>
  </si>
  <si>
    <t>Objet n°65</t>
  </si>
  <si>
    <t>Objet n°66</t>
  </si>
  <si>
    <t>Objet n°67</t>
  </si>
  <si>
    <t>Objet n°68</t>
  </si>
  <si>
    <t>Objet n°69</t>
  </si>
  <si>
    <t>Objet n°70</t>
  </si>
  <si>
    <t>Objet n°71</t>
  </si>
  <si>
    <t>Objet n°72</t>
  </si>
  <si>
    <t>Objet n°73</t>
  </si>
  <si>
    <t>Objet n°74</t>
  </si>
  <si>
    <t>Objet n°75</t>
  </si>
  <si>
    <t>Objet n°76</t>
  </si>
  <si>
    <t>Objet n°77</t>
  </si>
  <si>
    <t>Commande 001</t>
  </si>
  <si>
    <t>Commande 002</t>
  </si>
  <si>
    <t>Commande 003</t>
  </si>
  <si>
    <t>Commande 004</t>
  </si>
  <si>
    <t>Commande 005</t>
  </si>
  <si>
    <t>Commande 006</t>
  </si>
  <si>
    <t>Commande 007</t>
  </si>
  <si>
    <t>Commande 008</t>
  </si>
  <si>
    <t>Commande 009</t>
  </si>
  <si>
    <t>Commande 010</t>
  </si>
  <si>
    <t>Commande 011</t>
  </si>
  <si>
    <t>Commande 012</t>
  </si>
  <si>
    <t>Commande 013</t>
  </si>
  <si>
    <t>Commande 014</t>
  </si>
  <si>
    <t>Commande 015</t>
  </si>
  <si>
    <t>Commande 016</t>
  </si>
  <si>
    <t>Commande 017</t>
  </si>
  <si>
    <t>Commande 018</t>
  </si>
  <si>
    <t>Commande 019</t>
  </si>
  <si>
    <t>Commande 020</t>
  </si>
  <si>
    <t>Commande 021</t>
  </si>
  <si>
    <t>Commande 022</t>
  </si>
  <si>
    <t>Commande 023</t>
  </si>
  <si>
    <t>Commande 024</t>
  </si>
  <si>
    <t>Commande 025</t>
  </si>
  <si>
    <t>Commande 026</t>
  </si>
  <si>
    <t>Commande 027</t>
  </si>
  <si>
    <t>Commande 028</t>
  </si>
  <si>
    <t>Commande 029</t>
  </si>
  <si>
    <t>Commande 030</t>
  </si>
  <si>
    <t>Commande 031</t>
  </si>
  <si>
    <t>Commande 032</t>
  </si>
  <si>
    <t>Commande 033</t>
  </si>
  <si>
    <t>Commande 034</t>
  </si>
  <si>
    <t>Commande 035</t>
  </si>
  <si>
    <t>Commande 036</t>
  </si>
  <si>
    <t>Commande 037</t>
  </si>
  <si>
    <t>Commande 038</t>
  </si>
  <si>
    <t>Commande 039</t>
  </si>
  <si>
    <t>Commande 040</t>
  </si>
  <si>
    <t>Commande 041</t>
  </si>
  <si>
    <t>Commande 042</t>
  </si>
  <si>
    <t>Commande 043</t>
  </si>
  <si>
    <t>Commande 044</t>
  </si>
  <si>
    <t>Commande 045</t>
  </si>
  <si>
    <t>Commande 046</t>
  </si>
  <si>
    <t>Commande 047</t>
  </si>
  <si>
    <t>Commande 048</t>
  </si>
  <si>
    <t>Commande 049</t>
  </si>
  <si>
    <t>Commande 050</t>
  </si>
  <si>
    <t>Commande 051</t>
  </si>
  <si>
    <t>Commande 052</t>
  </si>
  <si>
    <t>Commande 053</t>
  </si>
  <si>
    <t>Commande 054</t>
  </si>
  <si>
    <t>Commande 055</t>
  </si>
  <si>
    <t>Commande 056</t>
  </si>
  <si>
    <t>Commande 057</t>
  </si>
  <si>
    <t>Commande 058</t>
  </si>
  <si>
    <t>Commande 059</t>
  </si>
  <si>
    <t>Commande 060</t>
  </si>
  <si>
    <t>Commande 061</t>
  </si>
  <si>
    <t>Commande 062</t>
  </si>
  <si>
    <t>Commande 063</t>
  </si>
  <si>
    <t>Commande 064</t>
  </si>
  <si>
    <t>Commande 065</t>
  </si>
  <si>
    <t>Commande 066</t>
  </si>
  <si>
    <t>Commande 067</t>
  </si>
  <si>
    <t>Commande 068</t>
  </si>
  <si>
    <t>Commande 069</t>
  </si>
  <si>
    <t>Commande 070</t>
  </si>
  <si>
    <t>Commande 071</t>
  </si>
  <si>
    <t>Commande 072</t>
  </si>
  <si>
    <t>Commande 073</t>
  </si>
  <si>
    <t>Commande 074</t>
  </si>
  <si>
    <t>Commande 075</t>
  </si>
  <si>
    <t>Commande 076</t>
  </si>
  <si>
    <t>Commande 077</t>
  </si>
  <si>
    <t>Colis 001</t>
  </si>
  <si>
    <t>Colis 002</t>
  </si>
  <si>
    <t>Colis 003</t>
  </si>
  <si>
    <t>Colis 004</t>
  </si>
  <si>
    <t>Colis 005</t>
  </si>
  <si>
    <t>Colis 006</t>
  </si>
  <si>
    <t>Colis 007</t>
  </si>
  <si>
    <t>Colis 008</t>
  </si>
  <si>
    <t>Colis 009</t>
  </si>
  <si>
    <t>Colis 010</t>
  </si>
  <si>
    <t>Colis 011</t>
  </si>
  <si>
    <t>Colis 012</t>
  </si>
  <si>
    <t>Colis 013</t>
  </si>
  <si>
    <t>Colis 014</t>
  </si>
  <si>
    <t>Colis 015</t>
  </si>
  <si>
    <t>Colis 016</t>
  </si>
  <si>
    <t>Colis 017</t>
  </si>
  <si>
    <t>Colis 018</t>
  </si>
  <si>
    <t>Colis 019</t>
  </si>
  <si>
    <t>Colis 020</t>
  </si>
  <si>
    <t>Colis 021</t>
  </si>
  <si>
    <t>Colis 022</t>
  </si>
  <si>
    <t>Colis 023</t>
  </si>
  <si>
    <t>Colis 024</t>
  </si>
  <si>
    <t>Colis 025</t>
  </si>
  <si>
    <t>Colis 026</t>
  </si>
  <si>
    <t>Colis 027</t>
  </si>
  <si>
    <t>Colis 028</t>
  </si>
  <si>
    <t>Colis 029</t>
  </si>
  <si>
    <t>Colis 030</t>
  </si>
  <si>
    <t>Colis 031</t>
  </si>
  <si>
    <t>Colis 032</t>
  </si>
  <si>
    <t>Colis 033</t>
  </si>
  <si>
    <t>Colis 034</t>
  </si>
  <si>
    <t>Colis 035</t>
  </si>
  <si>
    <t>Colis 036</t>
  </si>
  <si>
    <t>Colis 037</t>
  </si>
  <si>
    <t>Colis 038</t>
  </si>
  <si>
    <t>Colis 039</t>
  </si>
  <si>
    <t>Colis 040</t>
  </si>
  <si>
    <t>Colis 041</t>
  </si>
  <si>
    <t>Colis 042</t>
  </si>
  <si>
    <t>Colis 043</t>
  </si>
  <si>
    <t>Colis 044</t>
  </si>
  <si>
    <t>Colis 045</t>
  </si>
  <si>
    <t>Colis 046</t>
  </si>
  <si>
    <t>Colis 047</t>
  </si>
  <si>
    <t>Colis 048</t>
  </si>
  <si>
    <t>Colis 049</t>
  </si>
  <si>
    <t>Colis 050</t>
  </si>
  <si>
    <t>Colis 051</t>
  </si>
  <si>
    <t>Colis 052</t>
  </si>
  <si>
    <t>Colis 053</t>
  </si>
  <si>
    <t>Colis 054</t>
  </si>
  <si>
    <t>Colis 055</t>
  </si>
  <si>
    <t>Colis 056</t>
  </si>
  <si>
    <t>Colis 057</t>
  </si>
  <si>
    <t>Colis 058</t>
  </si>
  <si>
    <t>Colis 059</t>
  </si>
  <si>
    <t>Colis 060</t>
  </si>
  <si>
    <t>Colis 061</t>
  </si>
  <si>
    <t>Colis 062</t>
  </si>
  <si>
    <t>Colis 063</t>
  </si>
  <si>
    <t>Colis 064</t>
  </si>
  <si>
    <t>Colis 065</t>
  </si>
  <si>
    <t>Colis 066</t>
  </si>
  <si>
    <t>Colis 067</t>
  </si>
  <si>
    <t>Colis 068</t>
  </si>
  <si>
    <t>Colis 069</t>
  </si>
  <si>
    <t>Colis 070</t>
  </si>
  <si>
    <t>Colis 071</t>
  </si>
  <si>
    <t>Colis 072</t>
  </si>
  <si>
    <t>Colis 073</t>
  </si>
  <si>
    <t>Colis 074</t>
  </si>
  <si>
    <t>Colis 075</t>
  </si>
  <si>
    <t>Colis 076</t>
  </si>
  <si>
    <t>Colis 077</t>
  </si>
  <si>
    <t>Somme de Total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</si>
  <si>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</si>
  <si>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</si>
  <si>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</si>
  <si>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</si>
  <si>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</si>
  <si>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</si>
  <si>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</si>
  <si>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</si>
  <si>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</si>
  <si>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</si>
  <si>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</si>
  <si>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nov</t>
  </si>
  <si>
    <t>déc</t>
  </si>
  <si>
    <t>2016</t>
  </si>
  <si>
    <t>2017</t>
  </si>
  <si>
    <t>2018</t>
  </si>
  <si>
    <t>Étiquettes de colonnes</t>
  </si>
  <si>
    <t>SOMME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</si>
</sst>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40C]_-;\-* #,##0.00\ [$€-40C]_-;_-* &quot;-&quot;??\ [$€-40C]_-;_-@_-"/>
    <numFmt numFmtId="165" formatCode="dd/mm/yy;@"/>
    <numFmt numFmtId="166" formatCode="#,##0.00\ &quot;€&quot;"/>
    <numFmt numFmtId="167" formatCode="dd/mm/yy"/>
    <numFmt numFmtId="169" formatCode="mmmm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textRotation="45" wrapText="1"/>
    </xf>
    <xf numFmtId="16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3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 textRotation="45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 textRotation="45" wrapText="1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textRotation="45" wrapText="1"/>
    </xf>
    <xf numFmtId="164" fontId="0" fillId="0" borderId="0" xfId="0" applyNumberFormat="1" applyBorder="1" applyAlignment="1">
      <alignment vertical="center"/>
    </xf>
    <xf numFmtId="14" fontId="0" fillId="0" borderId="0" xfId="0" applyNumberFormat="1" applyAlignment="1">
      <alignment horizontal="center" vertical="center" textRotation="45" wrapText="1"/>
    </xf>
    <xf numFmtId="14" fontId="0" fillId="0" borderId="0" xfId="0" applyNumberFormat="1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6" fontId="0" fillId="0" borderId="0" xfId="0" applyNumberFormat="1"/>
    <xf numFmtId="0" fontId="0" fillId="0" borderId="0" xfId="0" applyNumberFormat="1"/>
    <xf numFmtId="0" fontId="0" fillId="0" borderId="0" xfId="0" pivotButton="1"/>
    <xf numFmtId="165" fontId="0" fillId="0" borderId="0" xfId="0" applyNumberFormat="1" applyAlignment="1">
      <alignment horizontal="left"/>
    </xf>
    <xf numFmtId="0" fontId="0" fillId="0" borderId="1" xfId="0" applyBorder="1"/>
    <xf numFmtId="169" fontId="0" fillId="0" borderId="1" xfId="0" applyNumberFormat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21"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justifyLastLine="0" shrinkToFit="0"/>
    </dxf>
    <dxf>
      <numFmt numFmtId="165" formatCode="dd/mm/yy;@"/>
      <alignment horizontal="center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center" vertical="center" textRotation="45" wrapText="1" indent="0" justifyLastLine="0" shrinkToFit="0"/>
    </dxf>
    <dxf>
      <font>
        <color rgb="FF00FA00"/>
      </font>
      <fill>
        <patternFill>
          <bgColor theme="1"/>
        </patternFill>
      </fill>
      <border>
        <bottom style="thin">
          <color rgb="FF00FA00"/>
        </bottom>
      </border>
    </dxf>
    <dxf>
      <font>
        <color rgb="FF00B0F0"/>
      </font>
      <fill>
        <patternFill>
          <bgColor theme="1"/>
        </patternFill>
      </fill>
      <border>
        <bottom style="thin">
          <color rgb="FF00B0F0"/>
        </bottom>
      </border>
    </dxf>
    <dxf>
      <font>
        <color rgb="FFFF0000"/>
      </font>
      <fill>
        <patternFill>
          <bgColor theme="1"/>
        </patternFill>
      </fill>
      <border>
        <top/>
        <bottom/>
        <horizontal/>
      </border>
    </dxf>
    <dxf>
      <border>
        <vertical style="mediumDashed">
          <color theme="0" tint="-0.34998626667073579"/>
        </vertical>
      </border>
    </dxf>
  </dxfs>
  <tableStyles count="1" defaultTableStyle="TableStyleMedium9" defaultPivotStyle="PivotStyleMedium7">
    <tableStyle name="Style80s" pivot="0" count="4">
      <tableStyleElement type="wholeTable" dxfId="20"/>
      <tableStyleElement type="headerRow" dxfId="19"/>
      <tableStyleElement type="firstRowStripe" dxfId="18"/>
      <tableStyleElement type="secondRowStripe" dxfId="17"/>
    </tableStyle>
  </tableStyles>
  <colors>
    <mruColors>
      <color rgb="FF00FA00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liExpressCommandes_a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64.141872106484" createdVersion="5" refreshedVersion="5" minRefreshableVersion="3" recordCount="77">
  <cacheSource type="worksheet">
    <worksheetSource name="Tableau1" r:id="rId2"/>
  </cacheSource>
  <cacheFields count="16">
    <cacheField name="n° commande" numFmtId="3">
      <sharedItems/>
    </cacheField>
    <cacheField name="Date commande" numFmtId="165">
      <sharedItems containsSemiMixedTypes="0" containsNonDate="0" containsDate="1" containsString="0" minDate="2016-09-20T00:00:00" maxDate="2018-05-24T00:00:00" count="42">
        <d v="2016-09-20T00:00:00"/>
        <d v="2017-01-06T00:00:00"/>
        <d v="2017-02-25T00:00:00"/>
        <d v="2017-04-15T00:00:00"/>
        <d v="2017-06-12T00:00:00"/>
        <d v="2017-06-27T00:00:00"/>
        <d v="2017-07-01T00:00:00"/>
        <d v="2017-07-03T00:00:00"/>
        <d v="2017-07-04T00:00:00"/>
        <d v="2017-07-11T00:00:00"/>
        <d v="2017-07-19T00:00:00"/>
        <d v="2017-07-20T00:00:00"/>
        <d v="2017-07-25T00:00:00"/>
        <d v="2017-07-30T00:00:00"/>
        <d v="2017-07-31T00:00:00"/>
        <d v="2017-08-02T00:00:00"/>
        <d v="2017-09-13T00:00:00"/>
        <d v="2017-09-18T00:00:00"/>
        <d v="2017-09-22T00:00:00"/>
        <d v="2017-09-23T00:00:00"/>
        <d v="2017-09-24T00:00:00"/>
        <d v="2017-09-30T00:00:00"/>
        <d v="2017-11-20T00:00:00"/>
        <d v="2017-11-27T00:00:00"/>
        <d v="2017-12-27T00:00:00"/>
        <d v="2017-12-29T00:00:00"/>
        <d v="2018-01-13T00:00:00"/>
        <d v="2018-02-03T00:00:00"/>
        <d v="2018-02-20T00:00:00"/>
        <d v="2018-02-27T00:00:00"/>
        <d v="2018-02-28T00:00:00"/>
        <d v="2018-03-01T00:00:00"/>
        <d v="2018-03-07T00:00:00"/>
        <d v="2018-03-08T00:00:00"/>
        <d v="2018-03-28T00:00:00"/>
        <d v="2018-04-03T00:00:00"/>
        <d v="2018-04-16T00:00:00"/>
        <d v="2018-04-19T00:00:00"/>
        <d v="2018-04-23T00:00:00"/>
        <d v="2018-05-04T00:00:00"/>
        <d v="2018-05-12T00:00:00"/>
        <d v="2018-05-23T00:00:00"/>
      </sharedItems>
      <fieldGroup par="15" base="1">
        <rangePr groupBy="months" startDate="2016-09-20T00:00:00" endDate="2018-05-24T00:00:00"/>
        <groupItems count="14">
          <s v="&lt;20/09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5/2018"/>
        </groupItems>
      </fieldGroup>
    </cacheField>
    <cacheField name="Objet" numFmtId="0">
      <sharedItems/>
    </cacheField>
    <cacheField name="Catégorie" numFmtId="0">
      <sharedItems/>
    </cacheField>
    <cacheField name="Pièces/Lot" numFmtId="0">
      <sharedItems containsSemiMixedTypes="0" containsString="0" containsNumber="1" containsInteger="1" minValue="1" maxValue="229"/>
    </cacheField>
    <cacheField name="Quantité" numFmtId="0">
      <sharedItems containsSemiMixedTypes="0" containsString="0" containsNumber="1" containsInteger="1" minValue="1" maxValue="5"/>
    </cacheField>
    <cacheField name="P.U." numFmtId="164">
      <sharedItems containsSemiMixedTypes="0" containsString="0" containsNumber="1" minValue="0.01" maxValue="164.49"/>
    </cacheField>
    <cacheField name="Prix" numFmtId="164">
      <sharedItems containsSemiMixedTypes="0" containsString="0" containsNumber="1" minValue="0.01" maxValue="164.49"/>
    </cacheField>
    <cacheField name="Port" numFmtId="164">
      <sharedItems containsSemiMixedTypes="0" containsString="0" containsNumber="1" minValue="-0.03" maxValue="1.7700000000000005"/>
    </cacheField>
    <cacheField name="Total" numFmtId="164">
      <sharedItems containsSemiMixedTypes="0" containsString="0" containsNumber="1" minValue="0.01" maxValue="164.49"/>
    </cacheField>
    <cacheField name="Expédition" numFmtId="167">
      <sharedItems containsNonDate="0" containsDate="1" containsString="0" containsBlank="1" minDate="2018-01-16T00:00:00" maxDate="2018-05-26T00:00:00"/>
    </cacheField>
    <cacheField name="n° colis" numFmtId="0">
      <sharedItems/>
    </cacheField>
    <cacheField name="date livraison" numFmtId="167">
      <sharedItems containsNonDate="0" containsDate="1" containsString="0" containsBlank="1" minDate="2016-11-01T00:00:00" maxDate="2018-06-10T00:00:00"/>
    </cacheField>
    <cacheField name="note" numFmtId="0">
      <sharedItems containsNonDate="0" containsString="0" containsBlank="1"/>
    </cacheField>
    <cacheField name="jours" numFmtId="0">
      <sharedItems containsString="0" containsBlank="1" containsNumber="1" containsInteger="1" minValue="-43243" maxValue="43"/>
    </cacheField>
    <cacheField name="Années" numFmtId="0" databaseField="0">
      <fieldGroup base="1">
        <rangePr groupBy="years" startDate="2016-09-20T00:00:00" endDate="2018-05-24T00:00:00"/>
        <groupItems count="5">
          <s v="&lt;20/09/2016"/>
          <s v="2016"/>
          <s v="2017"/>
          <s v="2018"/>
          <s v="&gt;24/05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s v="Commande 001"/>
    <x v="0"/>
    <s v="Objet n°1"/>
    <s v="👕 👖 Vêtements et Accessoires"/>
    <n v="1"/>
    <n v="1"/>
    <n v="6.23"/>
    <n v="6.23"/>
    <n v="0"/>
    <n v="6.23"/>
    <m/>
    <s v="Colis 001"/>
    <d v="2016-11-01T00:00:00"/>
    <m/>
    <m/>
  </r>
  <r>
    <s v="Commande 002"/>
    <x v="1"/>
    <s v="Objet n°2"/>
    <s v="🚗 🏍 Auto Moto"/>
    <n v="1"/>
    <n v="1"/>
    <n v="2.4300000000000002"/>
    <n v="2.4300000000000002"/>
    <n v="0"/>
    <n v="2.4300000000000002"/>
    <m/>
    <s v="Colis 002"/>
    <d v="2017-02-17T00:00:00"/>
    <m/>
    <m/>
  </r>
  <r>
    <s v="Commande 003"/>
    <x v="2"/>
    <s v="Objet n°3"/>
    <s v="🏠 Maison et Jardin"/>
    <n v="2"/>
    <n v="2"/>
    <n v="2.2000000000000002"/>
    <n v="4.4000000000000004"/>
    <n v="0"/>
    <n v="4.4000000000000004"/>
    <m/>
    <s v="Colis 003"/>
    <d v="2017-04-08T00:00:00"/>
    <m/>
    <m/>
  </r>
  <r>
    <s v="Commande 004"/>
    <x v="3"/>
    <s v="Objet n°4"/>
    <s v="👕 👖 Vêtements et Accessoires"/>
    <n v="2"/>
    <n v="1"/>
    <n v="1.76"/>
    <n v="1.76"/>
    <n v="0"/>
    <n v="1.76"/>
    <m/>
    <s v="Colis 004"/>
    <d v="2017-05-27T00:00:00"/>
    <m/>
    <m/>
  </r>
  <r>
    <s v="Commande 005"/>
    <x v="4"/>
    <s v="Objet n°5"/>
    <s v="🚗 🏍 Auto Moto"/>
    <n v="2"/>
    <n v="1"/>
    <n v="2.89"/>
    <n v="2.89"/>
    <n v="0"/>
    <n v="2.89"/>
    <m/>
    <s v="Colis 005"/>
    <d v="2017-07-24T00:00:00"/>
    <m/>
    <m/>
  </r>
  <r>
    <s v="Commande 006"/>
    <x v="5"/>
    <s v="Objet n°6"/>
    <s v="🚗 🏍 Auto Moto"/>
    <n v="1"/>
    <n v="1"/>
    <n v="6.39"/>
    <n v="6.39"/>
    <n v="0"/>
    <n v="6.39"/>
    <m/>
    <s v="Colis 006"/>
    <d v="2017-08-08T00:00:00"/>
    <m/>
    <m/>
  </r>
  <r>
    <s v="Commande 007"/>
    <x v="5"/>
    <s v="Objet n°7"/>
    <s v="👕 👖 Vêtements et Accessoires"/>
    <n v="2"/>
    <n v="1"/>
    <n v="1.58"/>
    <n v="1.58"/>
    <n v="0"/>
    <n v="1.58"/>
    <m/>
    <s v="Colis 007"/>
    <d v="2017-08-08T00:00:00"/>
    <m/>
    <m/>
  </r>
  <r>
    <s v="Commande 008"/>
    <x v="6"/>
    <s v="Objet n°8"/>
    <s v="🚗 🏍 Auto Moto"/>
    <n v="1"/>
    <n v="1"/>
    <n v="8.7899999999999991"/>
    <n v="8.7899999999999991"/>
    <n v="0"/>
    <n v="8.7899999999999991"/>
    <m/>
    <s v="Colis 008"/>
    <d v="2017-08-12T00:00:00"/>
    <m/>
    <m/>
  </r>
  <r>
    <s v="Commande 009"/>
    <x v="7"/>
    <s v="Objet n°9"/>
    <s v="🚗 🏍 Auto Moto"/>
    <n v="1"/>
    <n v="1"/>
    <n v="1.46"/>
    <n v="1.46"/>
    <n v="0"/>
    <n v="1.46"/>
    <m/>
    <s v="Colis 009"/>
    <d v="2017-08-14T00:00:00"/>
    <m/>
    <m/>
  </r>
  <r>
    <s v="Commande 010"/>
    <x v="8"/>
    <s v="Objet n°10"/>
    <s v="👕 👖 Vêtements et Accessoires"/>
    <n v="1"/>
    <n v="1"/>
    <n v="1.93"/>
    <n v="1.93"/>
    <n v="0"/>
    <n v="1.93"/>
    <m/>
    <s v="Colis 010"/>
    <d v="2017-08-15T00:00:00"/>
    <m/>
    <m/>
  </r>
  <r>
    <s v="Commande 011"/>
    <x v="9"/>
    <s v="Objet n°11"/>
    <s v="🚗 🏍 Auto Moto"/>
    <n v="1"/>
    <n v="1"/>
    <n v="1.27"/>
    <n v="1.27"/>
    <n v="0"/>
    <n v="1.27"/>
    <m/>
    <s v="Colis 011"/>
    <d v="2017-08-22T00:00:00"/>
    <m/>
    <m/>
  </r>
  <r>
    <s v="Commande 012"/>
    <x v="10"/>
    <s v="Objet n°12"/>
    <s v="🚗 🏍 Auto Moto"/>
    <n v="1"/>
    <n v="1"/>
    <n v="19.05"/>
    <n v="19.05"/>
    <n v="0"/>
    <n v="19.05"/>
    <m/>
    <s v="Colis 012"/>
    <d v="2017-08-30T00:00:00"/>
    <m/>
    <m/>
  </r>
  <r>
    <s v="Commande 013"/>
    <x v="10"/>
    <s v="Objet n°13"/>
    <s v="📱 💻 Électronique"/>
    <n v="1"/>
    <n v="1"/>
    <n v="5.84"/>
    <n v="5.84"/>
    <n v="0"/>
    <n v="5.84"/>
    <m/>
    <s v="Colis 013"/>
    <d v="2017-08-30T00:00:00"/>
    <m/>
    <m/>
  </r>
  <r>
    <s v="Commande 014"/>
    <x v="11"/>
    <s v="Objet n°14"/>
    <s v="🚗 🏍 Auto Moto"/>
    <n v="4"/>
    <n v="1"/>
    <n v="6.98"/>
    <n v="6.98"/>
    <n v="0"/>
    <n v="6.98"/>
    <m/>
    <s v="Colis 014"/>
    <d v="2017-08-31T00:00:00"/>
    <m/>
    <m/>
  </r>
  <r>
    <s v="Commande 015"/>
    <x v="11"/>
    <s v="Objet n°15"/>
    <s v="🚗 🏍 Auto Moto"/>
    <n v="1"/>
    <n v="1"/>
    <n v="4.07"/>
    <n v="4.07"/>
    <n v="0"/>
    <n v="4.07"/>
    <m/>
    <s v="Colis 015"/>
    <d v="2017-08-31T00:00:00"/>
    <m/>
    <m/>
  </r>
  <r>
    <s v="Commande 016"/>
    <x v="12"/>
    <s v="Objet n°16"/>
    <s v="👕 👖 Vêtements et Accessoires"/>
    <n v="1"/>
    <n v="1"/>
    <n v="11.29"/>
    <n v="11.29"/>
    <n v="0"/>
    <n v="11.29"/>
    <m/>
    <s v="Colis 016"/>
    <d v="2017-09-05T00:00:00"/>
    <m/>
    <m/>
  </r>
  <r>
    <s v="Commande 017"/>
    <x v="13"/>
    <s v="Objet n°17"/>
    <s v="👕 👖 Vêtements et Accessoires"/>
    <n v="1"/>
    <n v="1"/>
    <n v="0.92"/>
    <n v="0.92"/>
    <n v="0"/>
    <n v="0.92"/>
    <m/>
    <s v="Colis 017"/>
    <d v="2017-09-10T00:00:00"/>
    <m/>
    <m/>
  </r>
  <r>
    <s v="Commande 018"/>
    <x v="14"/>
    <s v="Objet n°18"/>
    <s v="🚼 🍼 Bébé"/>
    <n v="1"/>
    <n v="1"/>
    <n v="2.2999999999999998"/>
    <n v="2.2999999999999998"/>
    <n v="0"/>
    <n v="2.2999999999999998"/>
    <m/>
    <s v="Colis 018"/>
    <d v="2017-09-11T00:00:00"/>
    <m/>
    <m/>
  </r>
  <r>
    <s v="Commande 019"/>
    <x v="15"/>
    <s v="Objet n°19"/>
    <s v="🚗 🏍 Auto Moto"/>
    <n v="1"/>
    <n v="1"/>
    <n v="1.68"/>
    <n v="1.68"/>
    <n v="0"/>
    <n v="1.68"/>
    <m/>
    <s v="Colis 019"/>
    <d v="2017-09-13T00:00:00"/>
    <m/>
    <m/>
  </r>
  <r>
    <s v="Commande 020"/>
    <x v="16"/>
    <s v="Objet n°20"/>
    <s v="👜 🎒 Bagages et Sacs"/>
    <n v="1"/>
    <n v="1"/>
    <n v="1.8"/>
    <n v="1.8"/>
    <n v="0"/>
    <n v="1.8"/>
    <m/>
    <s v="Colis 020"/>
    <d v="2017-10-25T00:00:00"/>
    <m/>
    <m/>
  </r>
  <r>
    <s v="Commande 021"/>
    <x v="17"/>
    <s v="Objet n°21"/>
    <s v="💄 💊   Beauté et Santé"/>
    <n v="1"/>
    <n v="2"/>
    <n v="2.13"/>
    <n v="4.26"/>
    <n v="0"/>
    <n v="4.26"/>
    <m/>
    <s v="Colis 021"/>
    <d v="2017-10-30T00:00:00"/>
    <m/>
    <m/>
  </r>
  <r>
    <s v="Commande 022"/>
    <x v="17"/>
    <s v="Objet n°22"/>
    <s v="🚼 🍼 Bébé"/>
    <n v="1"/>
    <n v="1"/>
    <n v="2.4700000000000002"/>
    <n v="2.4700000000000002"/>
    <n v="1.67"/>
    <n v="4.1400000000000006"/>
    <m/>
    <s v="Colis 022"/>
    <d v="2017-10-30T00:00:00"/>
    <m/>
    <m/>
  </r>
  <r>
    <s v="Commande 023"/>
    <x v="18"/>
    <s v="Objet n°23"/>
    <s v="🏠 Maison et Jardin"/>
    <n v="1"/>
    <n v="1"/>
    <n v="1.84"/>
    <n v="1.84"/>
    <n v="0"/>
    <n v="1.84"/>
    <m/>
    <s v="Colis 023"/>
    <d v="2017-11-03T00:00:00"/>
    <m/>
    <m/>
  </r>
  <r>
    <s v="Commande 024"/>
    <x v="19"/>
    <s v="Objet n°24"/>
    <s v="🚼 🍼 Bébé"/>
    <n v="1"/>
    <n v="1"/>
    <n v="0.01"/>
    <n v="0.01"/>
    <n v="0"/>
    <n v="0.01"/>
    <m/>
    <s v="Colis 024"/>
    <d v="2017-11-04T00:00:00"/>
    <m/>
    <m/>
  </r>
  <r>
    <s v="Commande 025"/>
    <x v="20"/>
    <s v="Objet n°25"/>
    <s v="👕 👖 Vêtements et Accessoires"/>
    <n v="1"/>
    <n v="1"/>
    <n v="11.71"/>
    <n v="11.71"/>
    <n v="0"/>
    <n v="11.71"/>
    <m/>
    <s v="Colis 025"/>
    <d v="2017-11-05T00:00:00"/>
    <m/>
    <m/>
  </r>
  <r>
    <s v="Commande 026"/>
    <x v="21"/>
    <s v="Objet n°26"/>
    <s v="👕 👖 Vêtements et Accessoires"/>
    <n v="1"/>
    <n v="1"/>
    <n v="3.01"/>
    <n v="3.01"/>
    <n v="0"/>
    <n v="3.01"/>
    <m/>
    <s v="Colis 026"/>
    <d v="2017-11-11T00:00:00"/>
    <m/>
    <m/>
  </r>
  <r>
    <s v="Commande 027"/>
    <x v="22"/>
    <s v="Objet n°27"/>
    <s v="📱 💻 Électronique"/>
    <n v="4"/>
    <n v="2"/>
    <n v="2.78"/>
    <n v="5.56"/>
    <n v="1.7700000000000005"/>
    <n v="7.33"/>
    <m/>
    <s v="Colis 027"/>
    <d v="2018-01-01T00:00:00"/>
    <m/>
    <m/>
  </r>
  <r>
    <s v="Commande 028"/>
    <x v="22"/>
    <s v="Objet n°28"/>
    <s v="📱 💻 Électronique"/>
    <n v="1"/>
    <n v="1"/>
    <n v="0.92"/>
    <n v="0.92"/>
    <n v="0"/>
    <n v="0.92"/>
    <m/>
    <s v="Colis 028"/>
    <d v="2018-01-01T00:00:00"/>
    <m/>
    <m/>
  </r>
  <r>
    <s v="Commande 029"/>
    <x v="22"/>
    <s v="Objet n°29"/>
    <s v="📱 💻 Électronique"/>
    <n v="1"/>
    <n v="1"/>
    <n v="1.17"/>
    <n v="1.17"/>
    <n v="0"/>
    <n v="1.17"/>
    <m/>
    <s v="Colis 029"/>
    <d v="2018-01-01T00:00:00"/>
    <m/>
    <m/>
  </r>
  <r>
    <s v="Commande 030"/>
    <x v="22"/>
    <s v="Objet n°30"/>
    <s v="📱 💻 Électronique"/>
    <n v="1"/>
    <n v="1"/>
    <n v="164.49"/>
    <n v="164.49"/>
    <n v="0"/>
    <n v="164.49"/>
    <m/>
    <s v="Colis 030"/>
    <d v="2018-01-01T00:00:00"/>
    <m/>
    <m/>
  </r>
  <r>
    <s v="Commande 031"/>
    <x v="22"/>
    <s v="Objet n°31"/>
    <s v="🏀 🎮 🚲 Sports, Loisirs, Jouets"/>
    <n v="1"/>
    <n v="1"/>
    <n v="5.85"/>
    <n v="5.85"/>
    <n v="1.62"/>
    <n v="7.47"/>
    <m/>
    <s v="Colis 031"/>
    <d v="2018-01-01T00:00:00"/>
    <m/>
    <m/>
  </r>
  <r>
    <s v="Commande 032"/>
    <x v="23"/>
    <s v="Objet n°32"/>
    <s v="📱 💻 Électronique"/>
    <n v="1"/>
    <n v="2"/>
    <n v="2.2400000000000002"/>
    <n v="4.4800000000000004"/>
    <n v="1.42"/>
    <n v="5.9"/>
    <m/>
    <s v="Colis 032"/>
    <d v="2018-01-08T00:00:00"/>
    <m/>
    <m/>
  </r>
  <r>
    <s v="Commande 033"/>
    <x v="23"/>
    <s v="Objet n°33"/>
    <s v="📱 💻 Électronique"/>
    <n v="1"/>
    <n v="4"/>
    <n v="2.79"/>
    <n v="11.16"/>
    <n v="1.62"/>
    <n v="12.780000000000001"/>
    <m/>
    <s v="Colis 033"/>
    <d v="2018-01-08T00:00:00"/>
    <m/>
    <m/>
  </r>
  <r>
    <s v="Commande 034"/>
    <x v="23"/>
    <s v="Objet n°34"/>
    <s v="📱 💻 Électronique"/>
    <n v="1"/>
    <n v="1"/>
    <n v="9.17"/>
    <n v="9.17"/>
    <n v="0"/>
    <n v="9.17"/>
    <m/>
    <s v="Colis 034"/>
    <d v="2018-01-08T00:00:00"/>
    <m/>
    <m/>
  </r>
  <r>
    <s v="Commande 035"/>
    <x v="23"/>
    <s v="Objet n°35"/>
    <s v="📱 💻 Électronique"/>
    <n v="4"/>
    <n v="1"/>
    <n v="9.08"/>
    <n v="9.08"/>
    <n v="0"/>
    <n v="9.08"/>
    <m/>
    <s v="Colis 035"/>
    <d v="2018-01-08T00:00:00"/>
    <m/>
    <m/>
  </r>
  <r>
    <s v="Commande 036"/>
    <x v="24"/>
    <s v="Objet n°36"/>
    <s v="🏠 Maison et Jardin"/>
    <n v="1"/>
    <n v="1"/>
    <n v="1.1100000000000001"/>
    <n v="1.1100000000000001"/>
    <n v="0"/>
    <n v="1.1100000000000001"/>
    <m/>
    <s v="Colis 036"/>
    <d v="2018-02-07T00:00:00"/>
    <m/>
    <m/>
  </r>
  <r>
    <s v="Commande 037"/>
    <x v="25"/>
    <s v="Objet n°37"/>
    <s v="📱 💻 Électronique"/>
    <n v="1"/>
    <n v="1"/>
    <n v="23.62"/>
    <n v="23.62"/>
    <n v="0"/>
    <n v="23.62"/>
    <m/>
    <s v="Colis 037"/>
    <d v="2018-02-09T00:00:00"/>
    <m/>
    <m/>
  </r>
  <r>
    <s v="Commande 038"/>
    <x v="26"/>
    <s v="Objet n°38"/>
    <s v="👕 👖 Vêtements et Accessoires"/>
    <n v="40"/>
    <n v="1"/>
    <n v="5.54"/>
    <n v="5.54"/>
    <n v="0"/>
    <n v="5.54"/>
    <d v="2018-01-16T00:00:00"/>
    <s v="Colis 038"/>
    <d v="2018-01-27T00:00:00"/>
    <m/>
    <n v="14"/>
  </r>
  <r>
    <s v="Commande 039"/>
    <x v="27"/>
    <s v="Objet n°39"/>
    <s v="📱 💻 Électronique"/>
    <n v="1"/>
    <n v="1"/>
    <n v="0.56999999999999995"/>
    <n v="0.56999999999999995"/>
    <n v="0"/>
    <n v="0.56999999999999995"/>
    <d v="2018-02-08T00:00:00"/>
    <s v="Colis 039"/>
    <d v="2018-03-17T00:00:00"/>
    <m/>
    <m/>
  </r>
  <r>
    <s v="Commande 040"/>
    <x v="28"/>
    <s v="Objet n°40"/>
    <s v="🚗 🏍 Auto Moto"/>
    <n v="2"/>
    <n v="1"/>
    <n v="3.23"/>
    <n v="3.23"/>
    <n v="0"/>
    <n v="3.23"/>
    <d v="2018-02-28T00:00:00"/>
    <s v="Colis 040"/>
    <d v="2018-04-03T00:00:00"/>
    <m/>
    <m/>
  </r>
  <r>
    <s v="Commande 041"/>
    <x v="29"/>
    <s v="Objet n°41"/>
    <s v="🏀 🎮 🚲 Sports, Loisirs, Jouets"/>
    <n v="1"/>
    <n v="1"/>
    <n v="1.36"/>
    <n v="1.36"/>
    <n v="0"/>
    <n v="1.36"/>
    <d v="2018-03-05T00:00:00"/>
    <s v="Colis 041"/>
    <d v="2018-04-10T00:00:00"/>
    <m/>
    <m/>
  </r>
  <r>
    <s v="Commande 042"/>
    <x v="30"/>
    <s v="Objet n°42"/>
    <s v="🏀 🎮 🚲 Sports, Loisirs, Jouets"/>
    <n v="6"/>
    <n v="1"/>
    <n v="24.46"/>
    <n v="24.46"/>
    <n v="0"/>
    <n v="24.46"/>
    <d v="2018-03-02T00:00:00"/>
    <s v="Colis 042"/>
    <d v="2018-03-12T00:00:00"/>
    <m/>
    <n v="12"/>
  </r>
  <r>
    <s v="Commande 043"/>
    <x v="31"/>
    <s v="Objet n°43"/>
    <s v="📱 💻 Électronique"/>
    <n v="1"/>
    <n v="1"/>
    <n v="0.82"/>
    <n v="0.82"/>
    <n v="0"/>
    <n v="0.82"/>
    <d v="2018-03-04T00:00:00"/>
    <s v="Colis 043"/>
    <d v="2018-04-12T00:00:00"/>
    <m/>
    <m/>
  </r>
  <r>
    <s v="Commande 044"/>
    <x v="32"/>
    <s v="Objet n°44"/>
    <s v="🛠 Bricolage"/>
    <n v="229"/>
    <n v="1"/>
    <n v="0.01"/>
    <n v="0.01"/>
    <n v="0"/>
    <n v="0.01"/>
    <d v="2018-03-07T00:00:00"/>
    <s v="Colis 044"/>
    <d v="2018-03-13T00:00:00"/>
    <m/>
    <n v="6"/>
  </r>
  <r>
    <s v="Commande 045"/>
    <x v="33"/>
    <s v="Objet n°45"/>
    <s v="📱 💻 Électronique"/>
    <n v="1"/>
    <n v="1"/>
    <n v="14.91"/>
    <n v="14.91"/>
    <n v="0"/>
    <n v="14.91"/>
    <d v="2018-03-10T00:00:00"/>
    <s v="Colis 045"/>
    <d v="2018-03-19T00:00:00"/>
    <m/>
    <n v="11"/>
  </r>
  <r>
    <s v="Commande 046"/>
    <x v="33"/>
    <s v="Objet n°46"/>
    <s v="📱 💻 Électronique"/>
    <n v="1"/>
    <n v="1"/>
    <n v="8.8000000000000007"/>
    <n v="8.8000000000000007"/>
    <n v="0"/>
    <n v="8.8000000000000007"/>
    <d v="2018-03-10T00:00:00"/>
    <s v="Colis 046"/>
    <d v="2018-03-19T00:00:00"/>
    <m/>
    <n v="11"/>
  </r>
  <r>
    <s v="Commande 047"/>
    <x v="33"/>
    <s v="Objet n°47"/>
    <s v="🏀 🎮 🚲 Sports, Loisirs, Jouets"/>
    <n v="6"/>
    <n v="1"/>
    <n v="16.149999999999999"/>
    <n v="16.149999999999999"/>
    <n v="0"/>
    <n v="16.149999999999999"/>
    <d v="2018-03-16T00:00:00"/>
    <s v="Colis 047"/>
    <d v="2018-03-28T00:00:00"/>
    <m/>
    <n v="20"/>
  </r>
  <r>
    <s v="Commande 048"/>
    <x v="33"/>
    <s v="Objet n°48"/>
    <s v="👕 👖 Vêtements et Accessoires"/>
    <n v="1"/>
    <n v="1"/>
    <n v="6.54"/>
    <n v="6.54"/>
    <n v="0"/>
    <n v="6.54"/>
    <d v="2018-03-10T00:00:00"/>
    <s v="Colis 048"/>
    <d v="2018-03-22T00:00:00"/>
    <m/>
    <n v="14"/>
  </r>
  <r>
    <s v="Commande 049"/>
    <x v="34"/>
    <s v="Objet n°49"/>
    <s v="🚗 🏍 Auto Moto"/>
    <n v="1"/>
    <n v="1"/>
    <n v="1.39"/>
    <n v="1.39"/>
    <n v="0"/>
    <n v="1.39"/>
    <d v="2018-03-31T00:00:00"/>
    <s v="Colis 049"/>
    <d v="2018-04-21T00:00:00"/>
    <m/>
    <n v="24"/>
  </r>
  <r>
    <s v="Commande 050"/>
    <x v="34"/>
    <s v="Objet n°50"/>
    <s v="🚗 🏍 Auto Moto"/>
    <n v="1"/>
    <n v="2"/>
    <n v="0.64500000000000002"/>
    <n v="1.29"/>
    <n v="0"/>
    <n v="1.29"/>
    <d v="2018-03-31T00:00:00"/>
    <s v="Colis 050"/>
    <d v="2018-04-27T00:00:00"/>
    <m/>
    <n v="30"/>
  </r>
  <r>
    <s v="Commande 051"/>
    <x v="34"/>
    <s v="Objet n°51"/>
    <s v="👜 🎒 Bagages et Sacs"/>
    <n v="3"/>
    <n v="1"/>
    <n v="2.3199999999999998"/>
    <n v="2.3199999999999998"/>
    <n v="0"/>
    <n v="2.3199999999999998"/>
    <d v="2018-04-01T00:00:00"/>
    <s v="Colis 051"/>
    <d v="2018-04-14T00:00:00"/>
    <m/>
    <n v="17"/>
  </r>
  <r>
    <s v="Commande 052"/>
    <x v="34"/>
    <s v="Objet n°52"/>
    <s v="👜 🎒 Bagages et Sacs"/>
    <n v="3"/>
    <n v="1"/>
    <n v="2.3199999999999998"/>
    <n v="2.3199999999999998"/>
    <n v="0"/>
    <n v="2.3199999999999998"/>
    <d v="2018-04-01T00:00:00"/>
    <s v="Colis 052"/>
    <d v="2018-04-14T00:00:00"/>
    <m/>
    <n v="17"/>
  </r>
  <r>
    <s v="Commande 053"/>
    <x v="34"/>
    <s v="Objet n°53"/>
    <s v="💄 💊   Beauté et Santé"/>
    <n v="7"/>
    <n v="1"/>
    <n v="6.79"/>
    <n v="6.79"/>
    <n v="0"/>
    <n v="6.79"/>
    <d v="2018-04-02T00:00:00"/>
    <s v="Colis 053"/>
    <d v="2018-04-14T00:00:00"/>
    <m/>
    <n v="17"/>
  </r>
  <r>
    <s v="Commande 054"/>
    <x v="34"/>
    <s v="Objet n°54"/>
    <s v="👞 Chaussures"/>
    <n v="1"/>
    <n v="1"/>
    <n v="1.71"/>
    <n v="1.71"/>
    <n v="0"/>
    <n v="1.71"/>
    <d v="2018-04-03T00:00:00"/>
    <s v="Colis 054"/>
    <d v="2018-04-21T00:00:00"/>
    <m/>
    <n v="24"/>
  </r>
  <r>
    <s v="Commande 055"/>
    <x v="34"/>
    <s v="Objet n°55"/>
    <s v="👞 Chaussures"/>
    <n v="1"/>
    <n v="1"/>
    <n v="0.83"/>
    <n v="0.83"/>
    <n v="0"/>
    <n v="0.83"/>
    <d v="2018-04-01T00:00:00"/>
    <s v="Colis 055"/>
    <d v="2018-04-21T00:00:00"/>
    <m/>
    <n v="24"/>
  </r>
  <r>
    <s v="Commande 056"/>
    <x v="34"/>
    <s v="Objet n°56"/>
    <s v="📱 💻 Électronique"/>
    <n v="1"/>
    <n v="1"/>
    <n v="7.75"/>
    <n v="7.75"/>
    <n v="0"/>
    <n v="7.75"/>
    <d v="2018-03-31T00:00:00"/>
    <s v="Colis 056"/>
    <d v="2018-04-14T00:00:00"/>
    <m/>
    <n v="17"/>
  </r>
  <r>
    <s v="Commande 057"/>
    <x v="34"/>
    <s v="Objet n°57"/>
    <s v="📱 💻 Électronique"/>
    <n v="1"/>
    <n v="2"/>
    <n v="1.67"/>
    <n v="3.34"/>
    <n v="0"/>
    <n v="3.34"/>
    <d v="2018-03-30T00:00:00"/>
    <s v="Colis 057"/>
    <d v="2018-04-14T00:00:00"/>
    <m/>
    <n v="17"/>
  </r>
  <r>
    <s v="Commande 058"/>
    <x v="34"/>
    <s v="Objet n°58"/>
    <s v="🏠 Maison et Jardin"/>
    <n v="1"/>
    <n v="1"/>
    <n v="3.21"/>
    <n v="3.21"/>
    <n v="0"/>
    <n v="3.21"/>
    <d v="2018-03-30T00:00:00"/>
    <s v="Colis 058"/>
    <d v="2018-05-10T00:00:00"/>
    <m/>
    <n v="43"/>
  </r>
  <r>
    <s v="Commande 059"/>
    <x v="34"/>
    <s v="Objet n°59"/>
    <s v="🏠 Maison et Jardin"/>
    <n v="1"/>
    <n v="1"/>
    <n v="0.65"/>
    <n v="0.65"/>
    <n v="0"/>
    <n v="0.65"/>
    <d v="2018-04-01T00:00:00"/>
    <s v="Colis 059"/>
    <d v="2018-04-27T00:00:00"/>
    <m/>
    <n v="30"/>
  </r>
  <r>
    <s v="Commande 060"/>
    <x v="34"/>
    <s v="Objet n°60"/>
    <s v="👕 👖 Vêtements et Accessoires"/>
    <n v="2"/>
    <n v="2"/>
    <n v="4.6849999999999996"/>
    <n v="9.3699999999999992"/>
    <n v="0"/>
    <n v="9.3699999999999992"/>
    <d v="2018-03-28T00:00:00"/>
    <s v="Colis 060"/>
    <d v="2018-04-14T00:00:00"/>
    <m/>
    <n v="17"/>
  </r>
  <r>
    <s v="Commande 061"/>
    <x v="35"/>
    <s v="Objet n°61"/>
    <s v="🚗 🏍 Auto Moto"/>
    <n v="4"/>
    <n v="2"/>
    <n v="0.53"/>
    <n v="1.06"/>
    <n v="0"/>
    <n v="1.06"/>
    <d v="2018-04-08T00:00:00"/>
    <s v="Colis 061"/>
    <d v="2018-04-27T00:00:00"/>
    <m/>
    <n v="24"/>
  </r>
  <r>
    <s v="Commande 062"/>
    <x v="35"/>
    <s v="Objet n°62"/>
    <s v="🚗 🏍 Auto Moto"/>
    <n v="10"/>
    <n v="1"/>
    <n v="1.1399999999999999"/>
    <n v="1.1399999999999999"/>
    <n v="0"/>
    <n v="1.1399999999999999"/>
    <d v="2018-04-05T00:00:00"/>
    <s v="Colis 062"/>
    <d v="2018-05-04T00:00:00"/>
    <m/>
    <n v="31"/>
  </r>
  <r>
    <s v="Commande 063"/>
    <x v="35"/>
    <s v="Objet n°63"/>
    <s v="🚗 🏍 Auto Moto"/>
    <n v="1"/>
    <n v="1"/>
    <n v="4.03"/>
    <n v="4.03"/>
    <n v="0"/>
    <n v="4.03"/>
    <d v="2018-04-11T00:00:00"/>
    <s v="Colis 063"/>
    <d v="2018-05-07T00:00:00"/>
    <m/>
    <n v="34"/>
  </r>
  <r>
    <s v="Commande 064"/>
    <x v="35"/>
    <s v="Objet n°64"/>
    <s v="📱 💻 Électronique"/>
    <n v="1"/>
    <n v="1"/>
    <n v="2.19"/>
    <n v="2.19"/>
    <n v="0"/>
    <n v="2.19"/>
    <d v="2018-04-07T00:00:00"/>
    <s v="Colis 064"/>
    <d v="2018-04-21T00:00:00"/>
    <m/>
    <n v="18"/>
  </r>
  <r>
    <s v="Commande 065"/>
    <x v="35"/>
    <s v="Objet n°65"/>
    <s v="📱 💻 Électronique"/>
    <n v="1"/>
    <n v="1"/>
    <n v="2.78"/>
    <n v="2.78"/>
    <n v="0"/>
    <n v="2.78"/>
    <d v="2018-04-09T00:00:00"/>
    <s v="Colis 065"/>
    <d v="2018-04-21T00:00:00"/>
    <m/>
    <n v="18"/>
  </r>
  <r>
    <s v="Commande 066"/>
    <x v="36"/>
    <s v="Objet n°66"/>
    <s v="📱 💻 Électronique"/>
    <n v="1"/>
    <n v="1"/>
    <n v="3.62"/>
    <n v="3.62"/>
    <n v="0"/>
    <n v="3.62"/>
    <d v="2018-04-22T00:00:00"/>
    <s v="Colis 066"/>
    <d v="2018-04-27T00:00:00"/>
    <m/>
    <n v="11"/>
  </r>
  <r>
    <s v="Commande 067"/>
    <x v="37"/>
    <s v="Objet n°67"/>
    <s v="📱 💻 Électronique"/>
    <n v="1"/>
    <n v="1"/>
    <n v="0.01"/>
    <n v="0.01"/>
    <n v="0"/>
    <n v="0.01"/>
    <d v="2018-04-22T00:00:00"/>
    <s v="Colis 067"/>
    <d v="2018-04-27T00:00:00"/>
    <m/>
    <n v="8"/>
  </r>
  <r>
    <s v="Commande 068"/>
    <x v="37"/>
    <s v="Objet n°68"/>
    <s v="👕 👖 Vêtements et Accessoires"/>
    <n v="2"/>
    <n v="1"/>
    <n v="0.9"/>
    <n v="0.9"/>
    <n v="0"/>
    <n v="0.9"/>
    <d v="2018-04-23T00:00:00"/>
    <s v="Colis 068"/>
    <d v="2018-06-01T00:00:00"/>
    <m/>
    <n v="43"/>
  </r>
  <r>
    <s v="Commande 069"/>
    <x v="38"/>
    <s v="Objet n°69"/>
    <s v="👜 🎒 Bagages et Sacs"/>
    <n v="1"/>
    <n v="3"/>
    <n v="0.92"/>
    <n v="2.7600000000000002"/>
    <n v="0"/>
    <n v="2.7600000000000002"/>
    <d v="2018-04-25T00:00:00"/>
    <s v="Colis 069"/>
    <d v="2018-05-25T00:00:00"/>
    <m/>
    <n v="32"/>
  </r>
  <r>
    <s v="Commande 070"/>
    <x v="38"/>
    <s v="Objet n°70"/>
    <s v="👞 Chaussures"/>
    <n v="1"/>
    <n v="1"/>
    <n v="9.52"/>
    <n v="9.52"/>
    <n v="1.2"/>
    <n v="10.719999999999999"/>
    <d v="2018-04-26T00:00:00"/>
    <s v="Colis 070"/>
    <d v="2018-05-09T00:00:00"/>
    <m/>
    <n v="16"/>
  </r>
  <r>
    <s v="Commande 071"/>
    <x v="39"/>
    <s v="Objet n°71"/>
    <s v="👞 Chaussures"/>
    <n v="1"/>
    <n v="3"/>
    <n v="0.94"/>
    <n v="2.82"/>
    <n v="0"/>
    <n v="2.82"/>
    <d v="2018-05-06T00:00:00"/>
    <s v="Colis 071"/>
    <d v="2018-05-19T00:00:00"/>
    <m/>
    <n v="15"/>
  </r>
  <r>
    <s v="Commande 072"/>
    <x v="39"/>
    <s v="Objet n°72"/>
    <s v="👞 Chaussures"/>
    <n v="1"/>
    <n v="2"/>
    <n v="1.48"/>
    <n v="2.96"/>
    <n v="-0.01"/>
    <n v="2.95"/>
    <d v="2018-05-08T00:00:00"/>
    <s v="Colis 072"/>
    <m/>
    <m/>
    <n v="-43224"/>
  </r>
  <r>
    <s v="Commande 073"/>
    <x v="39"/>
    <s v="Objet n°73"/>
    <s v="🏠 Maison et Jardin"/>
    <n v="1"/>
    <n v="5"/>
    <n v="0.32"/>
    <n v="1.6"/>
    <n v="-0.03"/>
    <n v="1.57"/>
    <d v="2018-05-08T00:00:00"/>
    <s v="Colis 073"/>
    <d v="2018-05-25T00:00:00"/>
    <m/>
    <n v="21"/>
  </r>
  <r>
    <s v="Commande 074"/>
    <x v="40"/>
    <s v="Objet n°74"/>
    <s v="⌚️ 💍 Montres et Bijoux"/>
    <n v="1"/>
    <n v="1"/>
    <n v="20.95"/>
    <n v="20.95"/>
    <n v="0"/>
    <n v="20.95"/>
    <d v="2018-05-13T00:00:00"/>
    <s v="Colis 074"/>
    <d v="2018-05-26T00:00:00"/>
    <m/>
    <n v="14"/>
  </r>
  <r>
    <s v="Commande 075"/>
    <x v="41"/>
    <s v="Objet n°75"/>
    <s v="🚼 🍼 Bébé"/>
    <n v="1"/>
    <n v="1"/>
    <n v="0.01"/>
    <n v="0.01"/>
    <n v="0"/>
    <n v="0.01"/>
    <d v="2018-05-25T00:00:00"/>
    <s v="Colis 075"/>
    <d v="2018-06-09T00:00:00"/>
    <m/>
    <n v="17"/>
  </r>
  <r>
    <s v="Commande 076"/>
    <x v="41"/>
    <s v="Objet n°76"/>
    <s v="📱 💻 Électronique"/>
    <n v="1"/>
    <n v="1"/>
    <n v="0.65"/>
    <n v="0.65"/>
    <n v="0"/>
    <n v="0.65"/>
    <d v="2018-05-25T00:00:00"/>
    <s v="Colis 076"/>
    <d v="2018-06-04T00:00:00"/>
    <m/>
    <n v="12"/>
  </r>
  <r>
    <s v="Commande 077"/>
    <x v="41"/>
    <s v="Objet n°77"/>
    <s v="🏠 Maison et Jardin"/>
    <n v="1"/>
    <n v="1"/>
    <n v="8.8699999999999992"/>
    <n v="8.8699999999999992"/>
    <n v="0"/>
    <n v="8.8699999999999992"/>
    <d v="2018-05-25T00:00:00"/>
    <s v="Colis 077"/>
    <m/>
    <m/>
    <n v="-432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6" firstHeaderRow="1" firstDataRow="2" firstDataCol="1"/>
  <pivotFields count="16">
    <pivotField showAll="0"/>
    <pivotField axis="axisRow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showAll="0"/>
    <pivotField showAll="0"/>
    <pivotField showAll="0"/>
    <pivotField showAll="0"/>
    <pivotField showAll="0"/>
    <pivotField axis="axisCol" showAll="0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rowItems>
  <colFields count="1">
    <field x="15"/>
  </colFields>
  <colItems count="4">
    <i>
      <x v="1"/>
    </i>
    <i>
      <x v="2"/>
    </i>
    <i>
      <x v="3"/>
    </i>
    <i t="grand">
      <x/>
    </i>
  </colItems>
  <dataFields count="1">
    <dataField name="Somme de Total" fld="9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78" totalsRowShown="0" headerRowDxfId="16" dataDxfId="15">
  <autoFilter ref="A1:O78"/>
  <tableColumns count="15">
    <tableColumn id="1" name="n° commande" dataDxfId="14"/>
    <tableColumn id="2" name="Date commande" dataDxfId="13"/>
    <tableColumn id="3" name="Objet" dataDxfId="12"/>
    <tableColumn id="16" name="Catégorie" dataDxfId="11"/>
    <tableColumn id="13" name="Pièces/Lot" dataDxfId="10"/>
    <tableColumn id="4" name="Quantité" dataDxfId="9"/>
    <tableColumn id="5" name="P.U." dataDxfId="8"/>
    <tableColumn id="6" name="Prix" dataDxfId="7">
      <calculatedColumnFormula>Tableau1[P.U.]*Tableau1[Quantité]</calculatedColumnFormula>
    </tableColumn>
    <tableColumn id="12" name="Port" dataDxfId="6"/>
    <tableColumn id="11" name="Total" dataDxfId="5">
      <calculatedColumnFormula>Tableau1[Port]+Tableau1[Prix]</calculatedColumnFormula>
    </tableColumn>
    <tableColumn id="10" name="Expédition" dataDxfId="4"/>
    <tableColumn id="7" name="n° colis" dataDxfId="3"/>
    <tableColumn id="8" name="date livraison" dataDxfId="2"/>
    <tableColumn id="9" name="note" dataDxfId="1"/>
    <tableColumn id="15" name="jours" dataDxfId="0"/>
  </tableColumns>
  <tableStyleInfo name="TableStyleMedium18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élest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élest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élest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82000"/>
                <a:alpha val="74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00000"/>
              </a:schemeClr>
            </a:gs>
            <a:gs pos="100000">
              <a:schemeClr val="phClr">
                <a:shade val="88000"/>
                <a:lumMod val="88000"/>
              </a:schemeClr>
            </a:gs>
          </a:gsLst>
          <a:lin ang="5400000" scaled="1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127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6000"/>
                <a:hueMod val="100000"/>
                <a:satMod val="180000"/>
                <a:lumMod val="110000"/>
              </a:schemeClr>
            </a:gs>
            <a:gs pos="100000">
              <a:schemeClr val="phClr">
                <a:shade val="96000"/>
                <a:satMod val="160000"/>
                <a:lumMod val="100000"/>
              </a:schemeClr>
            </a:gs>
          </a:gsLst>
          <a:lin ang="4740000" scaled="1"/>
        </a:gradFill>
        <a:blipFill>
          <a:blip xmlns:r="http://schemas.openxmlformats.org/officeDocument/2006/relationships" r:embed="rId1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elestial" id="{C4BB2A3D-0E93-4C5F-B0D2-9D3FCE089CC5}" vid="{42E5908D-19A2-46FD-89FA-638B126129EF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2"/>
  <sheetViews>
    <sheetView tabSelected="1" topLeftCell="A9" workbookViewId="0">
      <selection activeCell="A20" sqref="A20:B32"/>
    </sheetView>
  </sheetViews>
  <sheetFormatPr baseColWidth="10" defaultRowHeight="15.5" x14ac:dyDescent="0.35"/>
  <cols>
    <col min="1" max="1" width="19" bestFit="1" customWidth="1"/>
    <col min="2" max="2" width="21.6640625" bestFit="1" customWidth="1"/>
    <col min="3" max="4" width="6.75" customWidth="1"/>
    <col min="5" max="5" width="11.58203125" bestFit="1" customWidth="1"/>
  </cols>
  <sheetData>
    <row r="3" spans="1:5" x14ac:dyDescent="0.35">
      <c r="A3" s="22" t="s">
        <v>263</v>
      </c>
      <c r="B3" s="22" t="s">
        <v>280</v>
      </c>
    </row>
    <row r="4" spans="1:5" x14ac:dyDescent="0.35">
      <c r="A4" s="22" t="s">
        <v>264</v>
      </c>
      <c r="B4" t="s">
        <v>277</v>
      </c>
      <c r="C4" t="s">
        <v>278</v>
      </c>
      <c r="D4" t="s">
        <v>279</v>
      </c>
      <c r="E4" t="s">
        <v>265</v>
      </c>
    </row>
    <row r="5" spans="1:5" x14ac:dyDescent="0.35">
      <c r="A5" s="23" t="s">
        <v>266</v>
      </c>
      <c r="B5" s="21"/>
      <c r="C5" s="21">
        <v>2.4300000000000002</v>
      </c>
      <c r="D5" s="21">
        <v>5.54</v>
      </c>
      <c r="E5" s="21">
        <v>7.9700000000000006</v>
      </c>
    </row>
    <row r="6" spans="1:5" x14ac:dyDescent="0.35">
      <c r="A6" s="23" t="s">
        <v>267</v>
      </c>
      <c r="B6" s="21"/>
      <c r="C6" s="21">
        <v>4.4000000000000004</v>
      </c>
      <c r="D6" s="21">
        <v>29.62</v>
      </c>
      <c r="E6" s="21">
        <v>34.020000000000003</v>
      </c>
    </row>
    <row r="7" spans="1:5" x14ac:dyDescent="0.35">
      <c r="A7" s="23" t="s">
        <v>268</v>
      </c>
      <c r="B7" s="21"/>
      <c r="C7" s="21"/>
      <c r="D7" s="21">
        <v>88.2</v>
      </c>
      <c r="E7" s="21">
        <v>88.2</v>
      </c>
    </row>
    <row r="8" spans="1:5" x14ac:dyDescent="0.35">
      <c r="A8" s="23" t="s">
        <v>269</v>
      </c>
      <c r="B8" s="21"/>
      <c r="C8" s="21">
        <v>1.76</v>
      </c>
      <c r="D8" s="21">
        <v>29.21</v>
      </c>
      <c r="E8" s="21">
        <v>30.970000000000002</v>
      </c>
    </row>
    <row r="9" spans="1:5" x14ac:dyDescent="0.35">
      <c r="A9" s="23" t="s">
        <v>270</v>
      </c>
      <c r="B9" s="21"/>
      <c r="C9" s="21"/>
      <c r="D9" s="21">
        <v>37.82</v>
      </c>
      <c r="E9" s="21">
        <v>37.82</v>
      </c>
    </row>
    <row r="10" spans="1:5" x14ac:dyDescent="0.35">
      <c r="A10" s="23" t="s">
        <v>271</v>
      </c>
      <c r="B10" s="21"/>
      <c r="C10" s="21">
        <v>10.86</v>
      </c>
      <c r="D10" s="21"/>
      <c r="E10" s="21">
        <v>10.86</v>
      </c>
    </row>
    <row r="11" spans="1:5" x14ac:dyDescent="0.35">
      <c r="A11" s="23" t="s">
        <v>272</v>
      </c>
      <c r="B11" s="21"/>
      <c r="C11" s="21">
        <v>63.900000000000006</v>
      </c>
      <c r="D11" s="21"/>
      <c r="E11" s="21">
        <v>63.900000000000006</v>
      </c>
    </row>
    <row r="12" spans="1:5" x14ac:dyDescent="0.35">
      <c r="A12" s="23" t="s">
        <v>273</v>
      </c>
      <c r="B12" s="21"/>
      <c r="C12" s="21">
        <v>1.68</v>
      </c>
      <c r="D12" s="21"/>
      <c r="E12" s="21">
        <v>1.68</v>
      </c>
    </row>
    <row r="13" spans="1:5" x14ac:dyDescent="0.35">
      <c r="A13" s="23" t="s">
        <v>274</v>
      </c>
      <c r="B13" s="21">
        <v>6.23</v>
      </c>
      <c r="C13" s="21">
        <v>26.769999999999996</v>
      </c>
      <c r="D13" s="21"/>
      <c r="E13" s="21">
        <v>33</v>
      </c>
    </row>
    <row r="14" spans="1:5" x14ac:dyDescent="0.35">
      <c r="A14" s="23" t="s">
        <v>275</v>
      </c>
      <c r="B14" s="21"/>
      <c r="C14" s="21">
        <v>218.31</v>
      </c>
      <c r="D14" s="21"/>
      <c r="E14" s="21">
        <v>218.31</v>
      </c>
    </row>
    <row r="15" spans="1:5" x14ac:dyDescent="0.35">
      <c r="A15" s="23" t="s">
        <v>276</v>
      </c>
      <c r="B15" s="21"/>
      <c r="C15" s="21">
        <v>24.73</v>
      </c>
      <c r="D15" s="21"/>
      <c r="E15" s="21">
        <v>24.73</v>
      </c>
    </row>
    <row r="16" spans="1:5" x14ac:dyDescent="0.35">
      <c r="A16" s="23" t="s">
        <v>265</v>
      </c>
      <c r="B16" s="21">
        <v>6.23</v>
      </c>
      <c r="C16" s="21">
        <v>354.84000000000003</v>
      </c>
      <c r="D16" s="21">
        <v>190.39000000000001</v>
      </c>
      <c r="E16" s="21">
        <v>551.46</v>
      </c>
    </row>
    <row r="20" spans="1:2" x14ac:dyDescent="0.35">
      <c r="A20" s="24"/>
      <c r="B20" s="24" t="s">
        <v>281</v>
      </c>
    </row>
    <row r="21" spans="1:2" x14ac:dyDescent="0.35">
      <c r="A21" s="25">
        <v>43101</v>
      </c>
      <c r="B21" s="24">
        <f>SUMPRODUCT((Tableau1[Total])*(MONTH(Tableau1[Date commande])=MONTH(A21)))</f>
        <v>7.9700000000000006</v>
      </c>
    </row>
    <row r="22" spans="1:2" x14ac:dyDescent="0.35">
      <c r="A22" s="25">
        <v>43132</v>
      </c>
      <c r="B22" s="24">
        <f>SUMPRODUCT((Tableau1[Total])*(MONTH(Tableau1[Date commande])=MONTH(A22)))</f>
        <v>34.020000000000003</v>
      </c>
    </row>
    <row r="23" spans="1:2" x14ac:dyDescent="0.35">
      <c r="A23" s="25">
        <v>43160</v>
      </c>
      <c r="B23" s="24">
        <f>SUMPRODUCT((Tableau1[Total])*(MONTH(Tableau1[Date commande])=MONTH(A23)))</f>
        <v>88.2</v>
      </c>
    </row>
    <row r="24" spans="1:2" x14ac:dyDescent="0.35">
      <c r="A24" s="25">
        <v>43191</v>
      </c>
      <c r="B24" s="24">
        <f>SUMPRODUCT((Tableau1[Total])*(MONTH(Tableau1[Date commande])=MONTH(A24)))</f>
        <v>30.97</v>
      </c>
    </row>
    <row r="25" spans="1:2" x14ac:dyDescent="0.35">
      <c r="A25" s="25">
        <v>43221</v>
      </c>
      <c r="B25" s="24">
        <f>SUMPRODUCT((Tableau1[Total])*(MONTH(Tableau1[Date commande])=MONTH(A25)))</f>
        <v>37.82</v>
      </c>
    </row>
    <row r="26" spans="1:2" x14ac:dyDescent="0.35">
      <c r="A26" s="25">
        <v>43252</v>
      </c>
      <c r="B26" s="24">
        <f>SUMPRODUCT((Tableau1[Total])*(MONTH(Tableau1[Date commande])=MONTH(A26)))</f>
        <v>10.86</v>
      </c>
    </row>
    <row r="27" spans="1:2" x14ac:dyDescent="0.35">
      <c r="A27" s="25">
        <v>43282</v>
      </c>
      <c r="B27" s="24">
        <f>SUMPRODUCT((Tableau1[Total])*(MONTH(Tableau1[Date commande])=MONTH(A27)))</f>
        <v>63.900000000000006</v>
      </c>
    </row>
    <row r="28" spans="1:2" x14ac:dyDescent="0.35">
      <c r="A28" s="25">
        <v>43313</v>
      </c>
      <c r="B28" s="24">
        <f>SUMPRODUCT((Tableau1[Total])*(MONTH(Tableau1[Date commande])=MONTH(A28)))</f>
        <v>1.68</v>
      </c>
    </row>
    <row r="29" spans="1:2" x14ac:dyDescent="0.35">
      <c r="A29" s="25">
        <v>43344</v>
      </c>
      <c r="B29" s="24">
        <f>SUMPRODUCT((Tableau1[Total])*(MONTH(Tableau1[Date commande])=MONTH(A29)))</f>
        <v>33</v>
      </c>
    </row>
    <row r="30" spans="1:2" x14ac:dyDescent="0.35">
      <c r="A30" s="25">
        <v>43374</v>
      </c>
      <c r="B30" s="24">
        <f>SUMPRODUCT((Tableau1[Total])*(MONTH(Tableau1[Date commande])=MONTH(A30)))</f>
        <v>0</v>
      </c>
    </row>
    <row r="31" spans="1:2" x14ac:dyDescent="0.35">
      <c r="A31" s="25">
        <v>43405</v>
      </c>
      <c r="B31" s="24">
        <f>SUMPRODUCT((Tableau1[Total])*(MONTH(Tableau1[Date commande])=MONTH(A31)))</f>
        <v>218.31</v>
      </c>
    </row>
    <row r="32" spans="1:2" x14ac:dyDescent="0.35">
      <c r="A32" s="25">
        <v>43435</v>
      </c>
      <c r="B32" s="24">
        <f>SUMPRODUCT((Tableau1[Total])*(MONTH(Tableau1[Date commande])=MONTH(A32)))</f>
        <v>24.73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zoomScale="90" zoomScaleNormal="90" workbookViewId="0">
      <selection activeCell="C52" sqref="C52"/>
    </sheetView>
  </sheetViews>
  <sheetFormatPr baseColWidth="10" defaultColWidth="10.83203125" defaultRowHeight="15.5" x14ac:dyDescent="0.35"/>
  <cols>
    <col min="1" max="1" width="19" style="5" bestFit="1" customWidth="1"/>
    <col min="2" max="2" width="15.33203125" style="8" bestFit="1" customWidth="1"/>
    <col min="3" max="3" width="30" style="11" bestFit="1" customWidth="1"/>
    <col min="4" max="4" width="30" style="11" customWidth="1"/>
    <col min="5" max="5" width="8.33203125" style="1" customWidth="1"/>
    <col min="6" max="6" width="10.83203125" style="1"/>
    <col min="7" max="10" width="10.83203125" style="3"/>
    <col min="11" max="11" width="10.83203125" style="15"/>
    <col min="12" max="12" width="18.5" style="1" customWidth="1"/>
    <col min="13" max="13" width="10.83203125" style="15"/>
    <col min="14" max="14" width="14.5" style="1" customWidth="1"/>
    <col min="15" max="16384" width="10.83203125" style="1"/>
  </cols>
  <sheetData>
    <row r="1" spans="1:17" ht="69.5" x14ac:dyDescent="0.35">
      <c r="A1" s="9" t="s">
        <v>0</v>
      </c>
      <c r="B1" s="6" t="s">
        <v>1</v>
      </c>
      <c r="C1" s="2" t="s">
        <v>2</v>
      </c>
      <c r="D1" s="2" t="s">
        <v>14</v>
      </c>
      <c r="E1" s="2" t="s">
        <v>12</v>
      </c>
      <c r="F1" s="2" t="s">
        <v>3</v>
      </c>
      <c r="G1" s="12" t="s">
        <v>4</v>
      </c>
      <c r="H1" s="12" t="s">
        <v>5</v>
      </c>
      <c r="I1" s="12" t="s">
        <v>10</v>
      </c>
      <c r="J1" s="12" t="s">
        <v>11</v>
      </c>
      <c r="K1" s="14" t="s">
        <v>9</v>
      </c>
      <c r="L1" s="2" t="s">
        <v>6</v>
      </c>
      <c r="M1" s="14" t="s">
        <v>7</v>
      </c>
      <c r="N1" s="2" t="s">
        <v>8</v>
      </c>
      <c r="O1" s="2" t="s">
        <v>13</v>
      </c>
      <c r="Q1" s="10"/>
    </row>
    <row r="2" spans="1:17" x14ac:dyDescent="0.35">
      <c r="A2" s="5" t="s">
        <v>109</v>
      </c>
      <c r="B2" s="7">
        <v>42633</v>
      </c>
      <c r="C2" s="1" t="s">
        <v>32</v>
      </c>
      <c r="D2" s="1" t="s">
        <v>16</v>
      </c>
      <c r="E2" s="1">
        <v>1</v>
      </c>
      <c r="F2" s="1">
        <v>1</v>
      </c>
      <c r="G2" s="3">
        <v>6.23</v>
      </c>
      <c r="H2" s="3">
        <f>Tableau1[P.U.]*Tableau1[Quantité]</f>
        <v>6.23</v>
      </c>
      <c r="I2" s="3">
        <v>0</v>
      </c>
      <c r="J2" s="3">
        <f>Tableau1[Port]+Tableau1[Prix]</f>
        <v>6.23</v>
      </c>
      <c r="K2" s="16"/>
      <c r="L2" s="1" t="s">
        <v>186</v>
      </c>
      <c r="M2" s="16">
        <f>Tableau1[[#This Row],[Date commande]]+42</f>
        <v>42675</v>
      </c>
      <c r="Q2" s="10"/>
    </row>
    <row r="3" spans="1:17" x14ac:dyDescent="0.35">
      <c r="A3" s="5" t="s">
        <v>110</v>
      </c>
      <c r="B3" s="7">
        <v>42741</v>
      </c>
      <c r="C3" s="1" t="s">
        <v>33</v>
      </c>
      <c r="D3" s="1" t="s">
        <v>25</v>
      </c>
      <c r="E3" s="1">
        <v>1</v>
      </c>
      <c r="F3" s="1">
        <v>1</v>
      </c>
      <c r="G3" s="3">
        <v>2.4300000000000002</v>
      </c>
      <c r="H3" s="3">
        <f>Tableau1[P.U.]*Tableau1[Quantité]</f>
        <v>2.4300000000000002</v>
      </c>
      <c r="I3" s="3">
        <v>0</v>
      </c>
      <c r="J3" s="3">
        <f>Tableau1[Port]+Tableau1[Prix]</f>
        <v>2.4300000000000002</v>
      </c>
      <c r="K3" s="16"/>
      <c r="L3" s="1" t="s">
        <v>187</v>
      </c>
      <c r="M3" s="16">
        <f>Tableau1[[#This Row],[Date commande]]+42</f>
        <v>42783</v>
      </c>
      <c r="Q3" s="10"/>
    </row>
    <row r="4" spans="1:17" x14ac:dyDescent="0.35">
      <c r="A4" s="5" t="s">
        <v>111</v>
      </c>
      <c r="B4" s="7">
        <v>42791</v>
      </c>
      <c r="C4" s="1" t="s">
        <v>34</v>
      </c>
      <c r="D4" s="1" t="s">
        <v>23</v>
      </c>
      <c r="E4" s="1">
        <v>2</v>
      </c>
      <c r="F4" s="1">
        <v>2</v>
      </c>
      <c r="G4" s="3">
        <v>2.2000000000000002</v>
      </c>
      <c r="H4" s="3">
        <f>Tableau1[P.U.]*Tableau1[Quantité]</f>
        <v>4.4000000000000004</v>
      </c>
      <c r="I4" s="3">
        <v>0</v>
      </c>
      <c r="J4" s="3">
        <f>Tableau1[Port]+Tableau1[Prix]</f>
        <v>4.4000000000000004</v>
      </c>
      <c r="K4" s="16"/>
      <c r="L4" s="1" t="s">
        <v>188</v>
      </c>
      <c r="M4" s="16">
        <f>Tableau1[[#This Row],[Date commande]]+42</f>
        <v>42833</v>
      </c>
    </row>
    <row r="5" spans="1:17" x14ac:dyDescent="0.35">
      <c r="A5" s="5" t="s">
        <v>112</v>
      </c>
      <c r="B5" s="7">
        <v>42840</v>
      </c>
      <c r="C5" s="1" t="s">
        <v>35</v>
      </c>
      <c r="D5" s="1" t="s">
        <v>16</v>
      </c>
      <c r="E5" s="1">
        <v>2</v>
      </c>
      <c r="F5" s="1">
        <v>1</v>
      </c>
      <c r="G5" s="3">
        <v>1.76</v>
      </c>
      <c r="H5" s="3">
        <f>Tableau1[P.U.]*Tableau1[Quantité]</f>
        <v>1.76</v>
      </c>
      <c r="I5" s="3">
        <v>0</v>
      </c>
      <c r="J5" s="3">
        <f>Tableau1[Port]+Tableau1[Prix]</f>
        <v>1.76</v>
      </c>
      <c r="K5" s="16"/>
      <c r="L5" s="1" t="s">
        <v>189</v>
      </c>
      <c r="M5" s="16">
        <f>Tableau1[[#This Row],[Date commande]]+42</f>
        <v>42882</v>
      </c>
    </row>
    <row r="6" spans="1:17" x14ac:dyDescent="0.35">
      <c r="A6" s="5" t="s">
        <v>113</v>
      </c>
      <c r="B6" s="7">
        <v>42898</v>
      </c>
      <c r="C6" s="1" t="s">
        <v>36</v>
      </c>
      <c r="D6" s="1" t="s">
        <v>25</v>
      </c>
      <c r="E6" s="1">
        <v>2</v>
      </c>
      <c r="F6" s="1">
        <v>1</v>
      </c>
      <c r="G6" s="3">
        <v>2.89</v>
      </c>
      <c r="H6" s="3">
        <f>Tableau1[P.U.]*Tableau1[Quantité]</f>
        <v>2.89</v>
      </c>
      <c r="I6" s="3">
        <v>0</v>
      </c>
      <c r="J6" s="3">
        <f>Tableau1[Port]+Tableau1[Prix]</f>
        <v>2.89</v>
      </c>
      <c r="K6" s="16"/>
      <c r="L6" s="1" t="s">
        <v>190</v>
      </c>
      <c r="M6" s="16">
        <f>Tableau1[[#This Row],[Date commande]]+42</f>
        <v>42940</v>
      </c>
    </row>
    <row r="7" spans="1:17" x14ac:dyDescent="0.35">
      <c r="A7" s="5" t="s">
        <v>114</v>
      </c>
      <c r="B7" s="7">
        <v>42913</v>
      </c>
      <c r="C7" s="1" t="s">
        <v>37</v>
      </c>
      <c r="D7" s="1" t="s">
        <v>25</v>
      </c>
      <c r="E7" s="4">
        <v>1</v>
      </c>
      <c r="F7" s="4">
        <v>1</v>
      </c>
      <c r="G7" s="13">
        <v>6.39</v>
      </c>
      <c r="H7" s="13">
        <f>Tableau1[P.U.]*Tableau1[Quantité]</f>
        <v>6.39</v>
      </c>
      <c r="I7" s="13">
        <v>0</v>
      </c>
      <c r="J7" s="13">
        <f>Tableau1[Port]+Tableau1[Prix]</f>
        <v>6.39</v>
      </c>
      <c r="K7" s="17"/>
      <c r="L7" s="1" t="s">
        <v>191</v>
      </c>
      <c r="M7" s="16">
        <f>Tableau1[[#This Row],[Date commande]]+42</f>
        <v>42955</v>
      </c>
    </row>
    <row r="8" spans="1:17" x14ac:dyDescent="0.35">
      <c r="A8" s="5" t="s">
        <v>115</v>
      </c>
      <c r="B8" s="7">
        <v>42913</v>
      </c>
      <c r="C8" s="1" t="s">
        <v>38</v>
      </c>
      <c r="D8" s="1" t="s">
        <v>16</v>
      </c>
      <c r="E8" s="4">
        <v>2</v>
      </c>
      <c r="F8" s="4">
        <v>1</v>
      </c>
      <c r="G8" s="13">
        <v>1.58</v>
      </c>
      <c r="H8" s="13">
        <f>Tableau1[P.U.]*Tableau1[Quantité]</f>
        <v>1.58</v>
      </c>
      <c r="I8" s="13">
        <v>0</v>
      </c>
      <c r="J8" s="13">
        <f>Tableau1[Port]+Tableau1[Prix]</f>
        <v>1.58</v>
      </c>
      <c r="K8" s="17"/>
      <c r="L8" s="1" t="s">
        <v>192</v>
      </c>
      <c r="M8" s="16">
        <f>Tableau1[[#This Row],[Date commande]]+42</f>
        <v>42955</v>
      </c>
    </row>
    <row r="9" spans="1:17" x14ac:dyDescent="0.35">
      <c r="A9" s="5" t="s">
        <v>116</v>
      </c>
      <c r="B9" s="7">
        <v>42917</v>
      </c>
      <c r="C9" s="1" t="s">
        <v>39</v>
      </c>
      <c r="D9" s="1" t="s">
        <v>25</v>
      </c>
      <c r="E9" s="4">
        <v>1</v>
      </c>
      <c r="F9" s="4">
        <v>1</v>
      </c>
      <c r="G9" s="13">
        <v>8.7899999999999991</v>
      </c>
      <c r="H9" s="13">
        <f>Tableau1[P.U.]*Tableau1[Quantité]</f>
        <v>8.7899999999999991</v>
      </c>
      <c r="I9" s="13">
        <v>0</v>
      </c>
      <c r="J9" s="13">
        <f>Tableau1[Port]+Tableau1[Prix]</f>
        <v>8.7899999999999991</v>
      </c>
      <c r="K9" s="17"/>
      <c r="L9" s="1" t="s">
        <v>193</v>
      </c>
      <c r="M9" s="16">
        <f>Tableau1[[#This Row],[Date commande]]+42</f>
        <v>42959</v>
      </c>
    </row>
    <row r="10" spans="1:17" x14ac:dyDescent="0.35">
      <c r="A10" s="5" t="s">
        <v>117</v>
      </c>
      <c r="B10" s="7">
        <v>42919</v>
      </c>
      <c r="C10" s="1" t="s">
        <v>40</v>
      </c>
      <c r="D10" s="1" t="s">
        <v>25</v>
      </c>
      <c r="E10" s="1">
        <v>1</v>
      </c>
      <c r="F10" s="1">
        <v>1</v>
      </c>
      <c r="G10" s="3">
        <v>1.46</v>
      </c>
      <c r="H10" s="3">
        <f>Tableau1[P.U.]*Tableau1[Quantité]</f>
        <v>1.46</v>
      </c>
      <c r="I10" s="3">
        <v>0</v>
      </c>
      <c r="J10" s="3">
        <f>Tableau1[Port]+Tableau1[Prix]</f>
        <v>1.46</v>
      </c>
      <c r="K10" s="16"/>
      <c r="L10" s="1" t="s">
        <v>194</v>
      </c>
      <c r="M10" s="16">
        <f>Tableau1[[#This Row],[Date commande]]+42</f>
        <v>42961</v>
      </c>
    </row>
    <row r="11" spans="1:17" x14ac:dyDescent="0.35">
      <c r="A11" s="5" t="s">
        <v>118</v>
      </c>
      <c r="B11" s="7">
        <v>42920</v>
      </c>
      <c r="C11" s="1" t="s">
        <v>41</v>
      </c>
      <c r="D11" s="1" t="s">
        <v>16</v>
      </c>
      <c r="E11" s="1">
        <v>1</v>
      </c>
      <c r="F11" s="1">
        <v>1</v>
      </c>
      <c r="G11" s="3">
        <v>1.93</v>
      </c>
      <c r="H11" s="3">
        <f>Tableau1[P.U.]*Tableau1[Quantité]</f>
        <v>1.93</v>
      </c>
      <c r="I11" s="3">
        <v>0</v>
      </c>
      <c r="J11" s="3">
        <f>Tableau1[Port]+Tableau1[Prix]</f>
        <v>1.93</v>
      </c>
      <c r="K11" s="16"/>
      <c r="L11" s="1" t="s">
        <v>195</v>
      </c>
      <c r="M11" s="16">
        <f>Tableau1[[#This Row],[Date commande]]+42</f>
        <v>42962</v>
      </c>
    </row>
    <row r="12" spans="1:17" x14ac:dyDescent="0.35">
      <c r="A12" s="5" t="s">
        <v>119</v>
      </c>
      <c r="B12" s="7">
        <v>42927</v>
      </c>
      <c r="C12" s="1" t="s">
        <v>42</v>
      </c>
      <c r="D12" s="1" t="s">
        <v>25</v>
      </c>
      <c r="E12" s="1">
        <v>1</v>
      </c>
      <c r="F12" s="1">
        <v>1</v>
      </c>
      <c r="G12" s="3">
        <v>1.27</v>
      </c>
      <c r="H12" s="3">
        <f>Tableau1[P.U.]*Tableau1[Quantité]</f>
        <v>1.27</v>
      </c>
      <c r="I12" s="3">
        <v>0</v>
      </c>
      <c r="J12" s="3">
        <f>Tableau1[Port]+Tableau1[Prix]</f>
        <v>1.27</v>
      </c>
      <c r="K12" s="16"/>
      <c r="L12" s="1" t="s">
        <v>196</v>
      </c>
      <c r="M12" s="16">
        <f>Tableau1[[#This Row],[Date commande]]+42</f>
        <v>42969</v>
      </c>
    </row>
    <row r="13" spans="1:17" x14ac:dyDescent="0.35">
      <c r="A13" s="5" t="s">
        <v>120</v>
      </c>
      <c r="B13" s="7">
        <v>42935</v>
      </c>
      <c r="C13" s="1" t="s">
        <v>43</v>
      </c>
      <c r="D13" s="1" t="s">
        <v>25</v>
      </c>
      <c r="E13" s="1">
        <v>1</v>
      </c>
      <c r="F13" s="1">
        <v>1</v>
      </c>
      <c r="G13" s="3">
        <v>19.05</v>
      </c>
      <c r="H13" s="3">
        <f>Tableau1[P.U.]*Tableau1[Quantité]</f>
        <v>19.05</v>
      </c>
      <c r="I13" s="3">
        <v>0</v>
      </c>
      <c r="J13" s="3">
        <f>Tableau1[Port]+Tableau1[Prix]</f>
        <v>19.05</v>
      </c>
      <c r="K13" s="16"/>
      <c r="L13" s="1" t="s">
        <v>197</v>
      </c>
      <c r="M13" s="16">
        <f>Tableau1[[#This Row],[Date commande]]+42</f>
        <v>42977</v>
      </c>
    </row>
    <row r="14" spans="1:17" x14ac:dyDescent="0.35">
      <c r="A14" s="5" t="s">
        <v>121</v>
      </c>
      <c r="B14" s="7">
        <v>42935</v>
      </c>
      <c r="C14" s="1" t="s">
        <v>44</v>
      </c>
      <c r="D14" s="1" t="s">
        <v>21</v>
      </c>
      <c r="E14" s="1">
        <v>1</v>
      </c>
      <c r="F14" s="1">
        <v>1</v>
      </c>
      <c r="G14" s="3">
        <v>5.84</v>
      </c>
      <c r="H14" s="3">
        <f>Tableau1[P.U.]*Tableau1[Quantité]</f>
        <v>5.84</v>
      </c>
      <c r="I14" s="3">
        <v>0</v>
      </c>
      <c r="J14" s="3">
        <f>Tableau1[Port]+Tableau1[Prix]</f>
        <v>5.84</v>
      </c>
      <c r="K14" s="16"/>
      <c r="L14" s="1" t="s">
        <v>198</v>
      </c>
      <c r="M14" s="16">
        <f>Tableau1[[#This Row],[Date commande]]+42</f>
        <v>42977</v>
      </c>
    </row>
    <row r="15" spans="1:17" x14ac:dyDescent="0.35">
      <c r="A15" s="5" t="s">
        <v>122</v>
      </c>
      <c r="B15" s="7">
        <v>42936</v>
      </c>
      <c r="C15" s="1" t="s">
        <v>45</v>
      </c>
      <c r="D15" s="1" t="s">
        <v>25</v>
      </c>
      <c r="E15" s="1">
        <v>4</v>
      </c>
      <c r="F15" s="1">
        <v>1</v>
      </c>
      <c r="G15" s="3">
        <v>6.98</v>
      </c>
      <c r="H15" s="3">
        <f>Tableau1[P.U.]*Tableau1[Quantité]</f>
        <v>6.98</v>
      </c>
      <c r="I15" s="3">
        <v>0</v>
      </c>
      <c r="J15" s="3">
        <f>Tableau1[Port]+Tableau1[Prix]</f>
        <v>6.98</v>
      </c>
      <c r="K15" s="16"/>
      <c r="L15" s="1" t="s">
        <v>199</v>
      </c>
      <c r="M15" s="16">
        <f>Tableau1[[#This Row],[Date commande]]+42</f>
        <v>42978</v>
      </c>
    </row>
    <row r="16" spans="1:17" x14ac:dyDescent="0.35">
      <c r="A16" s="5" t="s">
        <v>123</v>
      </c>
      <c r="B16" s="7">
        <v>42936</v>
      </c>
      <c r="C16" s="1" t="s">
        <v>46</v>
      </c>
      <c r="D16" s="1" t="s">
        <v>25</v>
      </c>
      <c r="E16" s="1">
        <v>1</v>
      </c>
      <c r="F16" s="1">
        <v>1</v>
      </c>
      <c r="G16" s="3">
        <v>4.07</v>
      </c>
      <c r="H16" s="3">
        <f>Tableau1[P.U.]*Tableau1[Quantité]</f>
        <v>4.07</v>
      </c>
      <c r="I16" s="3">
        <v>0</v>
      </c>
      <c r="J16" s="3">
        <f>Tableau1[Port]+Tableau1[Prix]</f>
        <v>4.07</v>
      </c>
      <c r="K16" s="16"/>
      <c r="L16" s="1" t="s">
        <v>200</v>
      </c>
      <c r="M16" s="16">
        <f>Tableau1[[#This Row],[Date commande]]+42</f>
        <v>42978</v>
      </c>
    </row>
    <row r="17" spans="1:13" x14ac:dyDescent="0.35">
      <c r="A17" s="5" t="s">
        <v>124</v>
      </c>
      <c r="B17" s="7">
        <v>42941</v>
      </c>
      <c r="C17" s="1" t="s">
        <v>47</v>
      </c>
      <c r="D17" s="1" t="s">
        <v>16</v>
      </c>
      <c r="E17" s="1">
        <v>1</v>
      </c>
      <c r="F17" s="1">
        <v>1</v>
      </c>
      <c r="G17" s="3">
        <v>11.29</v>
      </c>
      <c r="H17" s="3">
        <f>Tableau1[P.U.]*Tableau1[Quantité]</f>
        <v>11.29</v>
      </c>
      <c r="I17" s="3">
        <v>0</v>
      </c>
      <c r="J17" s="3">
        <f>Tableau1[Port]+Tableau1[Prix]</f>
        <v>11.29</v>
      </c>
      <c r="K17" s="16"/>
      <c r="L17" s="1" t="s">
        <v>201</v>
      </c>
      <c r="M17" s="16">
        <f>Tableau1[[#This Row],[Date commande]]+42</f>
        <v>42983</v>
      </c>
    </row>
    <row r="18" spans="1:13" x14ac:dyDescent="0.35">
      <c r="A18" s="5" t="s">
        <v>125</v>
      </c>
      <c r="B18" s="7">
        <v>42946</v>
      </c>
      <c r="C18" s="1" t="s">
        <v>48</v>
      </c>
      <c r="D18" s="1" t="s">
        <v>16</v>
      </c>
      <c r="E18" s="1">
        <v>1</v>
      </c>
      <c r="F18" s="1">
        <v>1</v>
      </c>
      <c r="G18" s="3">
        <v>0.92</v>
      </c>
      <c r="H18" s="3">
        <f>Tableau1[P.U.]*Tableau1[Quantité]</f>
        <v>0.92</v>
      </c>
      <c r="I18" s="3">
        <v>0</v>
      </c>
      <c r="J18" s="3">
        <f>Tableau1[Port]+Tableau1[Prix]</f>
        <v>0.92</v>
      </c>
      <c r="K18" s="16"/>
      <c r="L18" s="1" t="s">
        <v>202</v>
      </c>
      <c r="M18" s="16">
        <f>Tableau1[[#This Row],[Date commande]]+42</f>
        <v>42988</v>
      </c>
    </row>
    <row r="19" spans="1:13" x14ac:dyDescent="0.35">
      <c r="A19" s="5" t="s">
        <v>126</v>
      </c>
      <c r="B19" s="7">
        <v>42947</v>
      </c>
      <c r="C19" s="1" t="s">
        <v>49</v>
      </c>
      <c r="D19" s="1" t="s">
        <v>26</v>
      </c>
      <c r="E19" s="1">
        <v>1</v>
      </c>
      <c r="F19" s="1">
        <v>1</v>
      </c>
      <c r="G19" s="3">
        <v>2.2999999999999998</v>
      </c>
      <c r="H19" s="3">
        <f>Tableau1[P.U.]*Tableau1[Quantité]</f>
        <v>2.2999999999999998</v>
      </c>
      <c r="I19" s="3">
        <v>0</v>
      </c>
      <c r="J19" s="3">
        <f>Tableau1[Port]+Tableau1[Prix]</f>
        <v>2.2999999999999998</v>
      </c>
      <c r="K19" s="16"/>
      <c r="L19" s="1" t="s">
        <v>203</v>
      </c>
      <c r="M19" s="16">
        <f>Tableau1[[#This Row],[Date commande]]+42</f>
        <v>42989</v>
      </c>
    </row>
    <row r="20" spans="1:13" x14ac:dyDescent="0.35">
      <c r="A20" s="5" t="s">
        <v>127</v>
      </c>
      <c r="B20" s="7">
        <v>42949</v>
      </c>
      <c r="C20" s="1" t="s">
        <v>50</v>
      </c>
      <c r="D20" s="1" t="s">
        <v>25</v>
      </c>
      <c r="E20" s="1">
        <v>1</v>
      </c>
      <c r="F20" s="1">
        <v>1</v>
      </c>
      <c r="G20" s="3">
        <v>1.68</v>
      </c>
      <c r="H20" s="3">
        <f>Tableau1[P.U.]*Tableau1[Quantité]</f>
        <v>1.68</v>
      </c>
      <c r="I20" s="3">
        <v>0</v>
      </c>
      <c r="J20" s="3">
        <f>Tableau1[Port]+Tableau1[Prix]</f>
        <v>1.68</v>
      </c>
      <c r="K20" s="16"/>
      <c r="L20" s="1" t="s">
        <v>204</v>
      </c>
      <c r="M20" s="16">
        <f>Tableau1[[#This Row],[Date commande]]+42</f>
        <v>42991</v>
      </c>
    </row>
    <row r="21" spans="1:13" x14ac:dyDescent="0.35">
      <c r="A21" s="5" t="s">
        <v>128</v>
      </c>
      <c r="B21" s="7">
        <v>42991</v>
      </c>
      <c r="C21" s="1" t="s">
        <v>51</v>
      </c>
      <c r="D21" s="1" t="s">
        <v>19</v>
      </c>
      <c r="E21" s="1">
        <v>1</v>
      </c>
      <c r="F21" s="1">
        <v>1</v>
      </c>
      <c r="G21" s="3">
        <v>1.8</v>
      </c>
      <c r="H21" s="3">
        <f>Tableau1[P.U.]*Tableau1[Quantité]</f>
        <v>1.8</v>
      </c>
      <c r="I21" s="3">
        <v>0</v>
      </c>
      <c r="J21" s="3">
        <f>Tableau1[Port]+Tableau1[Prix]</f>
        <v>1.8</v>
      </c>
      <c r="K21" s="16"/>
      <c r="L21" s="1" t="s">
        <v>205</v>
      </c>
      <c r="M21" s="16">
        <f>Tableau1[[#This Row],[Date commande]]+42</f>
        <v>43033</v>
      </c>
    </row>
    <row r="22" spans="1:13" x14ac:dyDescent="0.35">
      <c r="A22" s="5" t="s">
        <v>129</v>
      </c>
      <c r="B22" s="7">
        <v>42996</v>
      </c>
      <c r="C22" s="1" t="s">
        <v>52</v>
      </c>
      <c r="D22" s="1" t="s">
        <v>20</v>
      </c>
      <c r="E22" s="1">
        <v>1</v>
      </c>
      <c r="F22" s="1">
        <v>2</v>
      </c>
      <c r="G22" s="3">
        <v>2.13</v>
      </c>
      <c r="H22" s="3">
        <f>Tableau1[P.U.]*Tableau1[Quantité]</f>
        <v>4.26</v>
      </c>
      <c r="I22" s="3">
        <v>0</v>
      </c>
      <c r="J22" s="3">
        <f>Tableau1[Port]+Tableau1[Prix]</f>
        <v>4.26</v>
      </c>
      <c r="K22" s="16"/>
      <c r="L22" s="1" t="s">
        <v>206</v>
      </c>
      <c r="M22" s="16">
        <f>Tableau1[[#This Row],[Date commande]]+42</f>
        <v>43038</v>
      </c>
    </row>
    <row r="23" spans="1:13" x14ac:dyDescent="0.35">
      <c r="A23" s="5" t="s">
        <v>130</v>
      </c>
      <c r="B23" s="7">
        <v>42996</v>
      </c>
      <c r="C23" s="1" t="s">
        <v>53</v>
      </c>
      <c r="D23" s="1" t="s">
        <v>26</v>
      </c>
      <c r="E23" s="1">
        <v>1</v>
      </c>
      <c r="F23" s="1">
        <v>1</v>
      </c>
      <c r="G23" s="3">
        <v>2.4700000000000002</v>
      </c>
      <c r="H23" s="3">
        <f>Tableau1[P.U.]*Tableau1[Quantité]</f>
        <v>2.4700000000000002</v>
      </c>
      <c r="I23" s="3">
        <f>8.4-(4.26+2.47)</f>
        <v>1.67</v>
      </c>
      <c r="J23" s="3">
        <f>Tableau1[Port]+Tableau1[Prix]</f>
        <v>4.1400000000000006</v>
      </c>
      <c r="K23" s="16"/>
      <c r="L23" s="1" t="s">
        <v>207</v>
      </c>
      <c r="M23" s="16">
        <f>Tableau1[[#This Row],[Date commande]]+42</f>
        <v>43038</v>
      </c>
    </row>
    <row r="24" spans="1:13" x14ac:dyDescent="0.35">
      <c r="A24" s="5" t="s">
        <v>131</v>
      </c>
      <c r="B24" s="7">
        <v>43000</v>
      </c>
      <c r="C24" s="1" t="s">
        <v>54</v>
      </c>
      <c r="D24" s="1" t="s">
        <v>23</v>
      </c>
      <c r="E24" s="1">
        <v>1</v>
      </c>
      <c r="F24" s="1">
        <v>1</v>
      </c>
      <c r="G24" s="3">
        <v>1.84</v>
      </c>
      <c r="H24" s="3">
        <f>Tableau1[P.U.]*Tableau1[Quantité]</f>
        <v>1.84</v>
      </c>
      <c r="I24" s="3">
        <v>0</v>
      </c>
      <c r="J24" s="3">
        <f>Tableau1[Port]+Tableau1[Prix]</f>
        <v>1.84</v>
      </c>
      <c r="K24" s="16"/>
      <c r="L24" s="1" t="s">
        <v>208</v>
      </c>
      <c r="M24" s="16">
        <f>Tableau1[[#This Row],[Date commande]]+42</f>
        <v>43042</v>
      </c>
    </row>
    <row r="25" spans="1:13" x14ac:dyDescent="0.35">
      <c r="A25" s="5" t="s">
        <v>132</v>
      </c>
      <c r="B25" s="7">
        <v>43001</v>
      </c>
      <c r="C25" s="1" t="s">
        <v>55</v>
      </c>
      <c r="D25" s="1" t="s">
        <v>26</v>
      </c>
      <c r="E25" s="1">
        <v>1</v>
      </c>
      <c r="F25" s="1">
        <v>1</v>
      </c>
      <c r="G25" s="3">
        <v>0.01</v>
      </c>
      <c r="H25" s="3">
        <f>Tableau1[P.U.]*Tableau1[Quantité]</f>
        <v>0.01</v>
      </c>
      <c r="I25" s="3">
        <v>0</v>
      </c>
      <c r="J25" s="3">
        <f>Tableau1[Port]+Tableau1[Prix]</f>
        <v>0.01</v>
      </c>
      <c r="K25" s="16"/>
      <c r="L25" s="1" t="s">
        <v>209</v>
      </c>
      <c r="M25" s="16">
        <f>Tableau1[[#This Row],[Date commande]]+42</f>
        <v>43043</v>
      </c>
    </row>
    <row r="26" spans="1:13" x14ac:dyDescent="0.35">
      <c r="A26" s="5" t="s">
        <v>133</v>
      </c>
      <c r="B26" s="7">
        <v>43002</v>
      </c>
      <c r="C26" s="1" t="s">
        <v>56</v>
      </c>
      <c r="D26" s="1" t="s">
        <v>16</v>
      </c>
      <c r="E26" s="1">
        <v>1</v>
      </c>
      <c r="F26" s="1">
        <v>1</v>
      </c>
      <c r="G26" s="3">
        <v>11.71</v>
      </c>
      <c r="H26" s="3">
        <f>Tableau1[P.U.]*Tableau1[Quantité]</f>
        <v>11.71</v>
      </c>
      <c r="I26" s="3">
        <v>0</v>
      </c>
      <c r="J26" s="3">
        <f>Tableau1[Port]+Tableau1[Prix]</f>
        <v>11.71</v>
      </c>
      <c r="K26" s="16"/>
      <c r="L26" s="1" t="s">
        <v>210</v>
      </c>
      <c r="M26" s="16">
        <f>Tableau1[[#This Row],[Date commande]]+42</f>
        <v>43044</v>
      </c>
    </row>
    <row r="27" spans="1:13" x14ac:dyDescent="0.35">
      <c r="A27" s="5" t="s">
        <v>134</v>
      </c>
      <c r="B27" s="7">
        <v>43008</v>
      </c>
      <c r="C27" s="1" t="s">
        <v>57</v>
      </c>
      <c r="D27" s="1" t="s">
        <v>16</v>
      </c>
      <c r="E27" s="1">
        <v>1</v>
      </c>
      <c r="F27" s="1">
        <v>1</v>
      </c>
      <c r="G27" s="3">
        <v>3.01</v>
      </c>
      <c r="H27" s="3">
        <f>Tableau1[P.U.]*Tableau1[Quantité]</f>
        <v>3.01</v>
      </c>
      <c r="I27" s="3">
        <v>0</v>
      </c>
      <c r="J27" s="3">
        <f>Tableau1[Port]+Tableau1[Prix]</f>
        <v>3.01</v>
      </c>
      <c r="K27" s="16"/>
      <c r="L27" s="1" t="s">
        <v>211</v>
      </c>
      <c r="M27" s="16">
        <f>Tableau1[[#This Row],[Date commande]]+42</f>
        <v>43050</v>
      </c>
    </row>
    <row r="28" spans="1:13" x14ac:dyDescent="0.35">
      <c r="A28" s="5" t="s">
        <v>135</v>
      </c>
      <c r="B28" s="7">
        <v>43059</v>
      </c>
      <c r="C28" s="1" t="s">
        <v>58</v>
      </c>
      <c r="D28" s="1" t="s">
        <v>21</v>
      </c>
      <c r="E28" s="1">
        <v>4</v>
      </c>
      <c r="F28" s="1">
        <v>2</v>
      </c>
      <c r="G28" s="3">
        <v>2.78</v>
      </c>
      <c r="H28" s="3">
        <f>Tableau1[P.U.]*Tableau1[Quantité]</f>
        <v>5.56</v>
      </c>
      <c r="I28" s="3">
        <f>7.33-Tableau1[[#This Row],[Prix]]</f>
        <v>1.7700000000000005</v>
      </c>
      <c r="J28" s="3">
        <f>Tableau1[Port]+Tableau1[Prix]</f>
        <v>7.33</v>
      </c>
      <c r="K28" s="16"/>
      <c r="L28" s="1" t="s">
        <v>212</v>
      </c>
      <c r="M28" s="16">
        <f>Tableau1[[#This Row],[Date commande]]+42</f>
        <v>43101</v>
      </c>
    </row>
    <row r="29" spans="1:13" x14ac:dyDescent="0.35">
      <c r="A29" s="5" t="s">
        <v>136</v>
      </c>
      <c r="B29" s="7">
        <v>43059</v>
      </c>
      <c r="C29" s="1" t="s">
        <v>59</v>
      </c>
      <c r="D29" s="1" t="s">
        <v>21</v>
      </c>
      <c r="E29" s="1">
        <v>1</v>
      </c>
      <c r="F29" s="1">
        <v>1</v>
      </c>
      <c r="G29" s="3">
        <v>0.92</v>
      </c>
      <c r="H29" s="3">
        <f>Tableau1[P.U.]*Tableau1[Quantité]</f>
        <v>0.92</v>
      </c>
      <c r="I29" s="3">
        <v>0</v>
      </c>
      <c r="J29" s="3">
        <f>Tableau1[Port]+Tableau1[Prix]</f>
        <v>0.92</v>
      </c>
      <c r="K29" s="16"/>
      <c r="L29" s="1" t="s">
        <v>213</v>
      </c>
      <c r="M29" s="16">
        <f>Tableau1[[#This Row],[Date commande]]+42</f>
        <v>43101</v>
      </c>
    </row>
    <row r="30" spans="1:13" x14ac:dyDescent="0.35">
      <c r="A30" s="5" t="s">
        <v>137</v>
      </c>
      <c r="B30" s="7">
        <v>43059</v>
      </c>
      <c r="C30" s="1" t="s">
        <v>60</v>
      </c>
      <c r="D30" s="1" t="s">
        <v>21</v>
      </c>
      <c r="E30" s="1">
        <v>1</v>
      </c>
      <c r="F30" s="1">
        <v>1</v>
      </c>
      <c r="G30" s="3">
        <v>1.17</v>
      </c>
      <c r="H30" s="3">
        <f>Tableau1[P.U.]*Tableau1[Quantité]</f>
        <v>1.17</v>
      </c>
      <c r="I30" s="3">
        <v>0</v>
      </c>
      <c r="J30" s="3">
        <f>Tableau1[Port]+Tableau1[Prix]</f>
        <v>1.17</v>
      </c>
      <c r="K30" s="16"/>
      <c r="L30" s="1" t="s">
        <v>214</v>
      </c>
      <c r="M30" s="16">
        <f>Tableau1[[#This Row],[Date commande]]+42</f>
        <v>43101</v>
      </c>
    </row>
    <row r="31" spans="1:13" x14ac:dyDescent="0.35">
      <c r="A31" s="5" t="s">
        <v>138</v>
      </c>
      <c r="B31" s="7">
        <v>43059</v>
      </c>
      <c r="C31" s="1" t="s">
        <v>61</v>
      </c>
      <c r="D31" s="1" t="s">
        <v>21</v>
      </c>
      <c r="E31" s="1">
        <v>1</v>
      </c>
      <c r="F31" s="1">
        <v>1</v>
      </c>
      <c r="G31" s="3">
        <v>164.49</v>
      </c>
      <c r="H31" s="3">
        <f>Tableau1[P.U.]*Tableau1[Quantité]</f>
        <v>164.49</v>
      </c>
      <c r="I31" s="3">
        <v>0</v>
      </c>
      <c r="J31" s="3">
        <f>Tableau1[Port]+Tableau1[Prix]</f>
        <v>164.49</v>
      </c>
      <c r="K31" s="16"/>
      <c r="L31" s="1" t="s">
        <v>215</v>
      </c>
      <c r="M31" s="16">
        <f>Tableau1[[#This Row],[Date commande]]+42</f>
        <v>43101</v>
      </c>
    </row>
    <row r="32" spans="1:13" x14ac:dyDescent="0.35">
      <c r="A32" s="5" t="s">
        <v>139</v>
      </c>
      <c r="B32" s="7">
        <v>43059</v>
      </c>
      <c r="C32" s="1" t="s">
        <v>62</v>
      </c>
      <c r="D32" s="1" t="s">
        <v>24</v>
      </c>
      <c r="E32" s="1">
        <v>1</v>
      </c>
      <c r="F32" s="1">
        <v>1</v>
      </c>
      <c r="G32" s="3">
        <v>5.85</v>
      </c>
      <c r="H32" s="3">
        <f>Tableau1[P.U.]*Tableau1[Quantité]</f>
        <v>5.85</v>
      </c>
      <c r="I32" s="3">
        <f>7.47-Tableau1[[#This Row],[Prix]]</f>
        <v>1.62</v>
      </c>
      <c r="J32" s="3">
        <f>Tableau1[Port]+Tableau1[Prix]</f>
        <v>7.47</v>
      </c>
      <c r="K32" s="16"/>
      <c r="L32" s="1" t="s">
        <v>216</v>
      </c>
      <c r="M32" s="16">
        <f>Tableau1[[#This Row],[Date commande]]+42</f>
        <v>43101</v>
      </c>
    </row>
    <row r="33" spans="1:15" x14ac:dyDescent="0.35">
      <c r="A33" s="5" t="s">
        <v>140</v>
      </c>
      <c r="B33" s="7">
        <v>43066</v>
      </c>
      <c r="C33" s="1" t="s">
        <v>63</v>
      </c>
      <c r="D33" s="1" t="s">
        <v>21</v>
      </c>
      <c r="E33" s="1">
        <v>1</v>
      </c>
      <c r="F33" s="1">
        <v>2</v>
      </c>
      <c r="G33" s="3">
        <v>2.2400000000000002</v>
      </c>
      <c r="H33" s="3">
        <f>Tableau1[P.U.]*Tableau1[Quantité]</f>
        <v>4.4800000000000004</v>
      </c>
      <c r="I33" s="3">
        <v>1.42</v>
      </c>
      <c r="J33" s="3">
        <f>Tableau1[Port]+Tableau1[Prix]</f>
        <v>5.9</v>
      </c>
      <c r="K33" s="16"/>
      <c r="L33" s="1" t="s">
        <v>217</v>
      </c>
      <c r="M33" s="16">
        <f>Tableau1[[#This Row],[Date commande]]+42</f>
        <v>43108</v>
      </c>
    </row>
    <row r="34" spans="1:15" x14ac:dyDescent="0.35">
      <c r="A34" s="5" t="s">
        <v>141</v>
      </c>
      <c r="B34" s="7">
        <v>43066</v>
      </c>
      <c r="C34" s="1" t="s">
        <v>64</v>
      </c>
      <c r="D34" s="1" t="s">
        <v>21</v>
      </c>
      <c r="E34" s="1">
        <v>1</v>
      </c>
      <c r="F34" s="1">
        <v>4</v>
      </c>
      <c r="G34" s="3">
        <v>2.79</v>
      </c>
      <c r="H34" s="3">
        <f>Tableau1[P.U.]*Tableau1[Quantité]</f>
        <v>11.16</v>
      </c>
      <c r="I34" s="3">
        <v>1.62</v>
      </c>
      <c r="J34" s="3">
        <f>Tableau1[Port]+Tableau1[Prix]</f>
        <v>12.780000000000001</v>
      </c>
      <c r="K34" s="16"/>
      <c r="L34" s="1" t="s">
        <v>218</v>
      </c>
      <c r="M34" s="16">
        <f>Tableau1[[#This Row],[Date commande]]+42</f>
        <v>43108</v>
      </c>
    </row>
    <row r="35" spans="1:15" x14ac:dyDescent="0.35">
      <c r="A35" s="5" t="s">
        <v>142</v>
      </c>
      <c r="B35" s="7">
        <v>43066</v>
      </c>
      <c r="C35" s="1" t="s">
        <v>65</v>
      </c>
      <c r="D35" s="1" t="s">
        <v>21</v>
      </c>
      <c r="E35" s="1">
        <v>1</v>
      </c>
      <c r="F35" s="1">
        <v>1</v>
      </c>
      <c r="G35" s="3">
        <v>9.17</v>
      </c>
      <c r="H35" s="3">
        <f>Tableau1[P.U.]*Tableau1[Quantité]</f>
        <v>9.17</v>
      </c>
      <c r="I35" s="3">
        <v>0</v>
      </c>
      <c r="J35" s="3">
        <f>Tableau1[Port]+Tableau1[Prix]</f>
        <v>9.17</v>
      </c>
      <c r="K35" s="16"/>
      <c r="L35" s="1" t="s">
        <v>219</v>
      </c>
      <c r="M35" s="16">
        <f>Tableau1[[#This Row],[Date commande]]+42</f>
        <v>43108</v>
      </c>
    </row>
    <row r="36" spans="1:15" x14ac:dyDescent="0.35">
      <c r="A36" s="5" t="s">
        <v>143</v>
      </c>
      <c r="B36" s="7">
        <v>43066</v>
      </c>
      <c r="C36" s="1" t="s">
        <v>66</v>
      </c>
      <c r="D36" s="1" t="s">
        <v>21</v>
      </c>
      <c r="E36" s="1">
        <v>4</v>
      </c>
      <c r="F36" s="1">
        <v>1</v>
      </c>
      <c r="G36" s="3">
        <v>9.08</v>
      </c>
      <c r="H36" s="3">
        <f>Tableau1[P.U.]*Tableau1[Quantité]</f>
        <v>9.08</v>
      </c>
      <c r="I36" s="3">
        <v>0</v>
      </c>
      <c r="J36" s="3">
        <f>Tableau1[Port]+Tableau1[Prix]</f>
        <v>9.08</v>
      </c>
      <c r="K36" s="16"/>
      <c r="L36" s="1" t="s">
        <v>220</v>
      </c>
      <c r="M36" s="16">
        <f>Tableau1[[#This Row],[Date commande]]+42</f>
        <v>43108</v>
      </c>
    </row>
    <row r="37" spans="1:15" x14ac:dyDescent="0.35">
      <c r="A37" s="5" t="s">
        <v>144</v>
      </c>
      <c r="B37" s="7">
        <v>43096</v>
      </c>
      <c r="C37" s="1" t="s">
        <v>67</v>
      </c>
      <c r="D37" s="1" t="s">
        <v>23</v>
      </c>
      <c r="E37" s="1">
        <v>1</v>
      </c>
      <c r="F37" s="1">
        <v>1</v>
      </c>
      <c r="G37" s="3">
        <v>1.1100000000000001</v>
      </c>
      <c r="H37" s="3">
        <f>Tableau1[P.U.]*Tableau1[Quantité]</f>
        <v>1.1100000000000001</v>
      </c>
      <c r="I37" s="3">
        <v>0</v>
      </c>
      <c r="J37" s="3">
        <f>Tableau1[Port]+Tableau1[Prix]</f>
        <v>1.1100000000000001</v>
      </c>
      <c r="K37" s="16"/>
      <c r="L37" s="1" t="s">
        <v>221</v>
      </c>
      <c r="M37" s="16">
        <f>Tableau1[[#This Row],[Date commande]]+42</f>
        <v>43138</v>
      </c>
    </row>
    <row r="38" spans="1:15" x14ac:dyDescent="0.35">
      <c r="A38" s="5" t="s">
        <v>145</v>
      </c>
      <c r="B38" s="7">
        <v>43098</v>
      </c>
      <c r="C38" s="1" t="s">
        <v>68</v>
      </c>
      <c r="D38" s="1" t="s">
        <v>21</v>
      </c>
      <c r="E38" s="1">
        <v>1</v>
      </c>
      <c r="F38" s="1">
        <v>1</v>
      </c>
      <c r="G38" s="3">
        <v>23.62</v>
      </c>
      <c r="H38" s="3">
        <f>Tableau1[P.U.]*Tableau1[Quantité]</f>
        <v>23.62</v>
      </c>
      <c r="I38" s="3">
        <v>0</v>
      </c>
      <c r="J38" s="3">
        <f>Tableau1[Port]+Tableau1[Prix]</f>
        <v>23.62</v>
      </c>
      <c r="K38" s="16"/>
      <c r="L38" s="1" t="s">
        <v>222</v>
      </c>
      <c r="M38" s="16">
        <f>Tableau1[[#This Row],[Date commande]]+42</f>
        <v>43140</v>
      </c>
    </row>
    <row r="39" spans="1:15" x14ac:dyDescent="0.35">
      <c r="A39" s="5" t="s">
        <v>146</v>
      </c>
      <c r="B39" s="7">
        <v>43113</v>
      </c>
      <c r="C39" s="1" t="s">
        <v>69</v>
      </c>
      <c r="D39" s="1" t="s">
        <v>16</v>
      </c>
      <c r="E39" s="1">
        <v>40</v>
      </c>
      <c r="F39" s="1">
        <v>1</v>
      </c>
      <c r="G39" s="3">
        <v>5.54</v>
      </c>
      <c r="H39" s="3">
        <f>Tableau1[P.U.]*Tableau1[Quantité]</f>
        <v>5.54</v>
      </c>
      <c r="I39" s="3">
        <v>0</v>
      </c>
      <c r="J39" s="3">
        <f>Tableau1[Port]+Tableau1[Prix]</f>
        <v>5.54</v>
      </c>
      <c r="K39" s="16">
        <v>43116</v>
      </c>
      <c r="L39" s="1" t="s">
        <v>223</v>
      </c>
      <c r="M39" s="16">
        <v>43127</v>
      </c>
      <c r="O39" s="1">
        <f>Tableau1[[#This Row],[date livraison]]-Tableau1[[#This Row],[Date commande]]</f>
        <v>14</v>
      </c>
    </row>
    <row r="40" spans="1:15" x14ac:dyDescent="0.35">
      <c r="A40" s="5" t="s">
        <v>147</v>
      </c>
      <c r="B40" s="7">
        <v>43134</v>
      </c>
      <c r="C40" s="1" t="s">
        <v>70</v>
      </c>
      <c r="D40" s="1" t="s">
        <v>21</v>
      </c>
      <c r="E40" s="1">
        <v>1</v>
      </c>
      <c r="F40" s="1">
        <v>1</v>
      </c>
      <c r="G40" s="3">
        <v>0.56999999999999995</v>
      </c>
      <c r="H40" s="3">
        <f>Tableau1[P.U.]*Tableau1[Quantité]</f>
        <v>0.56999999999999995</v>
      </c>
      <c r="I40" s="3">
        <v>0</v>
      </c>
      <c r="J40" s="3">
        <f>Tableau1[Port]+Tableau1[Prix]</f>
        <v>0.56999999999999995</v>
      </c>
      <c r="K40" s="16">
        <v>43139</v>
      </c>
      <c r="L40" s="1" t="s">
        <v>224</v>
      </c>
      <c r="M40" s="16">
        <f>Tableau1[[#This Row],[Date commande]]+42</f>
        <v>43176</v>
      </c>
    </row>
    <row r="41" spans="1:15" x14ac:dyDescent="0.35">
      <c r="A41" s="5" t="s">
        <v>148</v>
      </c>
      <c r="B41" s="7">
        <v>43151</v>
      </c>
      <c r="C41" s="1" t="s">
        <v>71</v>
      </c>
      <c r="D41" s="1" t="s">
        <v>25</v>
      </c>
      <c r="E41" s="1">
        <v>2</v>
      </c>
      <c r="F41" s="1">
        <v>1</v>
      </c>
      <c r="G41" s="3">
        <v>3.23</v>
      </c>
      <c r="H41" s="3">
        <f>Tableau1[P.U.]*Tableau1[Quantité]</f>
        <v>3.23</v>
      </c>
      <c r="I41" s="3">
        <v>0</v>
      </c>
      <c r="J41" s="3">
        <f>Tableau1[Port]+Tableau1[Prix]</f>
        <v>3.23</v>
      </c>
      <c r="K41" s="16">
        <v>43159</v>
      </c>
      <c r="L41" s="1" t="s">
        <v>225</v>
      </c>
      <c r="M41" s="16">
        <f>Tableau1[[#This Row],[Date commande]]+42</f>
        <v>43193</v>
      </c>
    </row>
    <row r="42" spans="1:15" x14ac:dyDescent="0.35">
      <c r="A42" s="5" t="s">
        <v>149</v>
      </c>
      <c r="B42" s="7">
        <v>43158</v>
      </c>
      <c r="C42" s="1" t="s">
        <v>72</v>
      </c>
      <c r="D42" s="1" t="s">
        <v>24</v>
      </c>
      <c r="E42" s="1">
        <v>1</v>
      </c>
      <c r="F42" s="1">
        <v>1</v>
      </c>
      <c r="G42" s="3">
        <v>1.36</v>
      </c>
      <c r="H42" s="3">
        <f>Tableau1[P.U.]*Tableau1[Quantité]</f>
        <v>1.36</v>
      </c>
      <c r="I42" s="3">
        <v>0</v>
      </c>
      <c r="J42" s="3">
        <f>Tableau1[Port]+Tableau1[Prix]</f>
        <v>1.36</v>
      </c>
      <c r="K42" s="16">
        <v>43164</v>
      </c>
      <c r="L42" s="1" t="s">
        <v>226</v>
      </c>
      <c r="M42" s="16">
        <f>Tableau1[[#This Row],[Date commande]]+42</f>
        <v>43200</v>
      </c>
    </row>
    <row r="43" spans="1:15" x14ac:dyDescent="0.35">
      <c r="A43" s="5" t="s">
        <v>150</v>
      </c>
      <c r="B43" s="7">
        <v>43159</v>
      </c>
      <c r="C43" s="1" t="s">
        <v>73</v>
      </c>
      <c r="D43" s="1" t="s">
        <v>24</v>
      </c>
      <c r="E43" s="1">
        <v>6</v>
      </c>
      <c r="F43" s="1">
        <v>1</v>
      </c>
      <c r="G43" s="3">
        <v>24.46</v>
      </c>
      <c r="H43" s="3">
        <f>Tableau1[P.U.]*Tableau1[Quantité]</f>
        <v>24.46</v>
      </c>
      <c r="I43" s="3">
        <v>0</v>
      </c>
      <c r="J43" s="3">
        <f>Tableau1[Port]+Tableau1[Prix]</f>
        <v>24.46</v>
      </c>
      <c r="K43" s="16">
        <v>43161</v>
      </c>
      <c r="L43" s="1" t="s">
        <v>227</v>
      </c>
      <c r="M43" s="16">
        <v>43171</v>
      </c>
      <c r="O43" s="1">
        <f>Tableau1[[#This Row],[date livraison]]-Tableau1[[#This Row],[Date commande]]</f>
        <v>12</v>
      </c>
    </row>
    <row r="44" spans="1:15" x14ac:dyDescent="0.35">
      <c r="A44" s="5" t="s">
        <v>151</v>
      </c>
      <c r="B44" s="7">
        <v>43160</v>
      </c>
      <c r="C44" s="1" t="s">
        <v>74</v>
      </c>
      <c r="D44" s="1" t="s">
        <v>21</v>
      </c>
      <c r="E44" s="1">
        <v>1</v>
      </c>
      <c r="F44" s="1">
        <v>1</v>
      </c>
      <c r="G44" s="3">
        <v>0.82</v>
      </c>
      <c r="H44" s="3">
        <f>Tableau1[P.U.]*Tableau1[Quantité]</f>
        <v>0.82</v>
      </c>
      <c r="I44" s="3">
        <v>0</v>
      </c>
      <c r="J44" s="3">
        <f>Tableau1[Port]+Tableau1[Prix]</f>
        <v>0.82</v>
      </c>
      <c r="K44" s="16">
        <v>43163</v>
      </c>
      <c r="L44" s="1" t="s">
        <v>228</v>
      </c>
      <c r="M44" s="16">
        <f>Tableau1[[#This Row],[Date commande]]+42</f>
        <v>43202</v>
      </c>
    </row>
    <row r="45" spans="1:15" x14ac:dyDescent="0.35">
      <c r="A45" s="5" t="s">
        <v>152</v>
      </c>
      <c r="B45" s="7">
        <v>43166</v>
      </c>
      <c r="C45" s="1" t="s">
        <v>75</v>
      </c>
      <c r="D45" s="1" t="s">
        <v>22</v>
      </c>
      <c r="E45" s="1">
        <v>229</v>
      </c>
      <c r="F45" s="1">
        <v>1</v>
      </c>
      <c r="G45" s="3">
        <v>0.01</v>
      </c>
      <c r="H45" s="3">
        <f>Tableau1[P.U.]*Tableau1[Quantité]</f>
        <v>0.01</v>
      </c>
      <c r="I45" s="3">
        <v>0</v>
      </c>
      <c r="J45" s="3">
        <f>Tableau1[Port]+Tableau1[Prix]</f>
        <v>0.01</v>
      </c>
      <c r="K45" s="16">
        <v>43166</v>
      </c>
      <c r="L45" s="1" t="s">
        <v>229</v>
      </c>
      <c r="M45" s="16">
        <v>43172</v>
      </c>
      <c r="O45" s="1">
        <f>Tableau1[[#This Row],[date livraison]]-Tableau1[[#This Row],[Date commande]]</f>
        <v>6</v>
      </c>
    </row>
    <row r="46" spans="1:15" x14ac:dyDescent="0.35">
      <c r="A46" s="5" t="s">
        <v>153</v>
      </c>
      <c r="B46" s="7">
        <v>43167</v>
      </c>
      <c r="C46" s="1" t="s">
        <v>76</v>
      </c>
      <c r="D46" s="1" t="s">
        <v>21</v>
      </c>
      <c r="E46" s="1">
        <v>1</v>
      </c>
      <c r="F46" s="1">
        <v>1</v>
      </c>
      <c r="G46" s="3">
        <v>14.91</v>
      </c>
      <c r="H46" s="3">
        <f>Tableau1[P.U.]*Tableau1[Quantité]</f>
        <v>14.91</v>
      </c>
      <c r="I46" s="3">
        <v>0</v>
      </c>
      <c r="J46" s="3">
        <f>Tableau1[Port]+Tableau1[Prix]</f>
        <v>14.91</v>
      </c>
      <c r="K46" s="16">
        <v>43169</v>
      </c>
      <c r="L46" s="1" t="s">
        <v>230</v>
      </c>
      <c r="M46" s="16">
        <v>43178</v>
      </c>
      <c r="O46" s="1">
        <f>Tableau1[[#This Row],[date livraison]]-Tableau1[[#This Row],[Date commande]]</f>
        <v>11</v>
      </c>
    </row>
    <row r="47" spans="1:15" x14ac:dyDescent="0.35">
      <c r="A47" s="5" t="s">
        <v>154</v>
      </c>
      <c r="B47" s="7">
        <v>43167</v>
      </c>
      <c r="C47" s="1" t="s">
        <v>77</v>
      </c>
      <c r="D47" s="1" t="s">
        <v>21</v>
      </c>
      <c r="E47" s="1">
        <v>1</v>
      </c>
      <c r="F47" s="1">
        <v>1</v>
      </c>
      <c r="G47" s="3">
        <v>8.8000000000000007</v>
      </c>
      <c r="H47" s="3">
        <f>Tableau1[P.U.]*Tableau1[Quantité]</f>
        <v>8.8000000000000007</v>
      </c>
      <c r="I47" s="3">
        <v>0</v>
      </c>
      <c r="J47" s="3">
        <f>Tableau1[Port]+Tableau1[Prix]</f>
        <v>8.8000000000000007</v>
      </c>
      <c r="K47" s="16">
        <v>43169</v>
      </c>
      <c r="L47" s="1" t="s">
        <v>231</v>
      </c>
      <c r="M47" s="16">
        <v>43178</v>
      </c>
      <c r="O47" s="1">
        <f>Tableau1[[#This Row],[date livraison]]-Tableau1[[#This Row],[Date commande]]</f>
        <v>11</v>
      </c>
    </row>
    <row r="48" spans="1:15" x14ac:dyDescent="0.35">
      <c r="A48" s="5" t="s">
        <v>155</v>
      </c>
      <c r="B48" s="7">
        <v>43167</v>
      </c>
      <c r="C48" s="1" t="s">
        <v>78</v>
      </c>
      <c r="D48" s="1" t="s">
        <v>24</v>
      </c>
      <c r="E48" s="1">
        <v>6</v>
      </c>
      <c r="F48" s="1">
        <v>1</v>
      </c>
      <c r="G48" s="3">
        <v>16.149999999999999</v>
      </c>
      <c r="H48" s="3">
        <f>Tableau1[P.U.]*Tableau1[Quantité]</f>
        <v>16.149999999999999</v>
      </c>
      <c r="I48" s="3">
        <v>0</v>
      </c>
      <c r="J48" s="3">
        <f>Tableau1[Port]+Tableau1[Prix]</f>
        <v>16.149999999999999</v>
      </c>
      <c r="K48" s="16">
        <v>43175</v>
      </c>
      <c r="L48" s="1" t="s">
        <v>232</v>
      </c>
      <c r="M48" s="16">
        <v>43187</v>
      </c>
      <c r="O48" s="1">
        <f>Tableau1[[#This Row],[date livraison]]-Tableau1[[#This Row],[Date commande]]</f>
        <v>20</v>
      </c>
    </row>
    <row r="49" spans="1:15" x14ac:dyDescent="0.35">
      <c r="A49" s="5" t="s">
        <v>156</v>
      </c>
      <c r="B49" s="7">
        <v>43167</v>
      </c>
      <c r="C49" s="1" t="s">
        <v>79</v>
      </c>
      <c r="D49" s="1" t="s">
        <v>16</v>
      </c>
      <c r="E49" s="1">
        <v>1</v>
      </c>
      <c r="F49" s="1">
        <v>1</v>
      </c>
      <c r="G49" s="3">
        <v>6.54</v>
      </c>
      <c r="H49" s="3">
        <f>Tableau1[P.U.]*Tableau1[Quantité]</f>
        <v>6.54</v>
      </c>
      <c r="I49" s="3">
        <v>0</v>
      </c>
      <c r="J49" s="3">
        <f>Tableau1[Port]+Tableau1[Prix]</f>
        <v>6.54</v>
      </c>
      <c r="K49" s="16">
        <v>43169</v>
      </c>
      <c r="L49" s="1" t="s">
        <v>233</v>
      </c>
      <c r="M49" s="16">
        <v>43181</v>
      </c>
      <c r="O49" s="1">
        <f>Tableau1[[#This Row],[date livraison]]-Tableau1[[#This Row],[Date commande]]</f>
        <v>14</v>
      </c>
    </row>
    <row r="50" spans="1:15" x14ac:dyDescent="0.35">
      <c r="A50" s="5" t="s">
        <v>157</v>
      </c>
      <c r="B50" s="7">
        <v>43187</v>
      </c>
      <c r="C50" s="1" t="s">
        <v>80</v>
      </c>
      <c r="D50" s="1" t="s">
        <v>25</v>
      </c>
      <c r="E50" s="1">
        <v>1</v>
      </c>
      <c r="F50" s="1">
        <v>1</v>
      </c>
      <c r="G50" s="3">
        <v>1.39</v>
      </c>
      <c r="H50" s="3">
        <f>Tableau1[P.U.]*Tableau1[Quantité]</f>
        <v>1.39</v>
      </c>
      <c r="I50" s="3">
        <v>0</v>
      </c>
      <c r="J50" s="3">
        <f>Tableau1[Port]+Tableau1[Prix]</f>
        <v>1.39</v>
      </c>
      <c r="K50" s="16">
        <v>43190</v>
      </c>
      <c r="L50" s="1" t="s">
        <v>234</v>
      </c>
      <c r="M50" s="16">
        <v>43211</v>
      </c>
      <c r="O50" s="1">
        <f>Tableau1[[#This Row],[date livraison]]-Tableau1[[#This Row],[Date commande]]</f>
        <v>24</v>
      </c>
    </row>
    <row r="51" spans="1:15" x14ac:dyDescent="0.35">
      <c r="A51" s="5" t="s">
        <v>158</v>
      </c>
      <c r="B51" s="7">
        <v>43187</v>
      </c>
      <c r="C51" s="1" t="s">
        <v>81</v>
      </c>
      <c r="D51" s="1" t="s">
        <v>25</v>
      </c>
      <c r="E51" s="1">
        <v>1</v>
      </c>
      <c r="F51" s="1">
        <v>2</v>
      </c>
      <c r="G51" s="3">
        <f>1.29/2</f>
        <v>0.64500000000000002</v>
      </c>
      <c r="H51" s="3">
        <f>Tableau1[P.U.]*Tableau1[Quantité]</f>
        <v>1.29</v>
      </c>
      <c r="I51" s="3">
        <v>0</v>
      </c>
      <c r="J51" s="3">
        <f>Tableau1[Port]+Tableau1[Prix]</f>
        <v>1.29</v>
      </c>
      <c r="K51" s="16">
        <v>43190</v>
      </c>
      <c r="L51" s="1" t="s">
        <v>235</v>
      </c>
      <c r="M51" s="16">
        <v>43217</v>
      </c>
      <c r="O51" s="1">
        <f>Tableau1[[#This Row],[date livraison]]-Tableau1[[#This Row],[Date commande]]</f>
        <v>30</v>
      </c>
    </row>
    <row r="52" spans="1:15" x14ac:dyDescent="0.35">
      <c r="A52" s="5" t="s">
        <v>159</v>
      </c>
      <c r="B52" s="7">
        <v>43187</v>
      </c>
      <c r="C52" s="1" t="s">
        <v>82</v>
      </c>
      <c r="D52" s="1" t="s">
        <v>19</v>
      </c>
      <c r="E52" s="1">
        <v>3</v>
      </c>
      <c r="F52" s="1">
        <v>1</v>
      </c>
      <c r="G52" s="3">
        <v>2.3199999999999998</v>
      </c>
      <c r="H52" s="3">
        <f>Tableau1[P.U.]*Tableau1[Quantité]</f>
        <v>2.3199999999999998</v>
      </c>
      <c r="I52" s="3">
        <v>0</v>
      </c>
      <c r="J52" s="3">
        <f>Tableau1[Port]+Tableau1[Prix]</f>
        <v>2.3199999999999998</v>
      </c>
      <c r="K52" s="16">
        <v>43191</v>
      </c>
      <c r="L52" s="1" t="s">
        <v>236</v>
      </c>
      <c r="M52" s="16">
        <v>43204</v>
      </c>
      <c r="O52" s="1">
        <f>Tableau1[[#This Row],[date livraison]]-Tableau1[[#This Row],[Date commande]]</f>
        <v>17</v>
      </c>
    </row>
    <row r="53" spans="1:15" x14ac:dyDescent="0.35">
      <c r="A53" s="5" t="s">
        <v>160</v>
      </c>
      <c r="B53" s="7">
        <v>43187</v>
      </c>
      <c r="C53" s="1" t="s">
        <v>83</v>
      </c>
      <c r="D53" s="1" t="s">
        <v>19</v>
      </c>
      <c r="E53" s="1">
        <v>3</v>
      </c>
      <c r="F53" s="1">
        <v>1</v>
      </c>
      <c r="G53" s="3">
        <v>2.3199999999999998</v>
      </c>
      <c r="H53" s="3">
        <f>Tableau1[P.U.]*Tableau1[Quantité]</f>
        <v>2.3199999999999998</v>
      </c>
      <c r="I53" s="3">
        <v>0</v>
      </c>
      <c r="J53" s="3">
        <f>Tableau1[Port]+Tableau1[Prix]</f>
        <v>2.3199999999999998</v>
      </c>
      <c r="K53" s="16">
        <v>43191</v>
      </c>
      <c r="L53" s="1" t="s">
        <v>237</v>
      </c>
      <c r="M53" s="16">
        <v>43204</v>
      </c>
      <c r="O53" s="1">
        <f>Tableau1[[#This Row],[date livraison]]-Tableau1[[#This Row],[Date commande]]</f>
        <v>17</v>
      </c>
    </row>
    <row r="54" spans="1:15" x14ac:dyDescent="0.35">
      <c r="A54" s="5" t="s">
        <v>161</v>
      </c>
      <c r="B54" s="7">
        <v>43187</v>
      </c>
      <c r="C54" s="1" t="s">
        <v>84</v>
      </c>
      <c r="D54" s="1" t="s">
        <v>20</v>
      </c>
      <c r="E54" s="1">
        <v>7</v>
      </c>
      <c r="F54" s="1">
        <v>1</v>
      </c>
      <c r="G54" s="3">
        <v>6.79</v>
      </c>
      <c r="H54" s="3">
        <f>Tableau1[P.U.]*Tableau1[Quantité]</f>
        <v>6.79</v>
      </c>
      <c r="I54" s="3">
        <v>0</v>
      </c>
      <c r="J54" s="3">
        <f>Tableau1[Port]+Tableau1[Prix]</f>
        <v>6.79</v>
      </c>
      <c r="K54" s="16">
        <v>43192</v>
      </c>
      <c r="L54" s="1" t="s">
        <v>238</v>
      </c>
      <c r="M54" s="16">
        <v>43204</v>
      </c>
      <c r="O54" s="1">
        <f>Tableau1[[#This Row],[date livraison]]-Tableau1[[#This Row],[Date commande]]</f>
        <v>17</v>
      </c>
    </row>
    <row r="55" spans="1:15" x14ac:dyDescent="0.35">
      <c r="A55" s="5" t="s">
        <v>162</v>
      </c>
      <c r="B55" s="7">
        <v>43187</v>
      </c>
      <c r="C55" s="1" t="s">
        <v>85</v>
      </c>
      <c r="D55" s="1" t="s">
        <v>18</v>
      </c>
      <c r="E55" s="1">
        <v>1</v>
      </c>
      <c r="F55" s="1">
        <v>1</v>
      </c>
      <c r="G55" s="3">
        <v>1.71</v>
      </c>
      <c r="H55" s="3">
        <f>Tableau1[P.U.]*Tableau1[Quantité]</f>
        <v>1.71</v>
      </c>
      <c r="I55" s="3">
        <v>0</v>
      </c>
      <c r="J55" s="3">
        <f>Tableau1[Port]+Tableau1[Prix]</f>
        <v>1.71</v>
      </c>
      <c r="K55" s="16">
        <v>43193</v>
      </c>
      <c r="L55" s="1" t="s">
        <v>239</v>
      </c>
      <c r="M55" s="16">
        <v>43211</v>
      </c>
      <c r="O55" s="1">
        <f>Tableau1[[#This Row],[date livraison]]-Tableau1[[#This Row],[Date commande]]</f>
        <v>24</v>
      </c>
    </row>
    <row r="56" spans="1:15" x14ac:dyDescent="0.35">
      <c r="A56" s="5" t="s">
        <v>163</v>
      </c>
      <c r="B56" s="7">
        <v>43187</v>
      </c>
      <c r="C56" s="1" t="s">
        <v>86</v>
      </c>
      <c r="D56" s="1" t="s">
        <v>18</v>
      </c>
      <c r="E56" s="1">
        <v>1</v>
      </c>
      <c r="F56" s="1">
        <v>1</v>
      </c>
      <c r="G56" s="3">
        <v>0.83</v>
      </c>
      <c r="H56" s="3">
        <f>Tableau1[P.U.]*Tableau1[Quantité]</f>
        <v>0.83</v>
      </c>
      <c r="I56" s="3">
        <v>0</v>
      </c>
      <c r="J56" s="3">
        <f>Tableau1[Port]+Tableau1[Prix]</f>
        <v>0.83</v>
      </c>
      <c r="K56" s="16">
        <v>43191</v>
      </c>
      <c r="L56" s="1" t="s">
        <v>240</v>
      </c>
      <c r="M56" s="16">
        <v>43211</v>
      </c>
      <c r="O56" s="1">
        <f>Tableau1[[#This Row],[date livraison]]-Tableau1[[#This Row],[Date commande]]</f>
        <v>24</v>
      </c>
    </row>
    <row r="57" spans="1:15" x14ac:dyDescent="0.35">
      <c r="A57" s="5" t="s">
        <v>164</v>
      </c>
      <c r="B57" s="7">
        <v>43187</v>
      </c>
      <c r="C57" s="1" t="s">
        <v>87</v>
      </c>
      <c r="D57" s="1" t="s">
        <v>21</v>
      </c>
      <c r="E57" s="1">
        <v>1</v>
      </c>
      <c r="F57" s="1">
        <v>1</v>
      </c>
      <c r="G57" s="3">
        <v>7.75</v>
      </c>
      <c r="H57" s="3">
        <f>Tableau1[P.U.]*Tableau1[Quantité]</f>
        <v>7.75</v>
      </c>
      <c r="I57" s="3">
        <v>0</v>
      </c>
      <c r="J57" s="3">
        <f>Tableau1[Port]+Tableau1[Prix]</f>
        <v>7.75</v>
      </c>
      <c r="K57" s="16">
        <v>43190</v>
      </c>
      <c r="L57" s="1" t="s">
        <v>241</v>
      </c>
      <c r="M57" s="16">
        <v>43204</v>
      </c>
      <c r="O57" s="1">
        <f>Tableau1[[#This Row],[date livraison]]-Tableau1[[#This Row],[Date commande]]</f>
        <v>17</v>
      </c>
    </row>
    <row r="58" spans="1:15" x14ac:dyDescent="0.35">
      <c r="A58" s="5" t="s">
        <v>165</v>
      </c>
      <c r="B58" s="7">
        <v>43187</v>
      </c>
      <c r="C58" s="1" t="s">
        <v>88</v>
      </c>
      <c r="D58" s="1" t="s">
        <v>21</v>
      </c>
      <c r="E58" s="1">
        <v>1</v>
      </c>
      <c r="F58" s="1">
        <v>2</v>
      </c>
      <c r="G58" s="3">
        <f>3.34/2</f>
        <v>1.67</v>
      </c>
      <c r="H58" s="3">
        <f>Tableau1[P.U.]*Tableau1[Quantité]</f>
        <v>3.34</v>
      </c>
      <c r="I58" s="3">
        <v>0</v>
      </c>
      <c r="J58" s="3">
        <f>Tableau1[Port]+Tableau1[Prix]</f>
        <v>3.34</v>
      </c>
      <c r="K58" s="16">
        <v>43189</v>
      </c>
      <c r="L58" s="1" t="s">
        <v>242</v>
      </c>
      <c r="M58" s="16">
        <v>43204</v>
      </c>
      <c r="O58" s="1">
        <f>Tableau1[[#This Row],[date livraison]]-Tableau1[[#This Row],[Date commande]]</f>
        <v>17</v>
      </c>
    </row>
    <row r="59" spans="1:15" x14ac:dyDescent="0.35">
      <c r="A59" s="5" t="s">
        <v>166</v>
      </c>
      <c r="B59" s="7">
        <v>43187</v>
      </c>
      <c r="C59" s="1" t="s">
        <v>89</v>
      </c>
      <c r="D59" s="1" t="s">
        <v>23</v>
      </c>
      <c r="E59" s="1">
        <v>1</v>
      </c>
      <c r="F59" s="1">
        <v>1</v>
      </c>
      <c r="G59" s="3">
        <v>3.21</v>
      </c>
      <c r="H59" s="3">
        <f>Tableau1[P.U.]*Tableau1[Quantité]</f>
        <v>3.21</v>
      </c>
      <c r="I59" s="3">
        <v>0</v>
      </c>
      <c r="J59" s="3">
        <f>Tableau1[Port]+Tableau1[Prix]</f>
        <v>3.21</v>
      </c>
      <c r="K59" s="16">
        <v>43189</v>
      </c>
      <c r="L59" s="1" t="s">
        <v>243</v>
      </c>
      <c r="M59" s="16">
        <v>43230</v>
      </c>
      <c r="O59" s="1">
        <f>Tableau1[[#This Row],[date livraison]]-Tableau1[[#This Row],[Date commande]]</f>
        <v>43</v>
      </c>
    </row>
    <row r="60" spans="1:15" x14ac:dyDescent="0.35">
      <c r="A60" s="5" t="s">
        <v>167</v>
      </c>
      <c r="B60" s="7">
        <v>43187</v>
      </c>
      <c r="C60" s="1" t="s">
        <v>90</v>
      </c>
      <c r="D60" s="1" t="s">
        <v>23</v>
      </c>
      <c r="E60" s="1">
        <v>1</v>
      </c>
      <c r="F60" s="1">
        <v>1</v>
      </c>
      <c r="G60" s="3">
        <v>0.65</v>
      </c>
      <c r="H60" s="3">
        <f>Tableau1[P.U.]*Tableau1[Quantité]</f>
        <v>0.65</v>
      </c>
      <c r="I60" s="3">
        <v>0</v>
      </c>
      <c r="J60" s="3">
        <f>Tableau1[Port]+Tableau1[Prix]</f>
        <v>0.65</v>
      </c>
      <c r="K60" s="16">
        <v>43191</v>
      </c>
      <c r="L60" s="1" t="s">
        <v>244</v>
      </c>
      <c r="M60" s="16">
        <v>43217</v>
      </c>
      <c r="O60" s="1">
        <f>Tableau1[[#This Row],[date livraison]]-Tableau1[[#This Row],[Date commande]]</f>
        <v>30</v>
      </c>
    </row>
    <row r="61" spans="1:15" x14ac:dyDescent="0.35">
      <c r="A61" s="5" t="s">
        <v>168</v>
      </c>
      <c r="B61" s="7">
        <v>43187</v>
      </c>
      <c r="C61" s="1" t="s">
        <v>91</v>
      </c>
      <c r="D61" s="1" t="s">
        <v>16</v>
      </c>
      <c r="E61" s="1">
        <v>2</v>
      </c>
      <c r="F61" s="1">
        <v>2</v>
      </c>
      <c r="G61" s="3">
        <f>9.37/2</f>
        <v>4.6849999999999996</v>
      </c>
      <c r="H61" s="3">
        <f>Tableau1[P.U.]*Tableau1[Quantité]</f>
        <v>9.3699999999999992</v>
      </c>
      <c r="I61" s="3">
        <v>0</v>
      </c>
      <c r="J61" s="3">
        <f>Tableau1[Port]+Tableau1[Prix]</f>
        <v>9.3699999999999992</v>
      </c>
      <c r="K61" s="16">
        <v>43187</v>
      </c>
      <c r="L61" s="1" t="s">
        <v>245</v>
      </c>
      <c r="M61" s="16">
        <v>43204</v>
      </c>
      <c r="O61" s="1">
        <f>Tableau1[[#This Row],[date livraison]]-Tableau1[[#This Row],[Date commande]]</f>
        <v>17</v>
      </c>
    </row>
    <row r="62" spans="1:15" x14ac:dyDescent="0.35">
      <c r="A62" s="5" t="s">
        <v>169</v>
      </c>
      <c r="B62" s="7">
        <v>43193</v>
      </c>
      <c r="C62" s="1" t="s">
        <v>92</v>
      </c>
      <c r="D62" s="1" t="s">
        <v>25</v>
      </c>
      <c r="E62" s="1">
        <v>4</v>
      </c>
      <c r="F62" s="1">
        <v>2</v>
      </c>
      <c r="G62" s="3">
        <v>0.53</v>
      </c>
      <c r="H62" s="3">
        <f>Tableau1[P.U.]*Tableau1[Quantité]</f>
        <v>1.06</v>
      </c>
      <c r="I62" s="3">
        <v>0</v>
      </c>
      <c r="J62" s="3">
        <f>Tableau1[Port]+Tableau1[Prix]</f>
        <v>1.06</v>
      </c>
      <c r="K62" s="16">
        <v>43198</v>
      </c>
      <c r="L62" s="1" t="s">
        <v>246</v>
      </c>
      <c r="M62" s="16">
        <v>43217</v>
      </c>
      <c r="O62" s="1">
        <f>Tableau1[[#This Row],[date livraison]]-Tableau1[[#This Row],[Date commande]]</f>
        <v>24</v>
      </c>
    </row>
    <row r="63" spans="1:15" x14ac:dyDescent="0.35">
      <c r="A63" s="5" t="s">
        <v>170</v>
      </c>
      <c r="B63" s="7">
        <v>43193</v>
      </c>
      <c r="C63" s="1" t="s">
        <v>93</v>
      </c>
      <c r="D63" s="1" t="s">
        <v>25</v>
      </c>
      <c r="E63" s="1">
        <v>10</v>
      </c>
      <c r="F63" s="1">
        <v>1</v>
      </c>
      <c r="G63" s="3">
        <v>1.1399999999999999</v>
      </c>
      <c r="H63" s="3">
        <f>Tableau1[P.U.]*Tableau1[Quantité]</f>
        <v>1.1399999999999999</v>
      </c>
      <c r="I63" s="3">
        <v>0</v>
      </c>
      <c r="J63" s="3">
        <f>Tableau1[Port]+Tableau1[Prix]</f>
        <v>1.1399999999999999</v>
      </c>
      <c r="K63" s="16">
        <v>43195</v>
      </c>
      <c r="L63" s="1" t="s">
        <v>247</v>
      </c>
      <c r="M63" s="16">
        <v>43224</v>
      </c>
      <c r="O63" s="1">
        <f>Tableau1[[#This Row],[date livraison]]-Tableau1[[#This Row],[Date commande]]</f>
        <v>31</v>
      </c>
    </row>
    <row r="64" spans="1:15" x14ac:dyDescent="0.35">
      <c r="A64" s="5" t="s">
        <v>171</v>
      </c>
      <c r="B64" s="7">
        <v>43193</v>
      </c>
      <c r="C64" s="1" t="s">
        <v>94</v>
      </c>
      <c r="D64" s="1" t="s">
        <v>25</v>
      </c>
      <c r="E64" s="1">
        <v>1</v>
      </c>
      <c r="F64" s="1">
        <v>1</v>
      </c>
      <c r="G64" s="3">
        <v>4.03</v>
      </c>
      <c r="H64" s="3">
        <f>Tableau1[P.U.]*Tableau1[Quantité]</f>
        <v>4.03</v>
      </c>
      <c r="I64" s="3">
        <v>0</v>
      </c>
      <c r="J64" s="3">
        <f>Tableau1[Port]+Tableau1[Prix]</f>
        <v>4.03</v>
      </c>
      <c r="K64" s="16">
        <v>43201</v>
      </c>
      <c r="L64" s="1" t="s">
        <v>248</v>
      </c>
      <c r="M64" s="16">
        <v>43227</v>
      </c>
      <c r="O64" s="1">
        <f>Tableau1[[#This Row],[date livraison]]-Tableau1[[#This Row],[Date commande]]</f>
        <v>34</v>
      </c>
    </row>
    <row r="65" spans="1:15" x14ac:dyDescent="0.35">
      <c r="A65" s="5" t="s">
        <v>172</v>
      </c>
      <c r="B65" s="7">
        <v>43193</v>
      </c>
      <c r="C65" s="1" t="s">
        <v>95</v>
      </c>
      <c r="D65" s="1" t="s">
        <v>21</v>
      </c>
      <c r="E65" s="1">
        <v>1</v>
      </c>
      <c r="F65" s="1">
        <v>1</v>
      </c>
      <c r="G65" s="3">
        <v>2.19</v>
      </c>
      <c r="H65" s="3">
        <f>Tableau1[P.U.]*Tableau1[Quantité]</f>
        <v>2.19</v>
      </c>
      <c r="I65" s="3">
        <v>0</v>
      </c>
      <c r="J65" s="3">
        <f>Tableau1[Port]+Tableau1[Prix]</f>
        <v>2.19</v>
      </c>
      <c r="K65" s="16">
        <v>43197</v>
      </c>
      <c r="L65" s="1" t="s">
        <v>249</v>
      </c>
      <c r="M65" s="16">
        <v>43211</v>
      </c>
      <c r="O65" s="1">
        <f>Tableau1[[#This Row],[date livraison]]-Tableau1[[#This Row],[Date commande]]</f>
        <v>18</v>
      </c>
    </row>
    <row r="66" spans="1:15" x14ac:dyDescent="0.35">
      <c r="A66" s="5" t="s">
        <v>173</v>
      </c>
      <c r="B66" s="7">
        <v>43193</v>
      </c>
      <c r="C66" s="1" t="s">
        <v>96</v>
      </c>
      <c r="D66" s="1" t="s">
        <v>21</v>
      </c>
      <c r="E66" s="1">
        <v>1</v>
      </c>
      <c r="F66" s="1">
        <v>1</v>
      </c>
      <c r="G66" s="3">
        <v>2.78</v>
      </c>
      <c r="H66" s="3">
        <f>Tableau1[P.U.]*Tableau1[Quantité]</f>
        <v>2.78</v>
      </c>
      <c r="I66" s="3">
        <v>0</v>
      </c>
      <c r="J66" s="3">
        <f>Tableau1[Port]+Tableau1[Prix]</f>
        <v>2.78</v>
      </c>
      <c r="K66" s="16">
        <v>43199</v>
      </c>
      <c r="L66" s="1" t="s">
        <v>250</v>
      </c>
      <c r="M66" s="16">
        <v>43211</v>
      </c>
      <c r="O66" s="1">
        <f>Tableau1[[#This Row],[date livraison]]-Tableau1[[#This Row],[Date commande]]</f>
        <v>18</v>
      </c>
    </row>
    <row r="67" spans="1:15" x14ac:dyDescent="0.35">
      <c r="A67" s="5" t="s">
        <v>174</v>
      </c>
      <c r="B67" s="7">
        <v>43206</v>
      </c>
      <c r="C67" s="1" t="s">
        <v>97</v>
      </c>
      <c r="D67" s="1" t="s">
        <v>21</v>
      </c>
      <c r="E67" s="1">
        <v>1</v>
      </c>
      <c r="F67" s="1">
        <v>1</v>
      </c>
      <c r="G67" s="3">
        <v>3.62</v>
      </c>
      <c r="H67" s="3">
        <f>Tableau1[P.U.]*Tableau1[Quantité]</f>
        <v>3.62</v>
      </c>
      <c r="I67" s="3">
        <v>0</v>
      </c>
      <c r="J67" s="3">
        <f>Tableau1[Port]+Tableau1[Prix]</f>
        <v>3.62</v>
      </c>
      <c r="K67" s="16">
        <v>43212</v>
      </c>
      <c r="L67" s="1" t="s">
        <v>251</v>
      </c>
      <c r="M67" s="16">
        <v>43217</v>
      </c>
      <c r="O67" s="1">
        <f>Tableau1[[#This Row],[date livraison]]-Tableau1[[#This Row],[Date commande]]</f>
        <v>11</v>
      </c>
    </row>
    <row r="68" spans="1:15" x14ac:dyDescent="0.35">
      <c r="A68" s="5" t="s">
        <v>175</v>
      </c>
      <c r="B68" s="7">
        <v>43209</v>
      </c>
      <c r="C68" s="1" t="s">
        <v>98</v>
      </c>
      <c r="D68" s="1" t="s">
        <v>21</v>
      </c>
      <c r="E68" s="1">
        <v>1</v>
      </c>
      <c r="F68" s="1">
        <v>1</v>
      </c>
      <c r="G68" s="3">
        <v>0.01</v>
      </c>
      <c r="H68" s="3">
        <f>Tableau1[P.U.]*Tableau1[Quantité]</f>
        <v>0.01</v>
      </c>
      <c r="I68" s="3">
        <v>0</v>
      </c>
      <c r="J68" s="3">
        <f>Tableau1[Port]+Tableau1[Prix]</f>
        <v>0.01</v>
      </c>
      <c r="K68" s="16">
        <v>43212</v>
      </c>
      <c r="L68" s="1" t="s">
        <v>252</v>
      </c>
      <c r="M68" s="16">
        <v>43217</v>
      </c>
      <c r="O68" s="1">
        <f>Tableau1[[#This Row],[date livraison]]-Tableau1[[#This Row],[Date commande]]</f>
        <v>8</v>
      </c>
    </row>
    <row r="69" spans="1:15" x14ac:dyDescent="0.35">
      <c r="A69" s="5" t="s">
        <v>176</v>
      </c>
      <c r="B69" s="7">
        <v>43209</v>
      </c>
      <c r="C69" s="1" t="s">
        <v>99</v>
      </c>
      <c r="D69" s="1" t="s">
        <v>16</v>
      </c>
      <c r="E69" s="1">
        <v>2</v>
      </c>
      <c r="F69" s="1">
        <v>1</v>
      </c>
      <c r="G69" s="3">
        <v>0.9</v>
      </c>
      <c r="H69" s="3">
        <f>Tableau1[P.U.]*Tableau1[Quantité]</f>
        <v>0.9</v>
      </c>
      <c r="I69" s="3">
        <v>0</v>
      </c>
      <c r="J69" s="3">
        <f>Tableau1[Port]+Tableau1[Prix]</f>
        <v>0.9</v>
      </c>
      <c r="K69" s="16">
        <v>43213</v>
      </c>
      <c r="L69" s="1" t="s">
        <v>253</v>
      </c>
      <c r="M69" s="16">
        <v>43252</v>
      </c>
      <c r="O69" s="1">
        <f>Tableau1[[#This Row],[date livraison]]-Tableau1[[#This Row],[Date commande]]</f>
        <v>43</v>
      </c>
    </row>
    <row r="70" spans="1:15" x14ac:dyDescent="0.35">
      <c r="A70" s="5" t="s">
        <v>177</v>
      </c>
      <c r="B70" s="7">
        <v>43213</v>
      </c>
      <c r="C70" s="1" t="s">
        <v>100</v>
      </c>
      <c r="D70" s="1" t="s">
        <v>19</v>
      </c>
      <c r="E70" s="1">
        <v>1</v>
      </c>
      <c r="F70" s="1">
        <v>3</v>
      </c>
      <c r="G70" s="3">
        <v>0.92</v>
      </c>
      <c r="H70" s="3">
        <f>Tableau1[P.U.]*Tableau1[Quantité]</f>
        <v>2.7600000000000002</v>
      </c>
      <c r="I70" s="3">
        <v>0</v>
      </c>
      <c r="J70" s="3">
        <f>Tableau1[Port]+Tableau1[Prix]</f>
        <v>2.7600000000000002</v>
      </c>
      <c r="K70" s="16">
        <v>43215</v>
      </c>
      <c r="L70" s="1" t="s">
        <v>254</v>
      </c>
      <c r="M70" s="16">
        <v>43245</v>
      </c>
      <c r="O70" s="1">
        <f>Tableau1[[#This Row],[date livraison]]-Tableau1[[#This Row],[Date commande]]</f>
        <v>32</v>
      </c>
    </row>
    <row r="71" spans="1:15" x14ac:dyDescent="0.35">
      <c r="A71" s="5" t="s">
        <v>178</v>
      </c>
      <c r="B71" s="7">
        <v>43213</v>
      </c>
      <c r="C71" s="1" t="s">
        <v>101</v>
      </c>
      <c r="D71" s="1" t="s">
        <v>18</v>
      </c>
      <c r="E71" s="1">
        <v>1</v>
      </c>
      <c r="F71" s="1">
        <v>1</v>
      </c>
      <c r="G71" s="3">
        <v>9.52</v>
      </c>
      <c r="H71" s="3">
        <f>Tableau1[P.U.]*Tableau1[Quantité]</f>
        <v>9.52</v>
      </c>
      <c r="I71" s="3">
        <v>1.2</v>
      </c>
      <c r="J71" s="3">
        <f>Tableau1[Port]+Tableau1[Prix]</f>
        <v>10.719999999999999</v>
      </c>
      <c r="K71" s="16">
        <v>43216</v>
      </c>
      <c r="L71" s="1" t="s">
        <v>255</v>
      </c>
      <c r="M71" s="16">
        <v>43229</v>
      </c>
      <c r="O71" s="1">
        <f>Tableau1[[#This Row],[date livraison]]-Tableau1[[#This Row],[Date commande]]</f>
        <v>16</v>
      </c>
    </row>
    <row r="72" spans="1:15" x14ac:dyDescent="0.35">
      <c r="A72" s="5" t="s">
        <v>179</v>
      </c>
      <c r="B72" s="7">
        <v>43224</v>
      </c>
      <c r="C72" s="1" t="s">
        <v>102</v>
      </c>
      <c r="D72" s="1" t="s">
        <v>18</v>
      </c>
      <c r="E72" s="1">
        <v>1</v>
      </c>
      <c r="F72" s="1">
        <v>3</v>
      </c>
      <c r="G72" s="3">
        <v>0.94</v>
      </c>
      <c r="H72" s="3">
        <f>Tableau1[P.U.]*Tableau1[Quantité]</f>
        <v>2.82</v>
      </c>
      <c r="I72" s="3">
        <v>0</v>
      </c>
      <c r="J72" s="3">
        <f>Tableau1[Port]+Tableau1[Prix]</f>
        <v>2.82</v>
      </c>
      <c r="K72" s="16">
        <v>43226</v>
      </c>
      <c r="L72" s="1" t="s">
        <v>256</v>
      </c>
      <c r="M72" s="16">
        <v>43239</v>
      </c>
      <c r="O72" s="1">
        <f>Tableau1[[#This Row],[date livraison]]-Tableau1[[#This Row],[Date commande]]</f>
        <v>15</v>
      </c>
    </row>
    <row r="73" spans="1:15" x14ac:dyDescent="0.35">
      <c r="A73" s="5" t="s">
        <v>180</v>
      </c>
      <c r="B73" s="7">
        <v>43224</v>
      </c>
      <c r="C73" s="1" t="s">
        <v>103</v>
      </c>
      <c r="D73" s="1" t="s">
        <v>18</v>
      </c>
      <c r="E73" s="1">
        <v>1</v>
      </c>
      <c r="F73" s="1">
        <v>2</v>
      </c>
      <c r="G73" s="3">
        <v>1.48</v>
      </c>
      <c r="H73" s="3">
        <f>Tableau1[P.U.]*Tableau1[Quantité]</f>
        <v>2.96</v>
      </c>
      <c r="I73" s="3">
        <v>-0.01</v>
      </c>
      <c r="J73" s="3">
        <f>Tableau1[Port]+Tableau1[Prix]</f>
        <v>2.95</v>
      </c>
      <c r="K73" s="16">
        <v>43228</v>
      </c>
      <c r="L73" s="1" t="s">
        <v>257</v>
      </c>
      <c r="M73" s="16"/>
      <c r="O73" s="1">
        <f>Tableau1[[#This Row],[date livraison]]-Tableau1[[#This Row],[Date commande]]</f>
        <v>-43224</v>
      </c>
    </row>
    <row r="74" spans="1:15" x14ac:dyDescent="0.35">
      <c r="A74" s="5" t="s">
        <v>181</v>
      </c>
      <c r="B74" s="7">
        <v>43224</v>
      </c>
      <c r="C74" s="1" t="s">
        <v>104</v>
      </c>
      <c r="D74" s="1" t="s">
        <v>23</v>
      </c>
      <c r="E74" s="1">
        <v>1</v>
      </c>
      <c r="F74" s="1">
        <v>5</v>
      </c>
      <c r="G74" s="3">
        <v>0.32</v>
      </c>
      <c r="H74" s="3">
        <f>Tableau1[P.U.]*Tableau1[Quantité]</f>
        <v>1.6</v>
      </c>
      <c r="I74" s="3">
        <v>-0.03</v>
      </c>
      <c r="J74" s="3">
        <f>Tableau1[Port]+Tableau1[Prix]</f>
        <v>1.57</v>
      </c>
      <c r="K74" s="16">
        <v>43228</v>
      </c>
      <c r="L74" s="1" t="s">
        <v>258</v>
      </c>
      <c r="M74" s="16">
        <v>43245</v>
      </c>
      <c r="O74" s="1">
        <f>Tableau1[[#This Row],[date livraison]]-Tableau1[[#This Row],[Date commande]]</f>
        <v>21</v>
      </c>
    </row>
    <row r="75" spans="1:15" x14ac:dyDescent="0.35">
      <c r="A75" s="5" t="s">
        <v>182</v>
      </c>
      <c r="B75" s="7">
        <v>43232</v>
      </c>
      <c r="C75" s="1" t="s">
        <v>105</v>
      </c>
      <c r="D75" s="1" t="s">
        <v>17</v>
      </c>
      <c r="E75" s="1">
        <v>1</v>
      </c>
      <c r="F75" s="1">
        <v>1</v>
      </c>
      <c r="G75" s="3">
        <v>20.95</v>
      </c>
      <c r="H75" s="3">
        <f>Tableau1[P.U.]*Tableau1[Quantité]</f>
        <v>20.95</v>
      </c>
      <c r="I75" s="3">
        <v>0</v>
      </c>
      <c r="J75" s="3">
        <f>Tableau1[Port]+Tableau1[Prix]</f>
        <v>20.95</v>
      </c>
      <c r="K75" s="16">
        <v>43233</v>
      </c>
      <c r="L75" s="1" t="s">
        <v>259</v>
      </c>
      <c r="M75" s="16">
        <v>43246</v>
      </c>
      <c r="O75" s="1">
        <f>Tableau1[[#This Row],[date livraison]]-Tableau1[[#This Row],[Date commande]]</f>
        <v>14</v>
      </c>
    </row>
    <row r="76" spans="1:15" x14ac:dyDescent="0.35">
      <c r="A76" s="5" t="s">
        <v>183</v>
      </c>
      <c r="B76" s="7">
        <v>43243</v>
      </c>
      <c r="C76" s="1" t="s">
        <v>106</v>
      </c>
      <c r="D76" s="1" t="s">
        <v>26</v>
      </c>
      <c r="E76" s="1">
        <v>1</v>
      </c>
      <c r="F76" s="1">
        <v>1</v>
      </c>
      <c r="G76" s="3">
        <v>0.01</v>
      </c>
      <c r="H76" s="3">
        <f>Tableau1[P.U.]*Tableau1[Quantité]</f>
        <v>0.01</v>
      </c>
      <c r="I76" s="3">
        <v>0</v>
      </c>
      <c r="J76" s="3">
        <f>Tableau1[Port]+Tableau1[Prix]</f>
        <v>0.01</v>
      </c>
      <c r="K76" s="16">
        <v>43245</v>
      </c>
      <c r="L76" s="1" t="s">
        <v>260</v>
      </c>
      <c r="M76" s="16">
        <v>43260</v>
      </c>
      <c r="O76" s="1">
        <f>Tableau1[[#This Row],[date livraison]]-Tableau1[[#This Row],[Date commande]]</f>
        <v>17</v>
      </c>
    </row>
    <row r="77" spans="1:15" x14ac:dyDescent="0.35">
      <c r="A77" s="5" t="s">
        <v>184</v>
      </c>
      <c r="B77" s="7">
        <v>43243</v>
      </c>
      <c r="C77" s="1" t="s">
        <v>107</v>
      </c>
      <c r="D77" s="1" t="s">
        <v>21</v>
      </c>
      <c r="E77" s="1">
        <v>1</v>
      </c>
      <c r="F77" s="1">
        <v>1</v>
      </c>
      <c r="G77" s="3">
        <v>0.65</v>
      </c>
      <c r="H77" s="3">
        <f>Tableau1[P.U.]*Tableau1[Quantité]</f>
        <v>0.65</v>
      </c>
      <c r="I77" s="3">
        <v>0</v>
      </c>
      <c r="J77" s="3">
        <f>Tableau1[Port]+Tableau1[Prix]</f>
        <v>0.65</v>
      </c>
      <c r="K77" s="16">
        <v>43245</v>
      </c>
      <c r="L77" s="1" t="s">
        <v>261</v>
      </c>
      <c r="M77" s="16">
        <v>43255</v>
      </c>
      <c r="O77" s="1">
        <f>Tableau1[[#This Row],[date livraison]]-Tableau1[[#This Row],[Date commande]]</f>
        <v>12</v>
      </c>
    </row>
    <row r="78" spans="1:15" x14ac:dyDescent="0.35">
      <c r="A78" s="5" t="s">
        <v>185</v>
      </c>
      <c r="B78" s="7">
        <v>43243</v>
      </c>
      <c r="C78" s="1" t="s">
        <v>108</v>
      </c>
      <c r="D78" s="1" t="s">
        <v>23</v>
      </c>
      <c r="E78" s="1">
        <v>1</v>
      </c>
      <c r="F78" s="1">
        <v>1</v>
      </c>
      <c r="G78" s="3">
        <v>8.8699999999999992</v>
      </c>
      <c r="H78" s="3">
        <f>Tableau1[P.U.]*Tableau1[Quantité]</f>
        <v>8.8699999999999992</v>
      </c>
      <c r="I78" s="3">
        <v>0</v>
      </c>
      <c r="J78" s="3">
        <f>Tableau1[Port]+Tableau1[Prix]</f>
        <v>8.8699999999999992</v>
      </c>
      <c r="K78" s="16">
        <v>43245</v>
      </c>
      <c r="L78" s="1" t="s">
        <v>262</v>
      </c>
      <c r="M78" s="16"/>
      <c r="O78" s="1">
        <f>Tableau1[[#This Row],[date livraison]]-Tableau1[[#This Row],[Date commande]]</f>
        <v>-43243</v>
      </c>
    </row>
    <row r="81" spans="7:13" x14ac:dyDescent="0.35">
      <c r="K81" s="19"/>
      <c r="L81" s="18"/>
      <c r="M81" s="18"/>
    </row>
    <row r="87" spans="7:13" x14ac:dyDescent="0.35">
      <c r="G87" s="19"/>
      <c r="H87" s="18"/>
      <c r="I87" s="18"/>
    </row>
  </sheetData>
  <conditionalFormatting sqref="O2:O78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Edition!$A$2:$A$13</xm:f>
          </x14:formula1>
          <xm:sqref>D2:D78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B8" sqref="B8"/>
    </sheetView>
  </sheetViews>
  <sheetFormatPr baseColWidth="10" defaultRowHeight="15.5" x14ac:dyDescent="0.35"/>
  <cols>
    <col min="1" max="1" width="24" customWidth="1"/>
    <col min="2" max="2" width="15" bestFit="1" customWidth="1"/>
    <col min="3" max="3" width="12.33203125" bestFit="1" customWidth="1"/>
  </cols>
  <sheetData>
    <row r="2" spans="1:5" x14ac:dyDescent="0.35">
      <c r="A2" t="s">
        <v>14</v>
      </c>
      <c r="B2" t="s">
        <v>31</v>
      </c>
      <c r="C2" t="s">
        <v>30</v>
      </c>
      <c r="D2" t="s">
        <v>28</v>
      </c>
      <c r="E2" t="s">
        <v>29</v>
      </c>
    </row>
    <row r="3" spans="1:5" x14ac:dyDescent="0.35">
      <c r="A3" t="str">
        <f>Edition!A2</f>
        <v>👕 👖 Vêtements et Accessoires</v>
      </c>
      <c r="B3" s="20">
        <f>SUMIF(Tableau1[[Catégorie]:[Catégorie]],Edition!A2,Tableau1[[Total]:[Total]])</f>
        <v>60.779999999999994</v>
      </c>
      <c r="C3">
        <f>COUNTIF(Tableau1[Catégorie],Analyse!A3)</f>
        <v>12</v>
      </c>
      <c r="D3" s="20">
        <f>B3/C3</f>
        <v>5.0649999999999995</v>
      </c>
      <c r="E3">
        <f t="array" ref="E3">MEDIAN(IF(Commandes!D:D=Analyse!A3,Commandes!J:J,""))</f>
        <v>4.2750000000000004</v>
      </c>
    </row>
    <row r="4" spans="1:5" x14ac:dyDescent="0.35">
      <c r="A4" t="str">
        <f>Edition!A3</f>
        <v>⌚️ 💍 Montres et Bijoux</v>
      </c>
      <c r="B4" s="20">
        <f>SUMIF(Tableau1[[Catégorie]:[Catégorie]],Edition!A3,Tableau1[[Total]:[Total]])</f>
        <v>20.95</v>
      </c>
      <c r="C4">
        <f>COUNTIF(Tableau1[Catégorie],Analyse!A4)</f>
        <v>1</v>
      </c>
      <c r="D4" s="20">
        <f t="shared" ref="D4:D14" si="0">B4/C4</f>
        <v>20.95</v>
      </c>
      <c r="E4">
        <f t="array" ref="E4">MEDIAN(IF(Commandes!D:D=Analyse!A4,Commandes!J:J,""))</f>
        <v>20.95</v>
      </c>
    </row>
    <row r="5" spans="1:5" x14ac:dyDescent="0.35">
      <c r="A5" t="str">
        <f>Edition!A4</f>
        <v>👞 Chaussures</v>
      </c>
      <c r="B5" s="20">
        <f>SUMIF(Tableau1[[Catégorie]:[Catégorie]],Edition!A4,Tableau1[[Total]:[Total]])</f>
        <v>19.029999999999998</v>
      </c>
      <c r="C5">
        <f>COUNTIF(Tableau1[Catégorie],Analyse!A5)</f>
        <v>5</v>
      </c>
      <c r="D5" s="20">
        <f t="shared" si="0"/>
        <v>3.8059999999999996</v>
      </c>
      <c r="E5">
        <f t="array" ref="E5">MEDIAN(IF(Commandes!D:D=Analyse!A5,Commandes!J:J,""))</f>
        <v>2.82</v>
      </c>
    </row>
    <row r="6" spans="1:5" x14ac:dyDescent="0.35">
      <c r="A6" t="str">
        <f>Edition!A5</f>
        <v>👜 🎒 Bagages et Sacs</v>
      </c>
      <c r="B6" s="20">
        <f>SUMIF(Tableau1[[Catégorie]:[Catégorie]],Edition!A5,Tableau1[[Total]:[Total]])</f>
        <v>9.1999999999999993</v>
      </c>
      <c r="C6">
        <f>COUNTIF(Tableau1[Catégorie],Analyse!A6)</f>
        <v>4</v>
      </c>
      <c r="D6" s="20">
        <f t="shared" si="0"/>
        <v>2.2999999999999998</v>
      </c>
      <c r="E6">
        <f t="array" ref="E6">MEDIAN(IF(Commandes!D:D=Analyse!A6,Commandes!J:J,""))</f>
        <v>2.3199999999999998</v>
      </c>
    </row>
    <row r="7" spans="1:5" x14ac:dyDescent="0.35">
      <c r="A7" t="str">
        <f>Edition!A6</f>
        <v>💄 💊   Beauté et Santé</v>
      </c>
      <c r="B7" s="20">
        <f>SUMIF(Tableau1[[Catégorie]:[Catégorie]],Edition!A6,Tableau1[[Total]:[Total]])</f>
        <v>11.05</v>
      </c>
      <c r="C7">
        <f>COUNTIF(Tableau1[Catégorie],Analyse!A7)</f>
        <v>2</v>
      </c>
      <c r="D7" s="20">
        <f t="shared" si="0"/>
        <v>5.5250000000000004</v>
      </c>
      <c r="E7">
        <f t="array" ref="E7">MEDIAN(IF(Commandes!D:D=Analyse!A7,Commandes!J:J,""))</f>
        <v>5.5250000000000004</v>
      </c>
    </row>
    <row r="8" spans="1:5" x14ac:dyDescent="0.35">
      <c r="A8" t="str">
        <f>Edition!A7</f>
        <v>📱 💻 Électronique</v>
      </c>
      <c r="B8" s="20">
        <f>SUMIF(Tableau1[[Catégorie]:[Catégorie]],Edition!A7,Tableau1[[Total]:[Total]])</f>
        <v>285.73999999999995</v>
      </c>
      <c r="C8">
        <f>COUNTIF(Tableau1[Catégorie],Analyse!A8)</f>
        <v>21</v>
      </c>
      <c r="D8" s="20">
        <f t="shared" si="0"/>
        <v>13.606666666666664</v>
      </c>
      <c r="E8">
        <f t="array" ref="E8">MEDIAN(IF(Commandes!D:D=Analyse!A8,Commandes!J:J,""))</f>
        <v>5.84</v>
      </c>
    </row>
    <row r="9" spans="1:5" x14ac:dyDescent="0.35">
      <c r="A9" t="str">
        <f>Edition!A8</f>
        <v>🛠 Bricolage</v>
      </c>
      <c r="B9" s="20">
        <f>SUMIF(Tableau1[[Catégorie]:[Catégorie]],Edition!A8,Tableau1[[Total]:[Total]])</f>
        <v>0.01</v>
      </c>
      <c r="C9">
        <f>COUNTIF(Tableau1[Catégorie],Analyse!A9)</f>
        <v>1</v>
      </c>
      <c r="D9" s="20">
        <f t="shared" si="0"/>
        <v>0.01</v>
      </c>
      <c r="E9">
        <f t="array" ref="E9">MEDIAN(IF(Commandes!D:D=Analyse!A9,Commandes!J:J,""))</f>
        <v>0.01</v>
      </c>
    </row>
    <row r="10" spans="1:5" x14ac:dyDescent="0.35">
      <c r="A10" t="str">
        <f>Edition!A9</f>
        <v>🏠 Maison et Jardin</v>
      </c>
      <c r="B10" s="20">
        <f>SUMIF(Tableau1[[Catégorie]:[Catégorie]],Edition!A9,Tableau1[[Total]:[Total]])</f>
        <v>21.65</v>
      </c>
      <c r="C10">
        <f>COUNTIF(Tableau1[Catégorie],Analyse!A10)</f>
        <v>7</v>
      </c>
      <c r="D10" s="20">
        <f t="shared" si="0"/>
        <v>3.0928571428571425</v>
      </c>
      <c r="E10">
        <f t="array" ref="E10">MEDIAN(IF(Commandes!D:D=Analyse!A10,Commandes!J:J,""))</f>
        <v>1.84</v>
      </c>
    </row>
    <row r="11" spans="1:5" x14ac:dyDescent="0.35">
      <c r="A11" t="str">
        <f>Edition!A10</f>
        <v>🏀 🎮 🚲 Sports, Loisirs, Jouets</v>
      </c>
      <c r="B11" s="20">
        <f>SUMIF(Tableau1[[Catégorie]:[Catégorie]],Edition!A10,Tableau1[[Total]:[Total]])</f>
        <v>49.44</v>
      </c>
      <c r="C11">
        <f>COUNTIF(Tableau1[Catégorie],Analyse!A11)</f>
        <v>4</v>
      </c>
      <c r="D11" s="20">
        <f t="shared" si="0"/>
        <v>12.36</v>
      </c>
      <c r="E11">
        <f t="array" ref="E11">MEDIAN(IF(Commandes!D:D=Analyse!A11,Commandes!J:J,""))</f>
        <v>11.809999999999999</v>
      </c>
    </row>
    <row r="12" spans="1:5" x14ac:dyDescent="0.35">
      <c r="A12" t="str">
        <f>Edition!A11</f>
        <v>🚗 🏍 Auto Moto</v>
      </c>
      <c r="B12" s="20">
        <f>SUMIF(Tableau1[[Catégorie]:[Catégorie]],Edition!A11,Tableau1[[Total]:[Total]])</f>
        <v>67.150000000000006</v>
      </c>
      <c r="C12">
        <f>COUNTIF(Tableau1[Catégorie],Analyse!A12)</f>
        <v>16</v>
      </c>
      <c r="D12" s="20">
        <f t="shared" si="0"/>
        <v>4.1968750000000004</v>
      </c>
      <c r="E12">
        <f t="array" ref="E12">MEDIAN(IF(Commandes!D:D=Analyse!A12,Commandes!J:J,""))</f>
        <v>2.66</v>
      </c>
    </row>
    <row r="13" spans="1:5" x14ac:dyDescent="0.35">
      <c r="A13" t="str">
        <f>Edition!A12</f>
        <v>🚼 🍼 Bébé</v>
      </c>
      <c r="B13" s="20">
        <f>SUMIF(Tableau1[[Catégorie]:[Catégorie]],Edition!A12,Tableau1[[Total]:[Total]])</f>
        <v>6.46</v>
      </c>
      <c r="C13">
        <f>COUNTIF(Tableau1[Catégorie],Analyse!A13)</f>
        <v>4</v>
      </c>
      <c r="D13" s="20">
        <f t="shared" si="0"/>
        <v>1.615</v>
      </c>
      <c r="E13">
        <f t="array" ref="E13">MEDIAN(IF(Commandes!D:D=Analyse!A13,Commandes!J:J,""))</f>
        <v>1.155</v>
      </c>
    </row>
    <row r="14" spans="1:5" x14ac:dyDescent="0.35">
      <c r="A14" t="str">
        <f>Edition!A13</f>
        <v>🌀 Rubrique #12</v>
      </c>
      <c r="B14" s="20">
        <f>SUMIF(Tableau1[[Catégorie]:[Catégorie]],Edition!A13,Tableau1[[Total]:[Total]])</f>
        <v>0</v>
      </c>
      <c r="C14">
        <f>COUNTIF(Tableau1[Catégorie],Analyse!A14)</f>
        <v>0</v>
      </c>
      <c r="D14" s="20" t="e">
        <f t="shared" si="0"/>
        <v>#DIV/0!</v>
      </c>
      <c r="E14" t="e">
        <f t="array" ref="E14">MEDIAN(IF(Commandes!D:D=Analyse!A14,Commandes!J:J,""))</f>
        <v>#NUM!</v>
      </c>
    </row>
    <row r="15" spans="1:5" x14ac:dyDescent="0.35">
      <c r="A15" t="s">
        <v>11</v>
      </c>
      <c r="B15" s="20">
        <f>SUM(B3:B14)</f>
        <v>551.45999999999992</v>
      </c>
      <c r="C15" s="21">
        <f>SUM(C3:C14)</f>
        <v>77</v>
      </c>
      <c r="D15" s="20">
        <f>B15/C15</f>
        <v>7.1618181818181812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13"/>
  <sheetViews>
    <sheetView workbookViewId="0">
      <selection activeCell="B24" sqref="B24"/>
    </sheetView>
  </sheetViews>
  <sheetFormatPr baseColWidth="10" defaultRowHeight="15.5" x14ac:dyDescent="0.35"/>
  <cols>
    <col min="1" max="1" width="28.33203125" bestFit="1" customWidth="1"/>
  </cols>
  <sheetData>
    <row r="1" spans="1:1" x14ac:dyDescent="0.35">
      <c r="A1" t="s">
        <v>15</v>
      </c>
    </row>
    <row r="2" spans="1:1" x14ac:dyDescent="0.35">
      <c r="A2" t="s">
        <v>16</v>
      </c>
    </row>
    <row r="3" spans="1:1" x14ac:dyDescent="0.35">
      <c r="A3" t="s">
        <v>17</v>
      </c>
    </row>
    <row r="4" spans="1:1" x14ac:dyDescent="0.35">
      <c r="A4" t="s">
        <v>18</v>
      </c>
    </row>
    <row r="5" spans="1:1" x14ac:dyDescent="0.35">
      <c r="A5" t="s">
        <v>19</v>
      </c>
    </row>
    <row r="6" spans="1:1" x14ac:dyDescent="0.35">
      <c r="A6" t="s">
        <v>20</v>
      </c>
    </row>
    <row r="7" spans="1:1" x14ac:dyDescent="0.35">
      <c r="A7" t="s">
        <v>21</v>
      </c>
    </row>
    <row r="8" spans="1:1" x14ac:dyDescent="0.35">
      <c r="A8" t="s">
        <v>22</v>
      </c>
    </row>
    <row r="9" spans="1:1" x14ac:dyDescent="0.35">
      <c r="A9" t="s">
        <v>23</v>
      </c>
    </row>
    <row r="10" spans="1:1" x14ac:dyDescent="0.35">
      <c r="A10" t="s">
        <v>24</v>
      </c>
    </row>
    <row r="11" spans="1:1" x14ac:dyDescent="0.35">
      <c r="A11" t="s">
        <v>25</v>
      </c>
    </row>
    <row r="12" spans="1:1" x14ac:dyDescent="0.35">
      <c r="A12" t="s">
        <v>26</v>
      </c>
    </row>
    <row r="13" spans="1:1" x14ac:dyDescent="0.35">
      <c r="A13" t="s">
        <v>27</v>
      </c>
    </row>
  </sheetData>
  <sheetProtection sheet="1" objects="1" scenarios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Commandes</vt:lpstr>
      <vt:lpstr>Analyse</vt:lpstr>
      <vt:lpstr>Edition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2018-04-05T18:23:02Z</dcterms:created>
  <dcterms:modified xsi:type="dcterms:W3CDTF">2018-06-14T00:36:24Z</dcterms:modified>
  <cp:category/>
</cp:coreProperties>
</file>