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Suivi Bons COMPAS" sheetId="1" r:id="rId1"/>
    <sheet name="Indicateurs" sheetId="2" r:id="rId2"/>
  </sheets>
  <definedNames>
    <definedName name="_xlnm._FilterDatabase" localSheetId="0" hidden="1">'Suivi Bons COMPAS'!$A$3:$I$16</definedName>
    <definedName name="Date_du_jour">'Suivi Bons COMPAS'!$A$1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  <c r="D2" i="2" l="1"/>
  <c r="E2" i="2"/>
  <c r="B2" i="2"/>
  <c r="B4" i="2" s="1"/>
  <c r="C4" i="2" l="1"/>
  <c r="D4" i="2" s="1"/>
  <c r="E4" i="2" s="1"/>
  <c r="H13" i="1"/>
  <c r="H12" i="1"/>
  <c r="H5" i="1"/>
  <c r="H4" i="1"/>
  <c r="A1" i="1"/>
  <c r="H7" i="1" s="1"/>
  <c r="H16" i="1" l="1"/>
  <c r="H15" i="1"/>
  <c r="H14" i="1"/>
  <c r="H11" i="1"/>
  <c r="H10" i="1"/>
  <c r="H9" i="1"/>
  <c r="H8" i="1"/>
  <c r="H6" i="1"/>
  <c r="C3" i="2" s="1"/>
  <c r="B3" i="2" l="1"/>
  <c r="D3" i="2"/>
  <c r="E3" i="2"/>
</calcChain>
</file>

<file path=xl/sharedStrings.xml><?xml version="1.0" encoding="utf-8"?>
<sst xmlns="http://schemas.openxmlformats.org/spreadsheetml/2006/main" count="49" uniqueCount="37">
  <si>
    <t>MEO</t>
  </si>
  <si>
    <t>meuleuse HS à débarrasser</t>
  </si>
  <si>
    <t>MAI/MEO</t>
  </si>
  <si>
    <t>armoire éléctrique cassée ouverte côté MULLER au-dessus poinçonneuse manuelle</t>
  </si>
  <si>
    <t>MAI</t>
  </si>
  <si>
    <t>MAG bobine LDD</t>
  </si>
  <si>
    <t>butée au sol face à dérouleuse LD15 à supprimée</t>
  </si>
  <si>
    <t xml:space="preserve">piste, armoires électrique en hauteur HS </t>
  </si>
  <si>
    <t>piste, feux de signalisation avance/stop  camion HS, temorisation à voir</t>
  </si>
  <si>
    <t>piste, lumière HS côté zone déchargement camion</t>
  </si>
  <si>
    <t>LDD</t>
  </si>
  <si>
    <t xml:space="preserve"> LD 29 poteau support détection laser tordu ouverture fermeture rideau hall béton</t>
  </si>
  <si>
    <t>LD29 côté wagon petit train trou au sol</t>
  </si>
  <si>
    <t>MICT</t>
  </si>
  <si>
    <t>LD14 cailliboti côté entré outil manque un morceau</t>
  </si>
  <si>
    <t>LDR</t>
  </si>
  <si>
    <t>protection haute entré LR01 à retirer ,voir question 252</t>
  </si>
  <si>
    <t>sertisseuse</t>
  </si>
  <si>
    <t>supprimer les 2 portillons donnant accés au stckage des sertisseuses</t>
  </si>
  <si>
    <t>MAI/ zone traction</t>
  </si>
  <si>
    <t>poteau cassé, reste une partie saillante au sol, mettre un anticar à la place.</t>
  </si>
  <si>
    <t>ZORC</t>
  </si>
  <si>
    <t>poste 5, plot HS à rempacer, voir question 388</t>
  </si>
  <si>
    <t>N° Avis COMPAS</t>
  </si>
  <si>
    <t>Pilote</t>
  </si>
  <si>
    <t>Anomalie constatée</t>
  </si>
  <si>
    <t>Lieux</t>
  </si>
  <si>
    <t>Date du solde</t>
  </si>
  <si>
    <t>Date d'emission</t>
  </si>
  <si>
    <t>Temps depuis emission</t>
  </si>
  <si>
    <t>Commentaire</t>
  </si>
  <si>
    <t>Nb d'avis soldés</t>
  </si>
  <si>
    <t>Nb d'avis soldés &lt;2mois</t>
  </si>
  <si>
    <t>Nb d'avis restant</t>
  </si>
  <si>
    <t>Nb d'avis soldés cumulés</t>
  </si>
  <si>
    <t>Etat</t>
  </si>
  <si>
    <t>Mois du 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</si>
</sst>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[$-40C]mmm\-yy;@"/>
  </numFmts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/>
    <xf numFmtId="0" fontId="0" fillId="0" borderId="4" xfId="0" applyBorder="1"/>
    <xf numFmtId="0" fontId="0" fillId="0" borderId="1" xfId="0" applyBorder="1"/>
    <xf numFmtId="0" fontId="0" fillId="0" borderId="8" xfId="0" applyBorder="1"/>
    <xf numFmtId="0" fontId="0" fillId="0" borderId="9" xfId="0" applyBorder="1"/>
    <xf numFmtId="0" fontId="0" fillId="0" borderId="3" xfId="0" applyBorder="1"/>
    <xf numFmtId="0" fontId="0" fillId="0" borderId="13" xfId="0" applyBorder="1" applyAlignment="1">
      <alignment horizontal="center" vertical="center"/>
    </xf>
    <xf numFmtId="0" fontId="0" fillId="3" borderId="10" xfId="0" applyFill="1" applyBorder="1" applyAlignment="1">
      <alignment horizontal="center" vertical="center" wrapText="1"/>
    </xf>
    <xf numFmtId="0" fontId="0" fillId="3" borderId="11" xfId="0" applyFill="1" applyBorder="1" applyAlignment="1">
      <alignment horizontal="center" vertical="center" wrapText="1"/>
    </xf>
    <xf numFmtId="0" fontId="0" fillId="3" borderId="12" xfId="0" applyFill="1" applyBorder="1" applyAlignment="1">
      <alignment horizontal="center" vertical="center"/>
    </xf>
    <xf numFmtId="17" fontId="0" fillId="2" borderId="14" xfId="0" applyNumberFormat="1" applyFill="1" applyBorder="1" applyAlignment="1">
      <alignment horizontal="center" vertical="center"/>
    </xf>
    <xf numFmtId="17" fontId="0" fillId="2" borderId="15" xfId="0" applyNumberFormat="1" applyFill="1" applyBorder="1" applyAlignment="1">
      <alignment horizontal="center" vertical="center"/>
    </xf>
    <xf numFmtId="17" fontId="0" fillId="2" borderId="16" xfId="0" applyNumberFormat="1" applyFill="1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4" borderId="1" xfId="0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vertical="center" wrapText="1"/>
    </xf>
    <xf numFmtId="14" fontId="1" fillId="0" borderId="0" xfId="0" applyNumberFormat="1" applyFont="1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0" xfId="0" applyBorder="1" applyAlignment="1">
      <alignment vertical="top"/>
    </xf>
    <xf numFmtId="0" fontId="1" fillId="0" borderId="0" xfId="0" applyFont="1" applyBorder="1" applyAlignment="1">
      <alignment vertical="top"/>
    </xf>
    <xf numFmtId="0" fontId="0" fillId="0" borderId="0" xfId="0" applyBorder="1" applyAlignment="1">
      <alignment vertical="top" wrapText="1"/>
    </xf>
    <xf numFmtId="164" fontId="0" fillId="0" borderId="0" xfId="0" applyNumberFormat="1" applyBorder="1" applyAlignment="1">
      <alignment horizontal="center" vertical="top"/>
    </xf>
    <xf numFmtId="0" fontId="0" fillId="0" borderId="0" xfId="0" applyNumberFormat="1" applyBorder="1" applyAlignment="1">
      <alignment horizontal="center" vertical="top"/>
    </xf>
    <xf numFmtId="165" fontId="0" fillId="0" borderId="0" xfId="0" applyNumberFormat="1" applyBorder="1" applyAlignment="1">
      <alignment horizontal="center" vertical="top"/>
    </xf>
    <xf numFmtId="0" fontId="0" fillId="0" borderId="0" xfId="0" applyFont="1" applyBorder="1" applyAlignment="1">
      <alignment vertical="top" wrapText="1"/>
    </xf>
    <xf numFmtId="0" fontId="0" fillId="0" borderId="0" xfId="0" applyBorder="1" applyAlignment="1">
      <alignment horizontal="center" vertical="top" wrapText="1"/>
    </xf>
    <xf numFmtId="0" fontId="2" fillId="0" borderId="0" xfId="0" applyFont="1" applyBorder="1" applyAlignment="1">
      <alignment vertical="center" wrapText="1"/>
    </xf>
  </cellXfs>
  <cellStyles count="1">
    <cellStyle name="Normal" xfId="0" builtinId="0"/>
  </cellStyles>
  <dxfs count="15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vertical="top" textRotation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165" formatCode="[$-40C]mmm\-yy;@"/>
      <alignment horizontal="center" vertical="top" textRotation="0" wrapText="0" indent="0" justifyLastLine="0" shrinkToFit="0" readingOrder="0"/>
    </dxf>
    <dxf>
      <numFmt numFmtId="0" formatCode="General"/>
      <alignment horizontal="center" vertical="top" textRotation="0" wrapText="0" indent="0" justifyLastLine="0" shrinkToFit="0" readingOrder="0"/>
    </dxf>
    <dxf>
      <numFmt numFmtId="164" formatCode="dd/mm/yy;@"/>
      <alignment horizontal="center" vertical="top" textRotation="0" wrapText="0" indent="0" justifyLastLine="0" shrinkToFit="0" readingOrder="0"/>
    </dxf>
    <dxf>
      <numFmt numFmtId="164" formatCode="dd/mm/yy;@"/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ill>
        <patternFill>
          <bgColor rgb="FFFF5050"/>
        </patternFill>
      </fill>
    </dxf>
    <dxf>
      <border outline="0">
        <bottom style="medium">
          <color indexed="64"/>
        </bottom>
      </border>
    </dxf>
    <dxf>
      <border outline="0">
        <right style="thin">
          <color indexed="64"/>
        </right>
        <top style="medium">
          <color indexed="64"/>
        </top>
        <bottom style="thin">
          <color indexed="64"/>
        </bottom>
      </border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Suivi avancé bon</a:t>
            </a:r>
            <a:r>
              <a:rPr lang="fr-FR" baseline="0">
                <a:solidFill>
                  <a:sysClr val="windowText" lastClr="000000"/>
                </a:solidFill>
              </a:rPr>
              <a:t> COMPAS 2018</a:t>
            </a:r>
            <a:endParaRPr lang="fr-FR">
              <a:solidFill>
                <a:sysClr val="windowText" lastClr="000000"/>
              </a:solidFill>
            </a:endParaRP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Indicateurs!$A$2</c:f>
              <c:strCache>
                <c:ptCount val="1"/>
                <c:pt idx="0">
                  <c:v>Nb d'avis soldés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Indicateurs!$B$1:$M$1</c:f>
              <c:numCache>
                <c:formatCode>mmm\-yy</c:formatCode>
                <c:ptCount val="12"/>
                <c:pt idx="0">
                  <c:v>43101</c:v>
                </c:pt>
                <c:pt idx="1">
                  <c:v>43132</c:v>
                </c:pt>
                <c:pt idx="2">
                  <c:v>43160</c:v>
                </c:pt>
                <c:pt idx="3">
                  <c:v>43191</c:v>
                </c:pt>
                <c:pt idx="4">
                  <c:v>43221</c:v>
                </c:pt>
                <c:pt idx="5">
                  <c:v>43252</c:v>
                </c:pt>
                <c:pt idx="6">
                  <c:v>43282</c:v>
                </c:pt>
                <c:pt idx="7">
                  <c:v>43313</c:v>
                </c:pt>
                <c:pt idx="8">
                  <c:v>43344</c:v>
                </c:pt>
                <c:pt idx="9">
                  <c:v>43374</c:v>
                </c:pt>
                <c:pt idx="10">
                  <c:v>43405</c:v>
                </c:pt>
                <c:pt idx="11">
                  <c:v>43435</c:v>
                </c:pt>
              </c:numCache>
            </c:numRef>
          </c:cat>
          <c:val>
            <c:numRef>
              <c:f>Indicateurs!$B$2:$M$2</c:f>
              <c:numCache>
                <c:formatCode>General</c:formatCode>
                <c:ptCount val="12"/>
                <c:pt idx="0">
                  <c:v>1</c:v>
                </c:pt>
                <c:pt idx="1">
                  <c:v>3</c:v>
                </c:pt>
                <c:pt idx="2">
                  <c:v>2</c:v>
                </c:pt>
                <c:pt idx="3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9F30-45C9-BBA4-046708B586A2}"/>
            </c:ext>
          </c:extLst>
        </c:ser>
        <c:ser>
          <c:idx val="1"/>
          <c:order val="1"/>
          <c:tx>
            <c:strRef>
              <c:f>Indicateurs!$A$4</c:f>
              <c:strCache>
                <c:ptCount val="1"/>
                <c:pt idx="0">
                  <c:v>Nb d'avis soldés cumulés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Indicateurs!$B$1:$M$1</c:f>
              <c:numCache>
                <c:formatCode>mmm\-yy</c:formatCode>
                <c:ptCount val="12"/>
                <c:pt idx="0">
                  <c:v>43101</c:v>
                </c:pt>
                <c:pt idx="1">
                  <c:v>43132</c:v>
                </c:pt>
                <c:pt idx="2">
                  <c:v>43160</c:v>
                </c:pt>
                <c:pt idx="3">
                  <c:v>43191</c:v>
                </c:pt>
                <c:pt idx="4">
                  <c:v>43221</c:v>
                </c:pt>
                <c:pt idx="5">
                  <c:v>43252</c:v>
                </c:pt>
                <c:pt idx="6">
                  <c:v>43282</c:v>
                </c:pt>
                <c:pt idx="7">
                  <c:v>43313</c:v>
                </c:pt>
                <c:pt idx="8">
                  <c:v>43344</c:v>
                </c:pt>
                <c:pt idx="9">
                  <c:v>43374</c:v>
                </c:pt>
                <c:pt idx="10">
                  <c:v>43405</c:v>
                </c:pt>
                <c:pt idx="11">
                  <c:v>43435</c:v>
                </c:pt>
              </c:numCache>
            </c:numRef>
          </c:cat>
          <c:val>
            <c:numRef>
              <c:f>Indicateurs!$B$4:$M$4</c:f>
              <c:numCache>
                <c:formatCode>General</c:formatCode>
                <c:ptCount val="12"/>
                <c:pt idx="0">
                  <c:v>1</c:v>
                </c:pt>
                <c:pt idx="1">
                  <c:v>4</c:v>
                </c:pt>
                <c:pt idx="2">
                  <c:v>6</c:v>
                </c:pt>
                <c:pt idx="3">
                  <c:v>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9F30-45C9-BBA4-046708B586A2}"/>
            </c:ext>
          </c:extLst>
        </c:ser>
        <c:ser>
          <c:idx val="2"/>
          <c:order val="2"/>
          <c:tx>
            <c:strRef>
              <c:f>Indicateurs!$A$5</c:f>
              <c:strCache>
                <c:ptCount val="1"/>
                <c:pt idx="0">
                  <c:v>Nb d'avis restant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Indicateurs!$B$1:$M$1</c:f>
              <c:numCache>
                <c:formatCode>mmm\-yy</c:formatCode>
                <c:ptCount val="12"/>
                <c:pt idx="0">
                  <c:v>43101</c:v>
                </c:pt>
                <c:pt idx="1">
                  <c:v>43132</c:v>
                </c:pt>
                <c:pt idx="2">
                  <c:v>43160</c:v>
                </c:pt>
                <c:pt idx="3">
                  <c:v>43191</c:v>
                </c:pt>
                <c:pt idx="4">
                  <c:v>43221</c:v>
                </c:pt>
                <c:pt idx="5">
                  <c:v>43252</c:v>
                </c:pt>
                <c:pt idx="6">
                  <c:v>43282</c:v>
                </c:pt>
                <c:pt idx="7">
                  <c:v>43313</c:v>
                </c:pt>
                <c:pt idx="8">
                  <c:v>43344</c:v>
                </c:pt>
                <c:pt idx="9">
                  <c:v>43374</c:v>
                </c:pt>
                <c:pt idx="10">
                  <c:v>43405</c:v>
                </c:pt>
                <c:pt idx="11">
                  <c:v>43435</c:v>
                </c:pt>
              </c:numCache>
            </c:numRef>
          </c:cat>
          <c:val>
            <c:numRef>
              <c:f>Indicateurs!$B$5:$M$5</c:f>
              <c:numCache>
                <c:formatCode>General</c:formatCode>
                <c:ptCount val="12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9F30-45C9-BBA4-046708B586A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95063056"/>
        <c:axId val="191811472"/>
      </c:barChart>
      <c:dateAx>
        <c:axId val="195063056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1811472"/>
        <c:crosses val="autoZero"/>
        <c:auto val="1"/>
        <c:lblOffset val="100"/>
        <c:baseTimeUnit val="months"/>
      </c:dateAx>
      <c:valAx>
        <c:axId val="1918114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50630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761999</xdr:colOff>
      <xdr:row>5</xdr:row>
      <xdr:rowOff>190499</xdr:rowOff>
    </xdr:from>
    <xdr:to>
      <xdr:col>14</xdr:col>
      <xdr:colOff>0</xdr:colOff>
      <xdr:row>25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3:J16" totalsRowShown="0" headerRowDxfId="0" dataDxfId="4" headerRowBorderDxfId="13" tableBorderDxfId="14">
  <autoFilter ref="A3:J16"/>
  <tableColumns count="10">
    <tableColumn id="1" name="Lieux" dataDxfId="3"/>
    <tableColumn id="3" name="Anomalie constatée" dataDxfId="1"/>
    <tableColumn id="4" name="Pilote" dataDxfId="2"/>
    <tableColumn id="5" name="N° Avis COMPAS" dataDxfId="11"/>
    <tableColumn id="6" name="Etat" dataDxfId="10"/>
    <tableColumn id="7" name="Date d'emission" dataDxfId="9"/>
    <tableColumn id="8" name="Date du solde" dataDxfId="8"/>
    <tableColumn id="9" name="Temps depuis emission" dataDxfId="7">
      <calculatedColumnFormula>IF(G4="",Date_du_jour-F4,G4-F4)</calculatedColumnFormula>
    </tableColumn>
    <tableColumn id="10" name="Mois du solde" dataDxfId="6"/>
    <tableColumn id="11" name="Commentaire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zoomScale="85" zoomScaleNormal="85" workbookViewId="0">
      <selection activeCell="I13" sqref="I13"/>
    </sheetView>
  </sheetViews>
  <sheetFormatPr baseColWidth="10" defaultColWidth="12.36328125" defaultRowHeight="14.5" x14ac:dyDescent="0.35"/>
  <cols>
    <col min="1" max="1" width="16.54296875" style="23" bestFit="1" customWidth="1"/>
    <col min="2" max="2" width="47.08984375" style="25" customWidth="1"/>
    <col min="3" max="3" width="9.26953125" style="23" bestFit="1" customWidth="1"/>
    <col min="4" max="4" width="16.453125" style="23" customWidth="1"/>
    <col min="5" max="5" width="9.54296875" style="23" bestFit="1" customWidth="1"/>
    <col min="6" max="6" width="19.36328125" style="23" bestFit="1" customWidth="1"/>
    <col min="7" max="7" width="17.54296875" style="23" bestFit="1" customWidth="1"/>
    <col min="8" max="8" width="11.7265625" style="23" customWidth="1"/>
    <col min="9" max="9" width="17.7265625" style="23" bestFit="1" customWidth="1"/>
    <col min="10" max="10" width="30" style="23" customWidth="1"/>
    <col min="11" max="16384" width="12.36328125" style="23"/>
  </cols>
  <sheetData>
    <row r="1" spans="1:10" ht="18.5" x14ac:dyDescent="0.35">
      <c r="A1" s="21">
        <f ca="1">TODAY()</f>
        <v>43208</v>
      </c>
      <c r="B1" s="30"/>
      <c r="C1" s="22"/>
    </row>
    <row r="2" spans="1:10" ht="18.5" x14ac:dyDescent="0.35">
      <c r="A2" s="22"/>
      <c r="B2" s="30"/>
      <c r="C2" s="24"/>
    </row>
    <row r="3" spans="1:10" s="31" customFormat="1" ht="43.5" x14ac:dyDescent="0.35">
      <c r="A3" s="20" t="s">
        <v>26</v>
      </c>
      <c r="B3" s="20" t="s">
        <v>25</v>
      </c>
      <c r="C3" s="20" t="s">
        <v>24</v>
      </c>
      <c r="D3" s="20" t="s">
        <v>23</v>
      </c>
      <c r="E3" s="19" t="s">
        <v>35</v>
      </c>
      <c r="F3" s="19" t="s">
        <v>28</v>
      </c>
      <c r="G3" s="19" t="s">
        <v>27</v>
      </c>
      <c r="H3" s="19" t="s">
        <v>29</v>
      </c>
      <c r="I3" s="19" t="s">
        <v>36</v>
      </c>
      <c r="J3" s="20" t="s">
        <v>30</v>
      </c>
    </row>
    <row r="4" spans="1:10" x14ac:dyDescent="0.35">
      <c r="A4" s="23" t="s">
        <v>0</v>
      </c>
      <c r="B4" s="25" t="s">
        <v>1</v>
      </c>
      <c r="C4" s="23" t="s">
        <v>2</v>
      </c>
      <c r="E4" s="22"/>
      <c r="F4" s="26">
        <v>43134</v>
      </c>
      <c r="G4" s="26">
        <v>43135</v>
      </c>
      <c r="H4" s="27">
        <f>IF(F4="","",IF(G4="",Date_du_jour-F4,G4-F4))</f>
        <v>1</v>
      </c>
      <c r="I4" s="28">
        <v>43132</v>
      </c>
    </row>
    <row r="5" spans="1:10" ht="29" x14ac:dyDescent="0.35">
      <c r="A5" s="23" t="s">
        <v>0</v>
      </c>
      <c r="B5" s="25" t="s">
        <v>3</v>
      </c>
      <c r="C5" s="23" t="s">
        <v>4</v>
      </c>
      <c r="E5" s="22"/>
      <c r="F5" s="26">
        <v>42856</v>
      </c>
      <c r="G5" s="26">
        <v>43123</v>
      </c>
      <c r="H5" s="27">
        <f t="shared" ref="H5:H16" si="0">IF(G5="",Date_du_jour-F5,G5-F5)</f>
        <v>267</v>
      </c>
      <c r="I5" s="28">
        <v>43101</v>
      </c>
    </row>
    <row r="6" spans="1:10" x14ac:dyDescent="0.35">
      <c r="A6" s="23" t="s">
        <v>5</v>
      </c>
      <c r="B6" s="25" t="s">
        <v>6</v>
      </c>
      <c r="C6" s="23" t="s">
        <v>4</v>
      </c>
      <c r="E6" s="22"/>
      <c r="F6" s="26">
        <v>43102</v>
      </c>
      <c r="G6" s="26"/>
      <c r="H6" s="27">
        <f t="shared" ca="1" si="0"/>
        <v>106</v>
      </c>
      <c r="I6" s="28"/>
    </row>
    <row r="7" spans="1:10" x14ac:dyDescent="0.35">
      <c r="A7" s="23" t="s">
        <v>5</v>
      </c>
      <c r="B7" s="29" t="s">
        <v>7</v>
      </c>
      <c r="C7" s="23" t="s">
        <v>4</v>
      </c>
      <c r="E7" s="22"/>
      <c r="F7" s="26">
        <v>43162</v>
      </c>
      <c r="G7" s="26"/>
      <c r="H7" s="27">
        <f t="shared" ca="1" si="0"/>
        <v>46</v>
      </c>
      <c r="I7" s="28"/>
    </row>
    <row r="8" spans="1:10" ht="29" x14ac:dyDescent="0.35">
      <c r="A8" s="23" t="s">
        <v>5</v>
      </c>
      <c r="B8" s="25" t="s">
        <v>8</v>
      </c>
      <c r="C8" s="23" t="s">
        <v>4</v>
      </c>
      <c r="E8" s="22"/>
      <c r="F8" s="26">
        <v>43052</v>
      </c>
      <c r="G8" s="26"/>
      <c r="H8" s="27">
        <f t="shared" ca="1" si="0"/>
        <v>156</v>
      </c>
      <c r="I8" s="28"/>
    </row>
    <row r="9" spans="1:10" x14ac:dyDescent="0.35">
      <c r="A9" s="23" t="s">
        <v>5</v>
      </c>
      <c r="B9" s="25" t="s">
        <v>9</v>
      </c>
      <c r="C9" s="23" t="s">
        <v>4</v>
      </c>
      <c r="E9" s="22"/>
      <c r="F9" s="26">
        <v>43153</v>
      </c>
      <c r="G9" s="26"/>
      <c r="H9" s="27">
        <f t="shared" ca="1" si="0"/>
        <v>55</v>
      </c>
      <c r="I9" s="28"/>
    </row>
    <row r="10" spans="1:10" ht="29" x14ac:dyDescent="0.35">
      <c r="A10" s="23" t="s">
        <v>10</v>
      </c>
      <c r="B10" s="25" t="s">
        <v>11</v>
      </c>
      <c r="C10" s="23" t="s">
        <v>4</v>
      </c>
      <c r="E10" s="22"/>
      <c r="F10" s="26">
        <v>43113</v>
      </c>
      <c r="G10" s="26">
        <v>43146</v>
      </c>
      <c r="H10" s="27">
        <f t="shared" si="0"/>
        <v>33</v>
      </c>
      <c r="I10" s="28">
        <v>43132</v>
      </c>
    </row>
    <row r="11" spans="1:10" x14ac:dyDescent="0.35">
      <c r="A11" s="23" t="s">
        <v>10</v>
      </c>
      <c r="B11" s="25" t="s">
        <v>12</v>
      </c>
      <c r="C11" s="23" t="s">
        <v>13</v>
      </c>
      <c r="E11" s="22"/>
      <c r="F11" s="26">
        <v>43161</v>
      </c>
      <c r="G11" s="26"/>
      <c r="H11" s="27">
        <f t="shared" ca="1" si="0"/>
        <v>47</v>
      </c>
      <c r="I11" s="28"/>
    </row>
    <row r="12" spans="1:10" x14ac:dyDescent="0.35">
      <c r="A12" s="23" t="s">
        <v>10</v>
      </c>
      <c r="B12" s="25" t="s">
        <v>14</v>
      </c>
      <c r="C12" s="23" t="s">
        <v>13</v>
      </c>
      <c r="E12" s="22"/>
      <c r="F12" s="26">
        <v>43103</v>
      </c>
      <c r="G12" s="26">
        <v>43194</v>
      </c>
      <c r="H12" s="27">
        <f t="shared" si="0"/>
        <v>91</v>
      </c>
      <c r="I12" s="28">
        <v>43191</v>
      </c>
    </row>
    <row r="13" spans="1:10" x14ac:dyDescent="0.35">
      <c r="A13" s="23" t="s">
        <v>15</v>
      </c>
      <c r="B13" s="25" t="s">
        <v>16</v>
      </c>
      <c r="E13" s="22"/>
      <c r="F13" s="26">
        <v>43103</v>
      </c>
      <c r="G13" s="26">
        <v>43105</v>
      </c>
      <c r="H13" s="27">
        <f t="shared" si="0"/>
        <v>2</v>
      </c>
      <c r="I13" s="28"/>
    </row>
    <row r="14" spans="1:10" ht="29" x14ac:dyDescent="0.35">
      <c r="A14" s="25" t="s">
        <v>17</v>
      </c>
      <c r="B14" s="25" t="s">
        <v>18</v>
      </c>
      <c r="E14" s="22"/>
      <c r="F14" s="26">
        <v>43104</v>
      </c>
      <c r="G14" s="26">
        <v>43184</v>
      </c>
      <c r="H14" s="27">
        <f t="shared" si="0"/>
        <v>80</v>
      </c>
      <c r="I14" s="28">
        <v>43160</v>
      </c>
    </row>
    <row r="15" spans="1:10" ht="29" x14ac:dyDescent="0.35">
      <c r="A15" s="23" t="s">
        <v>19</v>
      </c>
      <c r="B15" s="25" t="s">
        <v>20</v>
      </c>
      <c r="E15" s="22"/>
      <c r="F15" s="26">
        <v>43105</v>
      </c>
      <c r="G15" s="26">
        <v>43192</v>
      </c>
      <c r="H15" s="27">
        <f t="shared" si="0"/>
        <v>87</v>
      </c>
      <c r="I15" s="28">
        <v>43132</v>
      </c>
    </row>
    <row r="16" spans="1:10" x14ac:dyDescent="0.35">
      <c r="A16" s="23" t="s">
        <v>21</v>
      </c>
      <c r="B16" s="29" t="s">
        <v>22</v>
      </c>
      <c r="E16" s="22"/>
      <c r="F16" s="26">
        <v>43106</v>
      </c>
      <c r="G16" s="26">
        <v>43164</v>
      </c>
      <c r="H16" s="27">
        <f t="shared" si="0"/>
        <v>58</v>
      </c>
      <c r="I16" s="28">
        <v>43160</v>
      </c>
    </row>
  </sheetData>
  <conditionalFormatting sqref="A4:I16">
    <cfRule type="expression" dxfId="12" priority="21">
      <formula>$H4&gt;61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"/>
  <sheetViews>
    <sheetView tabSelected="1" workbookViewId="0">
      <selection activeCell="C3" sqref="C3"/>
    </sheetView>
  </sheetViews>
  <sheetFormatPr baseColWidth="10" defaultRowHeight="14.5" x14ac:dyDescent="0.35"/>
  <cols>
    <col min="1" max="1" width="16" style="1" customWidth="1"/>
  </cols>
  <sheetData>
    <row r="1" spans="1:13" s="1" customFormat="1" ht="15" thickBot="1" x14ac:dyDescent="0.4">
      <c r="A1" s="8"/>
      <c r="B1" s="12">
        <v>43101</v>
      </c>
      <c r="C1" s="13">
        <v>43132</v>
      </c>
      <c r="D1" s="13">
        <v>43160</v>
      </c>
      <c r="E1" s="13">
        <v>43191</v>
      </c>
      <c r="F1" s="13">
        <v>43221</v>
      </c>
      <c r="G1" s="13">
        <v>43252</v>
      </c>
      <c r="H1" s="13">
        <v>43282</v>
      </c>
      <c r="I1" s="13">
        <v>43313</v>
      </c>
      <c r="J1" s="13">
        <v>43344</v>
      </c>
      <c r="K1" s="13">
        <v>43374</v>
      </c>
      <c r="L1" s="13">
        <v>43405</v>
      </c>
      <c r="M1" s="14">
        <v>43435</v>
      </c>
    </row>
    <row r="2" spans="1:13" ht="30" customHeight="1" x14ac:dyDescent="0.35">
      <c r="A2" s="9" t="s">
        <v>31</v>
      </c>
      <c r="B2" s="15">
        <f>COUNTIF('Suivi Bons COMPAS'!$I:$I,Indicateurs!B1)</f>
        <v>1</v>
      </c>
      <c r="C2" s="16">
        <f>SUMPRODUCT(N(Tableau1[Mois du solde]=Indicateurs!C$1))</f>
        <v>3</v>
      </c>
      <c r="D2" s="16">
        <f>COUNTIF('Suivi Bons COMPAS'!$I:$I,Indicateurs!D1)</f>
        <v>2</v>
      </c>
      <c r="E2" s="16">
        <f>COUNTIF('Suivi Bons COMPAS'!$I:$I,Indicateurs!E1)</f>
        <v>1</v>
      </c>
      <c r="F2" s="16"/>
      <c r="G2" s="16"/>
      <c r="H2" s="16"/>
      <c r="I2" s="16"/>
      <c r="J2" s="16"/>
      <c r="K2" s="16"/>
      <c r="L2" s="16"/>
      <c r="M2" s="17"/>
    </row>
    <row r="3" spans="1:13" ht="30" customHeight="1" x14ac:dyDescent="0.35">
      <c r="A3" s="10" t="s">
        <v>32</v>
      </c>
      <c r="B3" s="5">
        <f ca="1">COUNTIF('Suivi Bons COMPAS'!$H:$I,AND(Indicateurs!B1,'Suivi Bons COMPAS'!$H:$H&lt;61))</f>
        <v>0</v>
      </c>
      <c r="C3" s="18">
        <f ca="1">SUMPRODUCT((Tableau1[Mois du solde]=Indicateurs!C$1)*(Tableau1[Temps depuis emission]&lt;60))</f>
        <v>2</v>
      </c>
      <c r="D3" s="4">
        <f ca="1">COUNTIF('Suivi Bons COMPAS'!$H:$I,AND(Indicateurs!D1,'Suivi Bons COMPAS'!$H:$H&lt;61))</f>
        <v>0</v>
      </c>
      <c r="E3" s="4">
        <f ca="1">COUNTIF('Suivi Bons COMPAS'!$H:$I,AND(Indicateurs!E1,'Suivi Bons COMPAS'!$H:$H&lt;61))</f>
        <v>0</v>
      </c>
      <c r="F3" s="4"/>
      <c r="G3" s="4"/>
      <c r="H3" s="4"/>
      <c r="I3" s="4"/>
      <c r="J3" s="4"/>
      <c r="K3" s="4"/>
      <c r="L3" s="4"/>
      <c r="M3" s="2"/>
    </row>
    <row r="4" spans="1:13" ht="30" customHeight="1" x14ac:dyDescent="0.35">
      <c r="A4" s="10" t="s">
        <v>34</v>
      </c>
      <c r="B4" s="5">
        <f>B2</f>
        <v>1</v>
      </c>
      <c r="C4" s="4">
        <f>B4+C2</f>
        <v>4</v>
      </c>
      <c r="D4" s="4">
        <f>C4+D2</f>
        <v>6</v>
      </c>
      <c r="E4" s="4">
        <f t="shared" ref="E4" si="0">D4+E2</f>
        <v>7</v>
      </c>
      <c r="F4" s="4"/>
      <c r="G4" s="4"/>
      <c r="H4" s="4"/>
      <c r="I4" s="4"/>
      <c r="J4" s="4"/>
      <c r="K4" s="4"/>
      <c r="L4" s="4"/>
      <c r="M4" s="2"/>
    </row>
    <row r="5" spans="1:13" ht="30" customHeight="1" thickBot="1" x14ac:dyDescent="0.4">
      <c r="A5" s="11" t="s">
        <v>33</v>
      </c>
      <c r="B5" s="6"/>
      <c r="C5" s="7"/>
      <c r="D5" s="7"/>
      <c r="E5" s="7"/>
      <c r="F5" s="7"/>
      <c r="G5" s="7"/>
      <c r="H5" s="7"/>
      <c r="I5" s="7"/>
      <c r="J5" s="7"/>
      <c r="K5" s="7"/>
      <c r="L5" s="7"/>
      <c r="M5" s="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Suivi Bons COMPAS</vt:lpstr>
      <vt:lpstr>Indicateurs</vt:lpstr>
      <vt:lpstr>Date_du_jour</vt:lpstr>
    </vt:vector>
  </TitlesOfParts>
  <Company>PEUGEOT CITROEN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DESPRES - U526497</dc:creator>
  <cp:lastModifiedBy>Michel</cp:lastModifiedBy>
  <dcterms:created xsi:type="dcterms:W3CDTF">2018-04-09T05:47:34Z</dcterms:created>
  <dcterms:modified xsi:type="dcterms:W3CDTF">2018-04-18T09:43:47Z</dcterms:modified>
</cp:coreProperties>
</file>