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ASE" sheetId="1" r:id="rId1"/>
    <sheet name="JF" sheetId="3" r:id="rId2"/>
    <sheet name="Liste" sheetId="2" r:id="rId3"/>
  </sheets>
  <functionGroups builtInGroupCount="18"/>
  <definedNames>
    <definedName name="JF">JF!$C$1:$C$60</definedName>
    <definedName name="stades">Liste!$B$2:$B$5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  <c r="K2" i="1"/>
  <c r="H2" i="1"/>
  <c r="D2" i="1"/>
  <c r="A13" i="3"/>
  <c r="C23" i="3" s="1"/>
  <c r="C12" i="3"/>
  <c r="C11" i="3"/>
  <c r="C10" i="3"/>
  <c r="C9" i="3"/>
  <c r="C8" i="3"/>
  <c r="C5" i="3"/>
  <c r="C4" i="3"/>
  <c r="C2" i="3"/>
  <c r="C7" i="3" s="1"/>
  <c r="C1" i="3"/>
  <c r="C20" i="3" l="1"/>
  <c r="C16" i="3"/>
  <c r="C24" i="3"/>
  <c r="C13" i="3"/>
  <c r="C17" i="3"/>
  <c r="C21" i="3"/>
  <c r="A25" i="3"/>
  <c r="C6" i="3"/>
  <c r="C3" i="3"/>
  <c r="C14" i="3"/>
  <c r="C22" i="3"/>
  <c r="C34" i="3" l="1"/>
  <c r="C26" i="3"/>
  <c r="A37" i="3"/>
  <c r="C33" i="3"/>
  <c r="C29" i="3"/>
  <c r="C25" i="3"/>
  <c r="C36" i="3"/>
  <c r="C32" i="3"/>
  <c r="C28" i="3"/>
  <c r="C35" i="3"/>
  <c r="C19" i="3"/>
  <c r="C15" i="3"/>
  <c r="C18" i="3"/>
  <c r="A49" i="3" l="1"/>
  <c r="C45" i="3"/>
  <c r="C41" i="3"/>
  <c r="C37" i="3"/>
  <c r="C48" i="3"/>
  <c r="C44" i="3"/>
  <c r="C40" i="3"/>
  <c r="C47" i="3"/>
  <c r="C46" i="3"/>
  <c r="C38" i="3"/>
  <c r="C30" i="3"/>
  <c r="C31" i="3"/>
  <c r="C27" i="3"/>
  <c r="C43" i="3" l="1"/>
  <c r="C39" i="3"/>
  <c r="C42" i="3"/>
  <c r="C60" i="3"/>
  <c r="C56" i="3"/>
  <c r="C52" i="3"/>
  <c r="C59" i="3"/>
  <c r="C58" i="3"/>
  <c r="C50" i="3"/>
  <c r="C57" i="3"/>
  <c r="C53" i="3"/>
  <c r="C49" i="3"/>
  <c r="C55" i="3" l="1"/>
  <c r="C51" i="3"/>
  <c r="C54" i="3"/>
  <c r="P2" i="1" l="1"/>
  <c r="R2" i="1" l="1"/>
</calcChain>
</file>

<file path=xl/comments1.xml><?xml version="1.0" encoding="utf-8"?>
<comments xmlns="http://schemas.openxmlformats.org/spreadsheetml/2006/main">
  <authors>
    <author>Michel</author>
  </authors>
  <commentList>
    <comment ref="S2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car ici la date de livraison finale n'est pas renseignée</t>
        </r>
      </text>
    </comment>
  </commentList>
</comments>
</file>

<file path=xl/sharedStrings.xml><?xml version="1.0" encoding="utf-8"?>
<sst xmlns="http://schemas.openxmlformats.org/spreadsheetml/2006/main" count="91" uniqueCount="39">
  <si>
    <t>Date de Réception</t>
  </si>
  <si>
    <t>Numéro de dossier</t>
  </si>
  <si>
    <t>Date de livraison théorique</t>
  </si>
  <si>
    <t>Nb jours pour traiter</t>
  </si>
  <si>
    <t>Rédaction</t>
  </si>
  <si>
    <t>Contrôle</t>
  </si>
  <si>
    <t>Observations</t>
  </si>
  <si>
    <t>Prise en charge du projet</t>
  </si>
  <si>
    <t>Avancement du Travail</t>
  </si>
  <si>
    <t>Non Traité</t>
  </si>
  <si>
    <t>En cours</t>
  </si>
  <si>
    <t>En attente</t>
  </si>
  <si>
    <t>Terminé</t>
  </si>
  <si>
    <t>Opérations</t>
  </si>
  <si>
    <t>Questions  1</t>
  </si>
  <si>
    <t>Réponses 1</t>
  </si>
  <si>
    <t>Questions  2</t>
  </si>
  <si>
    <t>Réponses 2</t>
  </si>
  <si>
    <t>Temps vérouillé 2</t>
  </si>
  <si>
    <t>Temps vérouillé 1</t>
  </si>
  <si>
    <t>Temps de traitement</t>
  </si>
  <si>
    <t>X Jours avant livraison</t>
  </si>
  <si>
    <t xml:space="preserve"> </t>
  </si>
  <si>
    <t>Date de livraison finale</t>
  </si>
  <si>
    <t>Analyse d'impact</t>
  </si>
  <si>
    <t>Illustation</t>
  </si>
  <si>
    <t>Note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</si>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</sst>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0" fontId="5" fillId="10" borderId="0" xfId="0" applyFont="1" applyFill="1" applyBorder="1"/>
    <xf numFmtId="0" fontId="6" fillId="0" borderId="6" xfId="0" applyFont="1" applyBorder="1"/>
    <xf numFmtId="0" fontId="6" fillId="0" borderId="0" xfId="0" applyFont="1" applyBorder="1"/>
    <xf numFmtId="0" fontId="7" fillId="10" borderId="5" xfId="0" applyFont="1" applyFill="1" applyBorder="1"/>
    <xf numFmtId="9" fontId="0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right" indent="1"/>
    </xf>
    <xf numFmtId="164" fontId="9" fillId="0" borderId="0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fill>
        <gradientFill degree="180">
          <stop position="0">
            <color theme="0"/>
          </stop>
          <stop position="1">
            <color rgb="FFFF0000"/>
          </stop>
        </gradientFill>
      </fill>
    </dxf>
    <dxf>
      <fill>
        <gradientFill degree="180">
          <stop position="0">
            <color theme="0"/>
          </stop>
          <stop position="1">
            <color rgb="FFFFC000"/>
          </stop>
        </gradientFill>
      </fill>
    </dxf>
    <dxf>
      <fill>
        <gradientFill degree="18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T2" totalsRowShown="0" headerRowDxfId="27" dataDxfId="25" headerRowBorderDxfId="26">
  <tableColumns count="20">
    <tableColumn id="1" name="Numéro de dossier" dataDxfId="24"/>
    <tableColumn id="2" name="Date de Réception" dataDxfId="23"/>
    <tableColumn id="3" name="Date de livraison théorique" dataDxfId="22"/>
    <tableColumn id="4" name="Nb jours pour traiter" dataDxfId="21">
      <calculatedColumnFormula>NETWORKDAYS(Tableau1[Date de Réception],Tableau1[Date de livraison théorique],JF)</calculatedColumnFormula>
    </tableColumn>
    <tableColumn id="5" name="Prise en charge du projet" dataDxfId="20"/>
    <tableColumn id="6" name="Questions  1" dataDxfId="19"/>
    <tableColumn id="7" name="Réponses 1" dataDxfId="18"/>
    <tableColumn id="8" name="Temps vérouillé 1" dataDxfId="17">
      <calculatedColumnFormula>NETWORKDAYS(Tableau1[Questions  1],Tableau1[Réponses 1],JF)</calculatedColumnFormula>
    </tableColumn>
    <tableColumn id="19" name="Questions  2" dataDxfId="16"/>
    <tableColumn id="18" name="Réponses 2" dataDxfId="15"/>
    <tableColumn id="17" name="Temps vérouillé 2" dataDxfId="14">
      <calculatedColumnFormula>NETWORKDAYS(Tableau1[Questions  2],Tableau1[Réponses 2],JF)</calculatedColumnFormula>
    </tableColumn>
    <tableColumn id="9" name="Analyse d'impact" dataDxfId="13"/>
    <tableColumn id="10" name="Illustation" dataDxfId="12"/>
    <tableColumn id="11" name="Rédaction" dataDxfId="11"/>
    <tableColumn id="12" name="Contrôle" dataDxfId="10"/>
    <tableColumn id="15" name="Avancement du Travail" dataDxfId="9">
      <calculatedColumnFormula>SUMPRODUCT(COUNTIF(L2:O2,stades)*(Liste!C$2:C$5))/16</calculatedColumnFormula>
    </tableColumn>
    <tableColumn id="13" name="Date de livraison finale" dataDxfId="8"/>
    <tableColumn id="20" name="X Jours avant livraison" dataDxfId="7">
      <calculatedColumnFormula>Tableau1[Date de livraison théorique]-TODAY()</calculatedColumnFormula>
    </tableColumn>
    <tableColumn id="14" name="Temps de traitement" dataDxfId="6">
      <calculatedColumnFormula>NETWORKDAYS(Tableau1[Date de Réception],Tableau1[Date de livraison finale],JF)-Tableau1[Temps vérouillé 1]-Tableau1[Temps vérouillé 2]</calculatedColumnFormula>
    </tableColumn>
    <tableColumn id="16" name="Observation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C5" totalsRowShown="0" headerRowDxfId="4" dataDxfId="3" tableBorderDxfId="2">
  <autoFilter ref="B1:C5"/>
  <tableColumns count="2">
    <tableColumn id="1" name="Opérations" dataDxfId="1"/>
    <tableColumn id="2" name="No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8"/>
  <sheetViews>
    <sheetView tabSelected="1" workbookViewId="0">
      <selection activeCell="S2" sqref="S2"/>
    </sheetView>
  </sheetViews>
  <sheetFormatPr baseColWidth="10" defaultColWidth="11.453125" defaultRowHeight="14.5" x14ac:dyDescent="0.35"/>
  <cols>
    <col min="1" max="1" width="11.90625" customWidth="1"/>
    <col min="2" max="2" width="10.90625" customWidth="1"/>
    <col min="3" max="3" width="14.6328125" customWidth="1"/>
    <col min="4" max="4" width="9.6328125" style="1" customWidth="1"/>
    <col min="5" max="5" width="12.36328125" style="1" customWidth="1"/>
    <col min="6" max="7" width="10.6328125" style="1" customWidth="1"/>
    <col min="8" max="8" width="10" style="1" customWidth="1"/>
    <col min="9" max="10" width="10.6328125" style="1" customWidth="1"/>
    <col min="11" max="11" width="10" style="1" customWidth="1"/>
    <col min="12" max="12" width="13.6328125" bestFit="1" customWidth="1"/>
    <col min="13" max="13" width="9.90625" bestFit="1" customWidth="1"/>
    <col min="14" max="15" width="13.36328125" bestFit="1" customWidth="1"/>
    <col min="16" max="16" width="12.54296875" customWidth="1"/>
    <col min="18" max="18" width="12.54296875" customWidth="1"/>
    <col min="20" max="20" width="40.453125" customWidth="1"/>
    <col min="21" max="21" width="9.453125" customWidth="1"/>
    <col min="22" max="22" width="11.453125" customWidth="1"/>
  </cols>
  <sheetData>
    <row r="1" spans="1:20" ht="44" customHeight="1" x14ac:dyDescent="0.35">
      <c r="A1" s="4" t="s">
        <v>1</v>
      </c>
      <c r="B1" s="5" t="s">
        <v>0</v>
      </c>
      <c r="C1" s="5" t="s">
        <v>2</v>
      </c>
      <c r="D1" s="6" t="s">
        <v>3</v>
      </c>
      <c r="E1" s="7" t="s">
        <v>7</v>
      </c>
      <c r="F1" s="8" t="s">
        <v>14</v>
      </c>
      <c r="G1" s="8" t="s">
        <v>15</v>
      </c>
      <c r="H1" s="9" t="s">
        <v>19</v>
      </c>
      <c r="I1" s="17" t="s">
        <v>16</v>
      </c>
      <c r="J1" s="17" t="s">
        <v>17</v>
      </c>
      <c r="K1" s="18" t="s">
        <v>18</v>
      </c>
      <c r="L1" s="10" t="s">
        <v>24</v>
      </c>
      <c r="M1" s="11" t="s">
        <v>25</v>
      </c>
      <c r="N1" s="11" t="s">
        <v>4</v>
      </c>
      <c r="O1" s="12" t="s">
        <v>5</v>
      </c>
      <c r="P1" s="10" t="s">
        <v>8</v>
      </c>
      <c r="Q1" s="13" t="s">
        <v>23</v>
      </c>
      <c r="R1" s="13" t="s">
        <v>21</v>
      </c>
      <c r="S1" s="14" t="s">
        <v>20</v>
      </c>
      <c r="T1" s="12" t="s">
        <v>6</v>
      </c>
    </row>
    <row r="2" spans="1:20" x14ac:dyDescent="0.35">
      <c r="A2" s="15">
        <v>1</v>
      </c>
      <c r="B2" s="19">
        <v>43570</v>
      </c>
      <c r="C2" s="19">
        <v>43585</v>
      </c>
      <c r="D2" s="21">
        <f>NETWORKDAYS(Tableau1[Date de Réception],Tableau1[Date de livraison théorique],JF)</f>
        <v>11</v>
      </c>
      <c r="E2" s="3">
        <v>43570</v>
      </c>
      <c r="F2" s="16">
        <v>43571</v>
      </c>
      <c r="G2" s="16">
        <v>43579</v>
      </c>
      <c r="H2" s="20">
        <f>NETWORKDAYS(Tableau1[Questions  1],Tableau1[Réponses 1],JF)</f>
        <v>6</v>
      </c>
      <c r="I2" s="3">
        <v>43581</v>
      </c>
      <c r="J2" s="3">
        <v>43578</v>
      </c>
      <c r="K2" s="20">
        <f>NETWORKDAYS(Tableau1[Questions  2],Tableau1[Réponses 2],JF)</f>
        <v>-4</v>
      </c>
      <c r="L2" s="2" t="s">
        <v>9</v>
      </c>
      <c r="M2" s="2" t="s">
        <v>9</v>
      </c>
      <c r="N2" s="2" t="s">
        <v>9</v>
      </c>
      <c r="O2" s="2" t="s">
        <v>9</v>
      </c>
      <c r="P2" s="28">
        <f>SUMPRODUCT(COUNTIF(L2:O2,stades)*(Liste!C$2:C$5))/16</f>
        <v>0</v>
      </c>
      <c r="Q2" s="3" t="s">
        <v>22</v>
      </c>
      <c r="R2" s="22">
        <f ca="1">Tableau1[Date de livraison théorique]-TODAY()</f>
        <v>-35</v>
      </c>
      <c r="S2" s="21" t="e">
        <f>NETWORKDAYS(Tableau1[Date de Réception],Tableau1[Date de livraison finale],JF)-Tableau1[Temps vérouillé 1]-Tableau1[Temps vérouillé 2]</f>
        <v>#VALUE!</v>
      </c>
      <c r="T2" s="2"/>
    </row>
    <row r="18" ht="12.65" customHeight="1" x14ac:dyDescent="0.35"/>
  </sheetData>
  <conditionalFormatting sqref="L2:O2">
    <cfRule type="cellIs" dxfId="42" priority="20" operator="equal">
      <formula>"Terminé"</formula>
    </cfRule>
    <cfRule type="cellIs" dxfId="41" priority="21" operator="equal">
      <formula>"En attente"</formula>
    </cfRule>
    <cfRule type="cellIs" dxfId="40" priority="22" operator="equal">
      <formula>"En cours"</formula>
    </cfRule>
    <cfRule type="cellIs" dxfId="39" priority="23" operator="equal">
      <formula>"Non Traité"</formula>
    </cfRule>
  </conditionalFormatting>
  <conditionalFormatting sqref="R2">
    <cfRule type="cellIs" dxfId="38" priority="14" operator="between">
      <formula>1</formula>
      <formula>-10</formula>
    </cfRule>
    <cfRule type="cellIs" dxfId="37" priority="15" operator="between">
      <formula>3</formula>
      <formula>2</formula>
    </cfRule>
    <cfRule type="cellIs" dxfId="36" priority="16" operator="between">
      <formula>7</formula>
      <formula>4</formula>
    </cfRule>
    <cfRule type="cellIs" dxfId="35" priority="17" operator="greaterThan">
      <formula>7</formula>
    </cfRule>
    <cfRule type="dataBar" priority="18">
      <dataBar>
        <cfvo type="num" val="0"/>
        <cfvo type="num" val="20"/>
        <color theme="9" tint="-0.249977111117893"/>
      </dataBar>
    </cfRule>
  </conditionalFormatting>
  <conditionalFormatting sqref="Q2">
    <cfRule type="cellIs" dxfId="34" priority="6" operator="lessThan">
      <formula>$C$2</formula>
    </cfRule>
    <cfRule type="cellIs" dxfId="33" priority="7" operator="greaterThan">
      <formula>$C$2</formula>
    </cfRule>
  </conditionalFormatting>
  <conditionalFormatting sqref="P2">
    <cfRule type="cellIs" dxfId="32" priority="1" operator="equal">
      <formula>1</formula>
    </cfRule>
    <cfRule type="cellIs" dxfId="31" priority="2" operator="between">
      <formula>0.71</formula>
      <formula>0.99</formula>
    </cfRule>
    <cfRule type="cellIs" dxfId="30" priority="3" operator="between">
      <formula>0.51</formula>
      <formula>70%</formula>
    </cfRule>
    <cfRule type="cellIs" dxfId="29" priority="4" operator="between">
      <formula>0.21</formula>
      <formula>50%</formula>
    </cfRule>
    <cfRule type="cellIs" dxfId="28" priority="5" operator="between">
      <formula>0</formula>
      <formula>0.2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Liste!$B$2:$B$5</xm:f>
          </x14:formula1>
          <xm:sqref>L2:O2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"/>
  <sheetViews>
    <sheetView workbookViewId="0">
      <selection activeCell="C1" sqref="C1:C60"/>
    </sheetView>
  </sheetViews>
  <sheetFormatPr baseColWidth="10" defaultRowHeight="14.5" x14ac:dyDescent="0.35"/>
  <cols>
    <col min="1" max="1" width="4.453125" bestFit="1" customWidth="1"/>
    <col min="2" max="2" width="18.6328125" style="33" customWidth="1"/>
    <col min="3" max="3" width="17.08984375" customWidth="1"/>
  </cols>
  <sheetData>
    <row r="1" spans="1:3" x14ac:dyDescent="0.35">
      <c r="A1" s="29">
        <v>2017</v>
      </c>
      <c r="B1" s="30" t="s">
        <v>27</v>
      </c>
      <c r="C1" s="31">
        <f>DATE(A1,1,1)</f>
        <v>42736</v>
      </c>
    </row>
    <row r="2" spans="1:3" x14ac:dyDescent="0.35">
      <c r="A2" s="32"/>
      <c r="B2" s="30" t="s">
        <v>28</v>
      </c>
      <c r="C2" s="31">
        <f>ROUND(DATE(A1,4,MOD(234-11*MOD(A1,19),30))/7,0)*7-6</f>
        <v>42841</v>
      </c>
    </row>
    <row r="3" spans="1:3" x14ac:dyDescent="0.35">
      <c r="A3" s="32"/>
      <c r="B3" s="30" t="s">
        <v>29</v>
      </c>
      <c r="C3" s="31">
        <f>C2+1</f>
        <v>42842</v>
      </c>
    </row>
    <row r="4" spans="1:3" x14ac:dyDescent="0.35">
      <c r="A4" s="32"/>
      <c r="B4" s="30" t="s">
        <v>30</v>
      </c>
      <c r="C4" s="31">
        <f>DATE(A1,5,1)</f>
        <v>42856</v>
      </c>
    </row>
    <row r="5" spans="1:3" x14ac:dyDescent="0.35">
      <c r="A5" s="32"/>
      <c r="B5" s="30" t="s">
        <v>31</v>
      </c>
      <c r="C5" s="31">
        <f>DATE(A1,5,8)</f>
        <v>42863</v>
      </c>
    </row>
    <row r="6" spans="1:3" x14ac:dyDescent="0.35">
      <c r="A6" s="32"/>
      <c r="B6" s="30" t="s">
        <v>32</v>
      </c>
      <c r="C6" s="31">
        <f>C2+39</f>
        <v>42880</v>
      </c>
    </row>
    <row r="7" spans="1:3" x14ac:dyDescent="0.35">
      <c r="A7" s="32"/>
      <c r="B7" s="30" t="s">
        <v>33</v>
      </c>
      <c r="C7" s="31">
        <f>C2+50</f>
        <v>42891</v>
      </c>
    </row>
    <row r="8" spans="1:3" x14ac:dyDescent="0.35">
      <c r="A8" s="32"/>
      <c r="B8" s="30" t="s">
        <v>34</v>
      </c>
      <c r="C8" s="31">
        <f>DATE(A1,7,14)</f>
        <v>42930</v>
      </c>
    </row>
    <row r="9" spans="1:3" x14ac:dyDescent="0.35">
      <c r="A9" s="32"/>
      <c r="B9" s="30" t="s">
        <v>35</v>
      </c>
      <c r="C9" s="31">
        <f>DATE(A1,8,15)</f>
        <v>42962</v>
      </c>
    </row>
    <row r="10" spans="1:3" x14ac:dyDescent="0.35">
      <c r="A10" s="32"/>
      <c r="B10" s="30" t="s">
        <v>36</v>
      </c>
      <c r="C10" s="31">
        <f>DATE(A1,11,1)</f>
        <v>43040</v>
      </c>
    </row>
    <row r="11" spans="1:3" x14ac:dyDescent="0.35">
      <c r="A11" s="32"/>
      <c r="B11" s="30" t="s">
        <v>37</v>
      </c>
      <c r="C11" s="31">
        <f>DATE(A1,11,11)</f>
        <v>43050</v>
      </c>
    </row>
    <row r="12" spans="1:3" x14ac:dyDescent="0.35">
      <c r="A12" s="32"/>
      <c r="B12" s="30" t="s">
        <v>38</v>
      </c>
      <c r="C12" s="31">
        <f>DATE(A1,12,25)</f>
        <v>43094</v>
      </c>
    </row>
    <row r="13" spans="1:3" x14ac:dyDescent="0.35">
      <c r="A13" s="29">
        <f>+A1+1</f>
        <v>2018</v>
      </c>
      <c r="B13" s="30" t="s">
        <v>27</v>
      </c>
      <c r="C13" s="31">
        <f>DATE(A13,1,1)</f>
        <v>43101</v>
      </c>
    </row>
    <row r="14" spans="1:3" x14ac:dyDescent="0.35">
      <c r="A14" s="32"/>
      <c r="B14" s="30" t="s">
        <v>28</v>
      </c>
      <c r="C14" s="31">
        <f>ROUND(DATE(A13,4,MOD(234-11*MOD(A13,19),30))/7,0)*7-6</f>
        <v>43191</v>
      </c>
    </row>
    <row r="15" spans="1:3" x14ac:dyDescent="0.35">
      <c r="A15" s="32"/>
      <c r="B15" s="30" t="s">
        <v>29</v>
      </c>
      <c r="C15" s="31">
        <f>C14+1</f>
        <v>43192</v>
      </c>
    </row>
    <row r="16" spans="1:3" x14ac:dyDescent="0.35">
      <c r="A16" s="32"/>
      <c r="B16" s="30" t="s">
        <v>30</v>
      </c>
      <c r="C16" s="31">
        <f>DATE(A13,5,1)</f>
        <v>43221</v>
      </c>
    </row>
    <row r="17" spans="1:3" x14ac:dyDescent="0.35">
      <c r="A17" s="32"/>
      <c r="B17" s="30" t="s">
        <v>31</v>
      </c>
      <c r="C17" s="31">
        <f>DATE(A13,5,8)</f>
        <v>43228</v>
      </c>
    </row>
    <row r="18" spans="1:3" x14ac:dyDescent="0.35">
      <c r="A18" s="32"/>
      <c r="B18" s="30" t="s">
        <v>32</v>
      </c>
      <c r="C18" s="31">
        <f>C14+39</f>
        <v>43230</v>
      </c>
    </row>
    <row r="19" spans="1:3" x14ac:dyDescent="0.35">
      <c r="A19" s="32"/>
      <c r="B19" s="30" t="s">
        <v>33</v>
      </c>
      <c r="C19" s="31">
        <f>C14+50</f>
        <v>43241</v>
      </c>
    </row>
    <row r="20" spans="1:3" x14ac:dyDescent="0.35">
      <c r="A20" s="32"/>
      <c r="B20" s="30" t="s">
        <v>34</v>
      </c>
      <c r="C20" s="31">
        <f>DATE(A13,7,14)</f>
        <v>43295</v>
      </c>
    </row>
    <row r="21" spans="1:3" x14ac:dyDescent="0.35">
      <c r="A21" s="32"/>
      <c r="B21" s="30" t="s">
        <v>35</v>
      </c>
      <c r="C21" s="31">
        <f>DATE(A13,8,15)</f>
        <v>43327</v>
      </c>
    </row>
    <row r="22" spans="1:3" x14ac:dyDescent="0.35">
      <c r="A22" s="32"/>
      <c r="B22" s="30" t="s">
        <v>36</v>
      </c>
      <c r="C22" s="31">
        <f>DATE(A13,11,1)</f>
        <v>43405</v>
      </c>
    </row>
    <row r="23" spans="1:3" x14ac:dyDescent="0.35">
      <c r="A23" s="32"/>
      <c r="B23" s="30" t="s">
        <v>37</v>
      </c>
      <c r="C23" s="31">
        <f>DATE(A13,11,11)</f>
        <v>43415</v>
      </c>
    </row>
    <row r="24" spans="1:3" x14ac:dyDescent="0.35">
      <c r="A24" s="32"/>
      <c r="B24" s="30" t="s">
        <v>38</v>
      </c>
      <c r="C24" s="31">
        <f>DATE(A13,12,25)</f>
        <v>43459</v>
      </c>
    </row>
    <row r="25" spans="1:3" x14ac:dyDescent="0.35">
      <c r="A25" s="29">
        <f>+A13+1</f>
        <v>2019</v>
      </c>
      <c r="B25" s="30" t="s">
        <v>27</v>
      </c>
      <c r="C25" s="31">
        <f>DATE(A25,1,1)</f>
        <v>43466</v>
      </c>
    </row>
    <row r="26" spans="1:3" x14ac:dyDescent="0.35">
      <c r="A26" s="32"/>
      <c r="B26" s="30" t="s">
        <v>28</v>
      </c>
      <c r="C26" s="31">
        <f>ROUND(DATE(A25,4,MOD(234-11*MOD(A25,19),30))/7,0)*7-6</f>
        <v>43576</v>
      </c>
    </row>
    <row r="27" spans="1:3" x14ac:dyDescent="0.35">
      <c r="A27" s="32"/>
      <c r="B27" s="30" t="s">
        <v>29</v>
      </c>
      <c r="C27" s="31">
        <f>C26+1</f>
        <v>43577</v>
      </c>
    </row>
    <row r="28" spans="1:3" x14ac:dyDescent="0.35">
      <c r="A28" s="32"/>
      <c r="B28" s="30" t="s">
        <v>30</v>
      </c>
      <c r="C28" s="31">
        <f>DATE(A25,5,1)</f>
        <v>43586</v>
      </c>
    </row>
    <row r="29" spans="1:3" x14ac:dyDescent="0.35">
      <c r="A29" s="32"/>
      <c r="B29" s="30" t="s">
        <v>31</v>
      </c>
      <c r="C29" s="31">
        <f>DATE(A25,5,8)</f>
        <v>43593</v>
      </c>
    </row>
    <row r="30" spans="1:3" x14ac:dyDescent="0.35">
      <c r="A30" s="32"/>
      <c r="B30" s="30" t="s">
        <v>32</v>
      </c>
      <c r="C30" s="31">
        <f>C26+39</f>
        <v>43615</v>
      </c>
    </row>
    <row r="31" spans="1:3" x14ac:dyDescent="0.35">
      <c r="A31" s="32"/>
      <c r="B31" s="30" t="s">
        <v>33</v>
      </c>
      <c r="C31" s="31">
        <f>C26+50</f>
        <v>43626</v>
      </c>
    </row>
    <row r="32" spans="1:3" x14ac:dyDescent="0.35">
      <c r="A32" s="32"/>
      <c r="B32" s="30" t="s">
        <v>34</v>
      </c>
      <c r="C32" s="31">
        <f>DATE(A25,7,14)</f>
        <v>43660</v>
      </c>
    </row>
    <row r="33" spans="1:3" x14ac:dyDescent="0.35">
      <c r="A33" s="32"/>
      <c r="B33" s="30" t="s">
        <v>35</v>
      </c>
      <c r="C33" s="31">
        <f>DATE(A25,8,15)</f>
        <v>43692</v>
      </c>
    </row>
    <row r="34" spans="1:3" x14ac:dyDescent="0.35">
      <c r="A34" s="32"/>
      <c r="B34" s="30" t="s">
        <v>36</v>
      </c>
      <c r="C34" s="31">
        <f>DATE(A25,11,1)</f>
        <v>43770</v>
      </c>
    </row>
    <row r="35" spans="1:3" x14ac:dyDescent="0.35">
      <c r="A35" s="32"/>
      <c r="B35" s="30" t="s">
        <v>37</v>
      </c>
      <c r="C35" s="31">
        <f>DATE(A25,11,11)</f>
        <v>43780</v>
      </c>
    </row>
    <row r="36" spans="1:3" x14ac:dyDescent="0.35">
      <c r="A36" s="32"/>
      <c r="B36" s="30" t="s">
        <v>38</v>
      </c>
      <c r="C36" s="31">
        <f>DATE(A25,12,25)</f>
        <v>43824</v>
      </c>
    </row>
    <row r="37" spans="1:3" x14ac:dyDescent="0.35">
      <c r="A37" s="29">
        <f>+A25+1</f>
        <v>2020</v>
      </c>
      <c r="B37" s="30" t="s">
        <v>27</v>
      </c>
      <c r="C37" s="31">
        <f>DATE(A37,1,1)</f>
        <v>43831</v>
      </c>
    </row>
    <row r="38" spans="1:3" x14ac:dyDescent="0.35">
      <c r="A38" s="32"/>
      <c r="B38" s="30" t="s">
        <v>28</v>
      </c>
      <c r="C38" s="31">
        <f>ROUND(DATE(A37,4,MOD(234-11*MOD(A37,19),30))/7,0)*7-6</f>
        <v>43933</v>
      </c>
    </row>
    <row r="39" spans="1:3" x14ac:dyDescent="0.35">
      <c r="A39" s="32"/>
      <c r="B39" s="30" t="s">
        <v>29</v>
      </c>
      <c r="C39" s="31">
        <f>C38+1</f>
        <v>43934</v>
      </c>
    </row>
    <row r="40" spans="1:3" x14ac:dyDescent="0.35">
      <c r="A40" s="32"/>
      <c r="B40" s="30" t="s">
        <v>30</v>
      </c>
      <c r="C40" s="31">
        <f>DATE(A37,5,1)</f>
        <v>43952</v>
      </c>
    </row>
    <row r="41" spans="1:3" x14ac:dyDescent="0.35">
      <c r="A41" s="32"/>
      <c r="B41" s="30" t="s">
        <v>31</v>
      </c>
      <c r="C41" s="31">
        <f>DATE(A37,5,8)</f>
        <v>43959</v>
      </c>
    </row>
    <row r="42" spans="1:3" x14ac:dyDescent="0.35">
      <c r="A42" s="32"/>
      <c r="B42" s="30" t="s">
        <v>32</v>
      </c>
      <c r="C42" s="31">
        <f>C38+39</f>
        <v>43972</v>
      </c>
    </row>
    <row r="43" spans="1:3" x14ac:dyDescent="0.35">
      <c r="A43" s="32"/>
      <c r="B43" s="30" t="s">
        <v>33</v>
      </c>
      <c r="C43" s="31">
        <f>C38+50</f>
        <v>43983</v>
      </c>
    </row>
    <row r="44" spans="1:3" x14ac:dyDescent="0.35">
      <c r="A44" s="32"/>
      <c r="B44" s="30" t="s">
        <v>34</v>
      </c>
      <c r="C44" s="31">
        <f>DATE(A37,7,14)</f>
        <v>44026</v>
      </c>
    </row>
    <row r="45" spans="1:3" x14ac:dyDescent="0.35">
      <c r="A45" s="32"/>
      <c r="B45" s="30" t="s">
        <v>35</v>
      </c>
      <c r="C45" s="31">
        <f>DATE(A37,8,15)</f>
        <v>44058</v>
      </c>
    </row>
    <row r="46" spans="1:3" x14ac:dyDescent="0.35">
      <c r="A46" s="32"/>
      <c r="B46" s="30" t="s">
        <v>36</v>
      </c>
      <c r="C46" s="31">
        <f>DATE(A37,11,1)</f>
        <v>44136</v>
      </c>
    </row>
    <row r="47" spans="1:3" x14ac:dyDescent="0.35">
      <c r="A47" s="32"/>
      <c r="B47" s="30" t="s">
        <v>37</v>
      </c>
      <c r="C47" s="31">
        <f>DATE(A37,11,11)</f>
        <v>44146</v>
      </c>
    </row>
    <row r="48" spans="1:3" x14ac:dyDescent="0.35">
      <c r="A48" s="32"/>
      <c r="B48" s="30" t="s">
        <v>38</v>
      </c>
      <c r="C48" s="31">
        <f>DATE(A37,12,25)</f>
        <v>44190</v>
      </c>
    </row>
    <row r="49" spans="1:3" x14ac:dyDescent="0.35">
      <c r="A49" s="29">
        <f>+A37+1</f>
        <v>2021</v>
      </c>
      <c r="B49" s="30" t="s">
        <v>27</v>
      </c>
      <c r="C49" s="31">
        <f>DATE(A49,1,1)</f>
        <v>44197</v>
      </c>
    </row>
    <row r="50" spans="1:3" x14ac:dyDescent="0.35">
      <c r="A50" s="32"/>
      <c r="B50" s="30" t="s">
        <v>28</v>
      </c>
      <c r="C50" s="31">
        <f>ROUND(DATE(A49,4,MOD(234-11*MOD(A49,19),30))/7,0)*7-6</f>
        <v>44290</v>
      </c>
    </row>
    <row r="51" spans="1:3" x14ac:dyDescent="0.35">
      <c r="A51" s="32"/>
      <c r="B51" s="30" t="s">
        <v>29</v>
      </c>
      <c r="C51" s="31">
        <f>C50+1</f>
        <v>44291</v>
      </c>
    </row>
    <row r="52" spans="1:3" x14ac:dyDescent="0.35">
      <c r="A52" s="32"/>
      <c r="B52" s="30" t="s">
        <v>30</v>
      </c>
      <c r="C52" s="31">
        <f>DATE(A49,5,1)</f>
        <v>44317</v>
      </c>
    </row>
    <row r="53" spans="1:3" x14ac:dyDescent="0.35">
      <c r="A53" s="32"/>
      <c r="B53" s="30" t="s">
        <v>31</v>
      </c>
      <c r="C53" s="31">
        <f>DATE(A49,5,8)</f>
        <v>44324</v>
      </c>
    </row>
    <row r="54" spans="1:3" x14ac:dyDescent="0.35">
      <c r="A54" s="32"/>
      <c r="B54" s="30" t="s">
        <v>32</v>
      </c>
      <c r="C54" s="31">
        <f>C50+39</f>
        <v>44329</v>
      </c>
    </row>
    <row r="55" spans="1:3" x14ac:dyDescent="0.35">
      <c r="A55" s="32"/>
      <c r="B55" s="30" t="s">
        <v>33</v>
      </c>
      <c r="C55" s="31">
        <f>C50+50</f>
        <v>44340</v>
      </c>
    </row>
    <row r="56" spans="1:3" x14ac:dyDescent="0.35">
      <c r="A56" s="32"/>
      <c r="B56" s="30" t="s">
        <v>34</v>
      </c>
      <c r="C56" s="31">
        <f>DATE(A49,7,14)</f>
        <v>44391</v>
      </c>
    </row>
    <row r="57" spans="1:3" x14ac:dyDescent="0.35">
      <c r="A57" s="32"/>
      <c r="B57" s="30" t="s">
        <v>35</v>
      </c>
      <c r="C57" s="31">
        <f>DATE(A49,8,15)</f>
        <v>44423</v>
      </c>
    </row>
    <row r="58" spans="1:3" x14ac:dyDescent="0.35">
      <c r="A58" s="32"/>
      <c r="B58" s="30" t="s">
        <v>36</v>
      </c>
      <c r="C58" s="31">
        <f>DATE(A49,11,1)</f>
        <v>44501</v>
      </c>
    </row>
    <row r="59" spans="1:3" x14ac:dyDescent="0.35">
      <c r="A59" s="32"/>
      <c r="B59" s="30" t="s">
        <v>37</v>
      </c>
      <c r="C59" s="31">
        <f>DATE(A49,11,11)</f>
        <v>44511</v>
      </c>
    </row>
    <row r="60" spans="1:3" x14ac:dyDescent="0.35">
      <c r="A60" s="32"/>
      <c r="B60" s="30" t="s">
        <v>38</v>
      </c>
      <c r="C60" s="31">
        <f>DATE(A49,12,25)</f>
        <v>44555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5"/>
  <sheetViews>
    <sheetView workbookViewId="0">
      <selection activeCell="E8" sqref="E8"/>
    </sheetView>
  </sheetViews>
  <sheetFormatPr baseColWidth="10" defaultColWidth="11.453125" defaultRowHeight="14.5" x14ac:dyDescent="0.35"/>
  <cols>
    <col min="1" max="1" width="2.453125" customWidth="1"/>
    <col min="2" max="2" width="11.90625" customWidth="1"/>
  </cols>
  <sheetData>
    <row r="1" spans="2:3" x14ac:dyDescent="0.35">
      <c r="B1" s="24" t="s">
        <v>13</v>
      </c>
      <c r="C1" s="27" t="s">
        <v>26</v>
      </c>
    </row>
    <row r="2" spans="2:3" x14ac:dyDescent="0.35">
      <c r="B2" s="23" t="s">
        <v>9</v>
      </c>
      <c r="C2" s="26">
        <v>0</v>
      </c>
    </row>
    <row r="3" spans="2:3" x14ac:dyDescent="0.35">
      <c r="B3" s="23" t="s">
        <v>11</v>
      </c>
      <c r="C3" s="25">
        <v>1</v>
      </c>
    </row>
    <row r="4" spans="2:3" x14ac:dyDescent="0.35">
      <c r="B4" s="23" t="s">
        <v>10</v>
      </c>
      <c r="C4" s="25">
        <v>2</v>
      </c>
    </row>
    <row r="5" spans="2:3" x14ac:dyDescent="0.35">
      <c r="B5" s="23" t="s">
        <v>12</v>
      </c>
      <c r="C5" s="25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JF</vt:lpstr>
      <vt:lpstr>Liste</vt:lpstr>
      <vt:lpstr>JF</vt:lpstr>
      <vt:lpstr>stades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depau</dc:creator>
  <cp:lastModifiedBy>Michel</cp:lastModifiedBy>
  <dcterms:created xsi:type="dcterms:W3CDTF">2016-11-26T15:07:22Z</dcterms:created>
  <dcterms:modified xsi:type="dcterms:W3CDTF">2019-06-04T16:39:44Z</dcterms:modified>
</cp:coreProperties>
</file>