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SEMAINE 1" sheetId="1" r:id="rId1"/>
    <sheet name="RECAP MATIERE" sheetId="12" r:id="rId2"/>
    <sheet name="DATA" sheetId="13" r:id="rId3"/>
    <sheet name="COÛTS" sheetId="3" state="hidden" r:id="rId4"/>
  </sheets>
  <definedNames>
    <definedName name="MEDIA">DATA!$E$2:$E$39</definedName>
    <definedName name="POURCENTAGE">DATA!$Y$2:$Y$22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J3" i="1" l="1"/>
  <c r="AJ4" i="1"/>
  <c r="AJ5" i="1"/>
  <c r="AM3" i="1"/>
  <c r="AM4" i="1"/>
  <c r="AM5" i="1"/>
  <c r="AK3" i="1" l="1"/>
  <c r="AK4" i="1"/>
  <c r="AK5" i="1"/>
  <c r="AG3" i="1"/>
  <c r="AG4" i="1"/>
  <c r="AG5" i="1"/>
  <c r="AL3" i="1"/>
  <c r="AL4" i="1"/>
  <c r="AL5" i="1"/>
  <c r="AI3" i="1"/>
  <c r="AI4" i="1"/>
  <c r="AI5" i="1"/>
  <c r="AH3" i="1"/>
  <c r="AH4" i="1"/>
  <c r="AH5" i="1"/>
  <c r="F18" i="12"/>
  <c r="AB3" i="1"/>
  <c r="AB4" i="1"/>
  <c r="AB5" i="1"/>
  <c r="U3" i="1" l="1"/>
  <c r="U4" i="1"/>
  <c r="U5" i="1"/>
  <c r="F10" i="12"/>
  <c r="I25" i="12"/>
  <c r="V3" i="1"/>
  <c r="V4" i="1"/>
  <c r="V5" i="1"/>
  <c r="I4" i="12"/>
  <c r="I5" i="12"/>
  <c r="I6" i="12"/>
  <c r="I7" i="12"/>
  <c r="I8" i="12"/>
  <c r="I9" i="12"/>
  <c r="I10" i="12"/>
  <c r="I11" i="12"/>
  <c r="I12" i="12"/>
  <c r="I13" i="12"/>
  <c r="I14" i="12"/>
  <c r="I15" i="12"/>
  <c r="I16" i="12"/>
  <c r="I17" i="12"/>
  <c r="I18" i="12"/>
  <c r="I19" i="12"/>
  <c r="I20" i="12"/>
  <c r="I21" i="12"/>
  <c r="I22" i="12"/>
  <c r="I23" i="12"/>
  <c r="I24" i="12"/>
  <c r="I26" i="12"/>
  <c r="I27" i="12"/>
  <c r="F5" i="12"/>
  <c r="F6" i="12"/>
  <c r="F7" i="12"/>
  <c r="F8" i="12"/>
  <c r="F9" i="12"/>
  <c r="F11" i="12"/>
  <c r="F12" i="12"/>
  <c r="F13" i="12"/>
  <c r="F14" i="12"/>
  <c r="F15" i="12"/>
  <c r="F16" i="12"/>
  <c r="F17" i="12"/>
  <c r="F19" i="12"/>
  <c r="F4" i="12"/>
  <c r="C5" i="12"/>
  <c r="C6" i="12"/>
  <c r="C7" i="12"/>
  <c r="C8" i="12"/>
  <c r="C9" i="12"/>
  <c r="C10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4" i="12"/>
  <c r="F20" i="12" l="1"/>
  <c r="I28" i="12"/>
  <c r="C11" i="12" l="1"/>
  <c r="C24" i="12" s="1"/>
  <c r="AC4" i="1" l="1"/>
  <c r="AD4" i="1"/>
  <c r="AE4" i="1"/>
  <c r="AF4" i="1"/>
  <c r="AN4" i="1"/>
  <c r="AC5" i="1"/>
  <c r="AD5" i="1"/>
  <c r="AE5" i="1"/>
  <c r="AF5" i="1"/>
  <c r="AN5" i="1"/>
  <c r="B5" i="1"/>
  <c r="B4" i="1"/>
  <c r="W5" i="1" l="1"/>
  <c r="W4" i="1"/>
  <c r="Z5" i="1"/>
  <c r="Z4" i="1"/>
  <c r="B3" i="1"/>
  <c r="V1" i="1" l="1"/>
  <c r="U1" i="1" l="1"/>
  <c r="AE3" i="1" l="1"/>
  <c r="AF3" i="1" l="1"/>
  <c r="AD3" i="1"/>
  <c r="AC3" i="1"/>
  <c r="AN3" i="1"/>
  <c r="W3" i="1" l="1"/>
  <c r="Z3" i="1" s="1"/>
  <c r="Z1" i="1" l="1"/>
</calcChain>
</file>

<file path=xl/sharedStrings.xml><?xml version="1.0" encoding="utf-8"?>
<sst xmlns="http://schemas.openxmlformats.org/spreadsheetml/2006/main" count="450" uniqueCount="237">
  <si>
    <t>N°AFFAIRE</t>
  </si>
  <si>
    <t>BAT</t>
  </si>
  <si>
    <t>TYPE</t>
  </si>
  <si>
    <t>MÉDIA IMPRIMÉ</t>
  </si>
  <si>
    <t>SUPPORT</t>
  </si>
  <si>
    <t>SUPPORT
FOURNIS</t>
  </si>
  <si>
    <t>RECTO
VERSO</t>
  </si>
  <si>
    <t>POSE 
SUR SUPPORT</t>
  </si>
  <si>
    <t>LARGEUR</t>
  </si>
  <si>
    <t>HAUTEUR</t>
  </si>
  <si>
    <t>QUANTITÉ</t>
  </si>
  <si>
    <t>ACCESSOIRE
AÉRIEN</t>
  </si>
  <si>
    <t>FORME</t>
  </si>
  <si>
    <t>SOUS
TRAITANCE</t>
  </si>
  <si>
    <t>OBSERVATIONS / REMARQUES</t>
  </si>
  <si>
    <t>COÛT
UNITAIRE
INTERNE</t>
  </si>
  <si>
    <t>COÛT
SOUS
TRAITANCE</t>
  </si>
  <si>
    <t>COÛT TOTAL HT</t>
  </si>
  <si>
    <t>MAJORATION</t>
  </si>
  <si>
    <t>MEDIA IMPRIME</t>
  </si>
  <si>
    <t>SUPPORTS</t>
  </si>
  <si>
    <t>TRANSFERT</t>
  </si>
  <si>
    <t>RECTO VERSO</t>
  </si>
  <si>
    <t>POSE SUR SUPPORT</t>
  </si>
  <si>
    <t>MAJ</t>
  </si>
  <si>
    <t>PRODUITS</t>
  </si>
  <si>
    <t>ENSEIGNE - R/V - PVC EXPANSE 3mm - CROCHET</t>
  </si>
  <si>
    <t>OUI</t>
  </si>
  <si>
    <t>RECTO/VERSO (Type Deux Simple Face)</t>
  </si>
  <si>
    <t>FAÇONNAGE</t>
  </si>
  <si>
    <t>ACCESSOIRES</t>
  </si>
  <si>
    <t>HEURE</t>
  </si>
  <si>
    <t>ADHÉSIVAGE VÉHICULE</t>
  </si>
  <si>
    <t>TRANSPORT</t>
  </si>
  <si>
    <t>DIVERS</t>
  </si>
  <si>
    <t>CHOIX</t>
  </si>
  <si>
    <t>POURCENTAGE</t>
  </si>
  <si>
    <t>TAUX</t>
  </si>
  <si>
    <t>%</t>
  </si>
  <si>
    <t>MULT</t>
  </si>
  <si>
    <t>CARTON MOUSSE - 5mm</t>
  </si>
  <si>
    <t>IMPRESSION DIRECTE SUR SUPPORT</t>
  </si>
  <si>
    <t>ENSEIGNE  - CHAUSSETTE - NON TISSE</t>
  </si>
  <si>
    <t>FAÇONNAGE +20%</t>
  </si>
  <si>
    <t>ACCESSOIRES DIVERS (mL ou Unitaire)</t>
  </si>
  <si>
    <t>HEURE CHANTIER</t>
  </si>
  <si>
    <t>ADHÉSIVAGE VÉHICULE KIT K1/K2</t>
  </si>
  <si>
    <t>TRANSPORT 20m3</t>
  </si>
  <si>
    <t>FRAIS DE VIE REPAS</t>
  </si>
  <si>
    <t>CARTON STRUCTURÉ (Type Reboard, Filmoboard) - 1,6mm</t>
  </si>
  <si>
    <t>IMPRESSION DIRECTE AVEC BLANC DE SOUTIENT</t>
  </si>
  <si>
    <t>COUTURE JONC CARAVANE ROND POUR CERCE (mL)</t>
  </si>
  <si>
    <t>BAGUETTE POUR CADRE ISERMATIC (mL)</t>
  </si>
  <si>
    <t>HEURE CHANTIER DIMANCHE</t>
  </si>
  <si>
    <t>ADHÉSIVAGE VÉHICULE KIT K3 (14m3)</t>
  </si>
  <si>
    <t>TRANSPORT DIVERS</t>
  </si>
  <si>
    <t>FRAIS KM</t>
  </si>
  <si>
    <t>NON</t>
  </si>
  <si>
    <t>FACONNAGE</t>
  </si>
  <si>
    <t>CARTON STRUCTURÉ (Type Reboard, Filmoboard) - 3mm</t>
  </si>
  <si>
    <t>BÂCHE ADHÉSIVE (Type Bâche Repo, Bâche Post-it)</t>
  </si>
  <si>
    <t>ENSEIGNE - VIERGE - PVC EXPANSE 3mm - CROCHET</t>
  </si>
  <si>
    <t>COUTURE JONC PLAT POUR CADRE ALUMINIUM (mL)</t>
  </si>
  <si>
    <t>BAGUETTE D'ANGLAISAGE (mL)</t>
  </si>
  <si>
    <t>HEURE CHANTIER DE NUIT</t>
  </si>
  <si>
    <t>ADHÉSIVAGE VÉHICULE KIT K4 (Plateau ou Tracteur)</t>
  </si>
  <si>
    <t>TRANSPORT FOURGON</t>
  </si>
  <si>
    <t>HÔTEL</t>
  </si>
  <si>
    <t>MODULE TRIANGULAIRE</t>
  </si>
  <si>
    <t>CARTON STRUCTURÉ (Type Reboard, Filmoboard) - 16mm</t>
  </si>
  <si>
    <t>KIT COMPLET HABILLAGE CLOISON MODULAIRE (mL)</t>
  </si>
  <si>
    <t>COUTURE OURLET DOUBLE (mL)</t>
  </si>
  <si>
    <t>BOUGIE DE LEST 400/500mm</t>
  </si>
  <si>
    <t>HEURE DÉCOUPE MACHINE</t>
  </si>
  <si>
    <t>ADHÉSIVAGE VÉHICULE KIT K6 (20m3)</t>
  </si>
  <si>
    <t>TRANSPORT UTILITAIRE</t>
  </si>
  <si>
    <t>MODULE CARRÉ</t>
  </si>
  <si>
    <t>MELA - 8mm</t>
  </si>
  <si>
    <t>TISSU CONFECTIONNE SEUL HABILLAGE CLOISON MODULAIRE (mL)</t>
  </si>
  <si>
    <t>COUTURE OURLET SIMPLE (mL)</t>
  </si>
  <si>
    <t>CABICLIC (Unitaire)</t>
  </si>
  <si>
    <t>HEURE PAO</t>
  </si>
  <si>
    <t>ADHÉSIVAGE VÉHICULE KIT K7 (50m3 Tôlé)</t>
  </si>
  <si>
    <t>TRANSPORT VOITURE</t>
  </si>
  <si>
    <t>VEHICULE</t>
  </si>
  <si>
    <t>MELA - 16mm</t>
  </si>
  <si>
    <t>BARRE SEUL HABILLAGE CLOISON MODULAIRE (mL)</t>
  </si>
  <si>
    <t>DÉCOUPE DU TISSU (mL périphérique)</t>
  </si>
  <si>
    <t>CARTON D'ANGLAISAGE TAPISSIER (mL)</t>
  </si>
  <si>
    <t>HEURE PAO CRÉA</t>
  </si>
  <si>
    <t xml:space="preserve">DÉADHÉSIVAGE VÉHICULE </t>
  </si>
  <si>
    <t>MELA - 19mm</t>
  </si>
  <si>
    <t>BÂCHE FRONTLIT 450gr (Type Bâche M1)</t>
  </si>
  <si>
    <t>PIECE DE JONCTION DROIT ou 90° HABILLAGE CLOISON MODULAIRE (Unitaire)</t>
  </si>
  <si>
    <t>OURLETS DE RENDORTS POUR BÂCHE (mL)</t>
  </si>
  <si>
    <t>CHEVRON BOIS 40x60mm (mL)</t>
  </si>
  <si>
    <t>HEURE PRÉPARATION ATELIER</t>
  </si>
  <si>
    <t>PANNEAU COMPOSITE ALUMINIUM BLANC (Type Dibond) - 3mm</t>
  </si>
  <si>
    <t>POLICE DE LETTRE A L'UNITÉ</t>
  </si>
  <si>
    <t>POSE D'ŒILLETS (Unitaire)</t>
  </si>
  <si>
    <t>CORNIÈRE ADHESIVEE (mL)</t>
  </si>
  <si>
    <t>PANNEAU COMPOSITE ALUMINIUM NOIR (Type Dibond) - 3mm</t>
  </si>
  <si>
    <t>TOTEM CARTON 750x1800 R° SANS PIED</t>
  </si>
  <si>
    <t>CORNIÈRE BLANCHE (mL)</t>
  </si>
  <si>
    <t>PANNEAU COMPOSITE PVC (Type Stadur, Viscom) - 5mm</t>
  </si>
  <si>
    <t>MAILLE DRAPEAU 110gr (Type Trévira)</t>
  </si>
  <si>
    <t>TOTEM CARTON 750x1800 R°/V° AVEC PIED</t>
  </si>
  <si>
    <t>CROCHET S (Unitaire)</t>
  </si>
  <si>
    <t>PMMA BLANC DIFFUSANT (Type Plexiglass) - 3mm</t>
  </si>
  <si>
    <t>MAILLE DRAPEAU 330gr (Type Trévira)</t>
  </si>
  <si>
    <t>ROLL UP</t>
  </si>
  <si>
    <t>DOUBLE FACE (mL)</t>
  </si>
  <si>
    <t>PMMA BLANC DIFFUSANT (Type Plexiglass) - 5mm</t>
  </si>
  <si>
    <t>DRISSE 12m (Unitaire)</t>
  </si>
  <si>
    <t>PMMA TRANSPARENT (Type Plexyglass) - 3mm</t>
  </si>
  <si>
    <t>TEXTILE ADHÉSIF (Type Phototex)</t>
  </si>
  <si>
    <t>DRISSE 6m (Unitaire)</t>
  </si>
  <si>
    <t>PMMA TRANSPARENT (Type Plexyglass) - 5mm</t>
  </si>
  <si>
    <t>EMBASE LOURDE (Unitaire)</t>
  </si>
  <si>
    <t>POLYCARBONATE ALVÉOLAIRE (Type Makrolon, Thermoclear) - 6mm</t>
  </si>
  <si>
    <t>ENTRETOISE (Unitaire)</t>
  </si>
  <si>
    <t>POLYCARBONATE ALVÉOLAIRE (Type Makrolon, Thermoclear) - 10mm</t>
  </si>
  <si>
    <t>ÉPINGLE (Unitaire)</t>
  </si>
  <si>
    <t>POLYCARBONATE ALVÉOLAIRE (Type Makrolon, Thermoclear) - 16mm</t>
  </si>
  <si>
    <t>TOILE ADHÉSIF (Type Sixteen)</t>
  </si>
  <si>
    <t>ÉTRIER D'ANGLE 180° (Unitaire)</t>
  </si>
  <si>
    <t>POLYPROPYLÈNE ALVÉOLAIRE (Type Akilux, Akiprint) - 3mm</t>
  </si>
  <si>
    <t>ÉTRIER D'ANGLE 90° (Unitaire)</t>
  </si>
  <si>
    <t>POLYPROPYLÈNE ALVÉOLAIRE (Type Akilux, Akiprint) - 5mm</t>
  </si>
  <si>
    <t>ÉTRIER D'ANGLE VARIABLE (Unitaire)</t>
  </si>
  <si>
    <t>POLYPROPYLÈNE ALVÉOLAIRE (Type Akilux, Akiprint) - 8mm</t>
  </si>
  <si>
    <t>VINYLE BLOCKOUT (Type Vinyle Opaque)</t>
  </si>
  <si>
    <t>FER A BÉTON (Unitaire)</t>
  </si>
  <si>
    <t>PVC EXPANSÉ (Type Forex) - 2mm</t>
  </si>
  <si>
    <t>VINYLE COLLE RENFORCÉE (Type High Tack, Stratader)</t>
  </si>
  <si>
    <t>JONC A FRAPPER POUR CADRE ALU (mL)</t>
  </si>
  <si>
    <t>PVC EXPANSÉ (Type Forex) - 3mm</t>
  </si>
  <si>
    <t>VINYLE DEPOLI</t>
  </si>
  <si>
    <t>MANCHON ALUMINIUM (Unitaire)</t>
  </si>
  <si>
    <t>PVC EXPANSÉ (Type Forex) - 5mm</t>
  </si>
  <si>
    <t>VINYLE DIFFUSANT</t>
  </si>
  <si>
    <t>PVC EXPANSÉ (Type Forex) - 10mm</t>
  </si>
  <si>
    <t>VINYLE FLOOR GRAPHICS</t>
  </si>
  <si>
    <t>SANDOW (mL)</t>
  </si>
  <si>
    <t>SUPPORT ENSEIGNE EN U POSE/COLLE (Unitaire)</t>
  </si>
  <si>
    <t>TASSEAUX BOIS 22x45mm (mL)</t>
  </si>
  <si>
    <t>TUBE BANNIÈRE (mL)</t>
  </si>
  <si>
    <t>VINYLE PERMANENT (Type Polygraphics)</t>
  </si>
  <si>
    <t>VELCROS (mL)</t>
  </si>
  <si>
    <t>VINYLE REPOSITIONNABLE (Type Easy Dot)</t>
  </si>
  <si>
    <t>VINYLE REPOSITIONNABLE DEPOLI (Type Easy Dot)</t>
  </si>
  <si>
    <t>VINYLE REPOSITIONNABLE TRANSPARENT (Type Easy Dot)</t>
  </si>
  <si>
    <t>VINYLE STANDARD (Type Low Tack)</t>
  </si>
  <si>
    <t>VINYLE TEINTÉ MASSE</t>
  </si>
  <si>
    <t>VINYLE TRANSPARENT</t>
  </si>
  <si>
    <t>VINYLE ULTRACONFORMABLE (Type Véhicule)</t>
  </si>
  <si>
    <t>IMPRESSION SUR VINYLE</t>
  </si>
  <si>
    <t>Transfert dépoli (vierge + mise sous tape)</t>
  </si>
  <si>
    <t>Transfert dépoli (vierge + mise sous tape) + pose sur support</t>
  </si>
  <si>
    <t xml:space="preserve">IMPRESSION PAPIER/NON TISSE </t>
  </si>
  <si>
    <t>PAPIER DOS BLEU</t>
  </si>
  <si>
    <t>IMPRESSION SUR BÂCHE</t>
  </si>
  <si>
    <t>IMPRESSION SUR TEXTILE / TOILE</t>
  </si>
  <si>
    <t>IMPRESSION SUR LINO</t>
  </si>
  <si>
    <t>IMPRESSION DIRECTE  SUR SUPPORT</t>
  </si>
  <si>
    <t>CARTON STRUCTURÉ (Type Reboard, Filmoboard)</t>
  </si>
  <si>
    <t xml:space="preserve">PANNEAU COMPOSITE ALUMINIUM BLANC (Type Dibond) 		</t>
  </si>
  <si>
    <t>PVC EXPANSÉ (Type Forex)</t>
  </si>
  <si>
    <t>PMMA BLANC DIFFUSANT (Type Plexiglass)</t>
  </si>
  <si>
    <t>PMMA TRANSPARENT (Type Plexyglass)</t>
  </si>
  <si>
    <t>POLYCARBONATE ALVÉOLAIRE (Type Makrolon, Thermoclear)</t>
  </si>
  <si>
    <t>POLYPROPYLÈNE ALVÉOLAIRE (Type Akilux, Akiprint)</t>
  </si>
  <si>
    <t>IMPRESSION SUR CARTON R°</t>
  </si>
  <si>
    <t>IMPRESSION SUR CARTON R°/V°</t>
  </si>
  <si>
    <t>ENSEIGNE NON TISSE 400X400 MONTAGE ANNEAU</t>
  </si>
  <si>
    <t>ENSEIGNE NON TISSE 500X400 MONTAGE ANNEAU</t>
  </si>
  <si>
    <t>ACCESSOIRES AÉRIENS</t>
  </si>
  <si>
    <t>BOUGIE DE LEST 400/500mm (Unitaire)</t>
  </si>
  <si>
    <t>AUTRES PRESTATIONS</t>
  </si>
  <si>
    <t>HEURE DECOUPE MACHINE</t>
  </si>
  <si>
    <t>POINT DE POSE A LA DRISSE (Unitaire)</t>
  </si>
  <si>
    <t>COMMENTAIRES</t>
  </si>
  <si>
    <t>COÛTS</t>
  </si>
  <si>
    <t>ACC. AERIEN RECTO</t>
  </si>
  <si>
    <t>ACC. AERIEN TRIANGLE</t>
  </si>
  <si>
    <t>ACC. AERIEN CARRE</t>
  </si>
  <si>
    <t>R/V THERMO.</t>
  </si>
  <si>
    <t>TRANSFERT
DÉCOUPE 
À LA FORME</t>
  </si>
  <si>
    <t>ACC. AERIEN
 R/V</t>
  </si>
  <si>
    <t>MEDIA</t>
  </si>
  <si>
    <t>RECTO (Type Simple Face)</t>
  </si>
  <si>
    <t>ACC. AERIEN CHAUSS</t>
  </si>
  <si>
    <t>VINYLE MICRO-VENTOUSE (Type Tako)</t>
  </si>
  <si>
    <t>VINYLE MICRO-VENTOUSE TRANSPARENT (Type Tako)</t>
  </si>
  <si>
    <t>VINYLE MICRO-PERFORÉE (Type One Way Vision, Contra Vision)</t>
  </si>
  <si>
    <t>VINYLE STREET RAP (Special Bitume)</t>
  </si>
  <si>
    <t>BÂCHE BLOCKOUT 760gr (Type Bâche Opaque)</t>
  </si>
  <si>
    <t>BÂCHE MICRO-PERFORÉE 350gr (Type Bâche Mesh)</t>
  </si>
  <si>
    <t>BÂCHE BACKLIT 400gr (Type Bâche Diffusante)</t>
  </si>
  <si>
    <t>BÂCHE ANTI-CURLING 350gr (Type Decolit)</t>
  </si>
  <si>
    <t>EVENEMENT</t>
  </si>
  <si>
    <t>Id</t>
  </si>
  <si>
    <t>RECTO/VERSO (Type Chaussette)</t>
  </si>
  <si>
    <t>SURFACE
TOTALE
D'IMPRESSION</t>
  </si>
  <si>
    <t>SURFACE MATIERE
RIGIDE</t>
  </si>
  <si>
    <t>GAMME ADHÉSIF</t>
  </si>
  <si>
    <t>m2</t>
  </si>
  <si>
    <t>GAMME SOUPLE</t>
  </si>
  <si>
    <t>GAMME RIGIDE</t>
  </si>
  <si>
    <t>MAGNÉTIQUE</t>
  </si>
  <si>
    <t>IMPRESSION SUR MAGNÉTIQUE</t>
  </si>
  <si>
    <t>NACELLE Bi-NRJ 16m</t>
  </si>
  <si>
    <t>NACELLE</t>
  </si>
  <si>
    <t>CHARIOT À GAZ</t>
  </si>
  <si>
    <t>PLASTIFICATION VELEDA (m2)</t>
  </si>
  <si>
    <t>PLASTIFICATION MÂT (m2)</t>
  </si>
  <si>
    <t>TOILE ENDUITE DOS GRIS 320gr (Type Biotex)</t>
  </si>
  <si>
    <t>TOILE ENDUITE 300gr (Type Airtex)</t>
  </si>
  <si>
    <t>TOILE ENDUITE BLOCKOUT 360gr (Type Pure Banner)</t>
  </si>
  <si>
    <t>TEXTILE FRONTLIT 220gr (Type Soft Image)</t>
  </si>
  <si>
    <t>TEXTILE BACKLIT 220gr (Type Lumitex, textile Diffusant)</t>
  </si>
  <si>
    <t>TEXTILE DOS NOIR 240gr (Type Nero)</t>
  </si>
  <si>
    <t>LINO - 2mm</t>
  </si>
  <si>
    <t>NON TISSÉ 130gr (Type Drop)</t>
  </si>
  <si>
    <t>CADRE ALUMINIUM</t>
  </si>
  <si>
    <t>CADRE RÉTRO-ÉCLAIRÉ ALUMIUM</t>
  </si>
  <si>
    <t>CADRE ISERMATICS</t>
  </si>
  <si>
    <t>FER A BÉTON CINTRÉ (Unitaire)</t>
  </si>
  <si>
    <t xml:space="preserve">ARCHE CARTON </t>
  </si>
  <si>
    <t>POUBELLE RECYCLAGE CARTON</t>
  </si>
  <si>
    <t>EMBASE CARTON (Unitaire)</t>
  </si>
  <si>
    <t>RISLAN (Unitaire)</t>
  </si>
  <si>
    <t>POINT DE POSE AÉRIEN</t>
  </si>
  <si>
    <t>POINT DE POSE</t>
  </si>
  <si>
    <t xml:space="preserve">MOIS : </t>
  </si>
  <si>
    <t xml:space="preserve">SEMAINE : </t>
  </si>
  <si>
    <t>AUTRES CÔUTS
(Transport, Outils, Divers)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</si>
</sst>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\ &quot;€&quot;"/>
    <numFmt numFmtId="165" formatCode="#,##0.00\ _€"/>
    <numFmt numFmtId="166" formatCode="#,##0\ &quot;€&quot;"/>
  </numFmts>
  <fonts count="17" x14ac:knownFonts="1"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8"/>
      <name val="arial"/>
      <family val="2"/>
    </font>
    <font>
      <sz val="10"/>
      <color theme="0"/>
      <name val="Arial"/>
      <family val="2"/>
    </font>
    <font>
      <b/>
      <sz val="12"/>
      <color theme="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i/>
      <sz val="8"/>
      <color rgb="FFFF0000"/>
      <name val="Arial"/>
      <family val="2"/>
    </font>
    <font>
      <sz val="12"/>
      <color theme="1"/>
      <name val="Arial"/>
      <family val="2"/>
    </font>
    <font>
      <sz val="8"/>
      <name val="Calibri"/>
      <family val="2"/>
      <scheme val="minor"/>
    </font>
    <font>
      <b/>
      <sz val="12"/>
      <color theme="1"/>
      <name val="Arial"/>
      <family val="2"/>
    </font>
    <font>
      <sz val="10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0" fontId="1" fillId="0" borderId="0" xfId="0" applyFont="1"/>
    <xf numFmtId="2" fontId="1" fillId="0" borderId="0" xfId="0" applyNumberFormat="1" applyFont="1"/>
    <xf numFmtId="164" fontId="1" fillId="7" borderId="1" xfId="0" applyNumberFormat="1" applyFont="1" applyFill="1" applyBorder="1" applyAlignment="1">
      <alignment horizontal="center" vertical="center"/>
    </xf>
    <xf numFmtId="9" fontId="1" fillId="0" borderId="0" xfId="0" applyNumberFormat="1" applyFont="1"/>
    <xf numFmtId="9" fontId="4" fillId="8" borderId="3" xfId="0" applyNumberFormat="1" applyFont="1" applyFill="1" applyBorder="1"/>
    <xf numFmtId="0" fontId="2" fillId="9" borderId="0" xfId="0" applyFont="1" applyFill="1" applyAlignment="1">
      <alignment horizontal="left" vertical="center" wrapText="1"/>
    </xf>
    <xf numFmtId="0" fontId="8" fillId="9" borderId="0" xfId="0" applyFont="1" applyFill="1" applyAlignment="1">
      <alignment horizontal="left" vertical="center" wrapText="1"/>
    </xf>
    <xf numFmtId="0" fontId="8" fillId="9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165" fontId="5" fillId="0" borderId="0" xfId="0" applyNumberFormat="1" applyFont="1" applyAlignment="1">
      <alignment horizontal="right" vertical="center"/>
    </xf>
    <xf numFmtId="0" fontId="7" fillId="0" borderId="0" xfId="0" applyFont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0" fontId="7" fillId="0" borderId="0" xfId="0" applyFont="1" applyAlignment="1">
      <alignment vertical="center"/>
    </xf>
    <xf numFmtId="0" fontId="9" fillId="2" borderId="0" xfId="0" applyFont="1" applyFill="1" applyAlignment="1">
      <alignment horizontal="left" vertical="center" wrapText="1"/>
    </xf>
    <xf numFmtId="2" fontId="5" fillId="0" borderId="0" xfId="0" applyNumberFormat="1" applyFont="1" applyAlignment="1">
      <alignment horizontal="center"/>
    </xf>
    <xf numFmtId="2" fontId="0" fillId="0" borderId="0" xfId="0" applyNumberFormat="1"/>
    <xf numFmtId="2" fontId="1" fillId="0" borderId="0" xfId="0" applyNumberFormat="1" applyFont="1" applyAlignment="1">
      <alignment horizontal="center"/>
    </xf>
    <xf numFmtId="0" fontId="10" fillId="0" borderId="0" xfId="0" applyFont="1"/>
    <xf numFmtId="0" fontId="12" fillId="0" borderId="0" xfId="0" applyFont="1" applyAlignment="1">
      <alignment horizontal="left" vertical="center" wrapText="1"/>
    </xf>
    <xf numFmtId="2" fontId="5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right"/>
    </xf>
    <xf numFmtId="49" fontId="7" fillId="0" borderId="0" xfId="0" applyNumberFormat="1" applyFont="1" applyAlignment="1">
      <alignment vertical="center" wrapText="1"/>
    </xf>
    <xf numFmtId="0" fontId="3" fillId="4" borderId="5" xfId="0" applyFont="1" applyFill="1" applyBorder="1" applyAlignment="1">
      <alignment horizontal="center" vertical="center" wrapText="1"/>
    </xf>
    <xf numFmtId="164" fontId="1" fillId="7" borderId="1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Alignment="1">
      <alignment horizontal="center" vertical="center"/>
    </xf>
    <xf numFmtId="164" fontId="1" fillId="7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 applyProtection="1">
      <alignment horizontal="center" vertical="center"/>
    </xf>
    <xf numFmtId="0" fontId="2" fillId="12" borderId="4" xfId="0" applyFont="1" applyFill="1" applyBorder="1" applyAlignment="1" applyProtection="1">
      <alignment horizontal="center" vertical="center" wrapText="1"/>
      <protection locked="0"/>
    </xf>
    <xf numFmtId="0" fontId="2" fillId="12" borderId="5" xfId="0" applyFont="1" applyFill="1" applyBorder="1" applyAlignment="1" applyProtection="1">
      <alignment horizontal="center" vertical="center" wrapText="1"/>
      <protection locked="0"/>
    </xf>
    <xf numFmtId="0" fontId="1" fillId="7" borderId="1" xfId="0" applyFont="1" applyFill="1" applyBorder="1" applyAlignment="1" applyProtection="1">
      <alignment horizontal="center" vertical="center"/>
      <protection locked="0"/>
    </xf>
    <xf numFmtId="10" fontId="1" fillId="0" borderId="0" xfId="0" applyNumberFormat="1" applyFont="1" applyAlignment="1" applyProtection="1">
      <alignment horizontal="center" vertical="center"/>
      <protection locked="0"/>
    </xf>
    <xf numFmtId="10" fontId="1" fillId="7" borderId="1" xfId="0" applyNumberFormat="1" applyFont="1" applyFill="1" applyBorder="1" applyAlignment="1" applyProtection="1">
      <alignment horizontal="center" vertical="center"/>
      <protection locked="0"/>
    </xf>
    <xf numFmtId="2" fontId="1" fillId="7" borderId="2" xfId="0" applyNumberFormat="1" applyFont="1" applyFill="1" applyBorder="1" applyAlignment="1">
      <alignment horizontal="center" vertical="center"/>
    </xf>
    <xf numFmtId="165" fontId="3" fillId="10" borderId="0" xfId="0" applyNumberFormat="1" applyFont="1" applyFill="1" applyAlignment="1">
      <alignment horizontal="center" vertical="center"/>
    </xf>
    <xf numFmtId="165" fontId="3" fillId="11" borderId="0" xfId="0" applyNumberFormat="1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  <xf numFmtId="165" fontId="11" fillId="10" borderId="0" xfId="0" applyNumberFormat="1" applyFont="1" applyFill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166" fontId="1" fillId="0" borderId="0" xfId="0" applyNumberFormat="1" applyFont="1" applyAlignment="1" applyProtection="1">
      <alignment horizontal="center" vertical="center"/>
      <protection locked="0"/>
    </xf>
    <xf numFmtId="3" fontId="1" fillId="0" borderId="0" xfId="0" applyNumberFormat="1" applyFont="1" applyAlignment="1" applyProtection="1">
      <alignment horizontal="center" vertical="center"/>
      <protection locked="0"/>
    </xf>
    <xf numFmtId="3" fontId="2" fillId="12" borderId="5" xfId="0" applyNumberFormat="1" applyFont="1" applyFill="1" applyBorder="1" applyAlignment="1" applyProtection="1">
      <alignment horizontal="center" vertical="center" wrapText="1"/>
      <protection locked="0"/>
    </xf>
    <xf numFmtId="3" fontId="1" fillId="7" borderId="1" xfId="0" applyNumberFormat="1" applyFont="1" applyFill="1" applyBorder="1" applyAlignment="1" applyProtection="1">
      <alignment horizontal="center" vertical="center"/>
      <protection locked="0"/>
    </xf>
    <xf numFmtId="4" fontId="2" fillId="12" borderId="5" xfId="0" applyNumberFormat="1" applyFont="1" applyFill="1" applyBorder="1" applyAlignment="1" applyProtection="1">
      <alignment horizontal="center" vertical="center" wrapText="1"/>
    </xf>
    <xf numFmtId="4" fontId="1" fillId="7" borderId="1" xfId="0" applyNumberFormat="1" applyFont="1" applyFill="1" applyBorder="1" applyAlignment="1" applyProtection="1">
      <alignment horizontal="center" vertical="center"/>
    </xf>
    <xf numFmtId="4" fontId="1" fillId="0" borderId="0" xfId="0" applyNumberFormat="1" applyFont="1" applyAlignment="1" applyProtection="1">
      <alignment horizontal="center" vertical="center"/>
    </xf>
    <xf numFmtId="164" fontId="1" fillId="7" borderId="2" xfId="0" applyNumberFormat="1" applyFont="1" applyFill="1" applyBorder="1" applyAlignment="1" applyProtection="1">
      <alignment horizontal="center" vertical="center"/>
      <protection locked="0"/>
    </xf>
    <xf numFmtId="0" fontId="1" fillId="7" borderId="2" xfId="0" applyFont="1" applyFill="1" applyBorder="1" applyAlignment="1" applyProtection="1">
      <alignment horizontal="center" vertical="center"/>
      <protection locked="0"/>
    </xf>
    <xf numFmtId="3" fontId="1" fillId="7" borderId="2" xfId="0" applyNumberFormat="1" applyFont="1" applyFill="1" applyBorder="1" applyAlignment="1" applyProtection="1">
      <alignment horizontal="center" vertical="center"/>
      <protection locked="0"/>
    </xf>
    <xf numFmtId="4" fontId="1" fillId="7" borderId="2" xfId="0" applyNumberFormat="1" applyFont="1" applyFill="1" applyBorder="1" applyAlignment="1" applyProtection="1">
      <alignment horizontal="center" vertical="center"/>
    </xf>
    <xf numFmtId="164" fontId="1" fillId="7" borderId="2" xfId="0" applyNumberFormat="1" applyFont="1" applyFill="1" applyBorder="1" applyAlignment="1" applyProtection="1">
      <alignment horizontal="center" vertical="center"/>
    </xf>
    <xf numFmtId="164" fontId="1" fillId="7" borderId="2" xfId="0" applyNumberFormat="1" applyFont="1" applyFill="1" applyBorder="1" applyAlignment="1">
      <alignment horizontal="center" vertical="center"/>
    </xf>
    <xf numFmtId="10" fontId="1" fillId="7" borderId="2" xfId="0" applyNumberFormat="1" applyFont="1" applyFill="1" applyBorder="1" applyAlignment="1" applyProtection="1">
      <alignment horizontal="center" vertical="center"/>
      <protection locked="0"/>
    </xf>
    <xf numFmtId="164" fontId="1" fillId="7" borderId="2" xfId="0" applyNumberFormat="1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164" fontId="3" fillId="3" borderId="5" xfId="0" applyNumberFormat="1" applyFont="1" applyFill="1" applyBorder="1" applyAlignment="1">
      <alignment horizontal="center" vertical="center" wrapText="1"/>
    </xf>
    <xf numFmtId="2" fontId="3" fillId="3" borderId="5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 applyProtection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2" fillId="12" borderId="8" xfId="0" applyFont="1" applyFill="1" applyBorder="1" applyAlignment="1" applyProtection="1">
      <alignment horizontal="center" vertical="center" wrapText="1"/>
      <protection locked="0"/>
    </xf>
    <xf numFmtId="0" fontId="3" fillId="5" borderId="9" xfId="0" applyFont="1" applyFill="1" applyBorder="1" applyAlignment="1">
      <alignment horizontal="center" vertical="center" wrapText="1"/>
    </xf>
    <xf numFmtId="10" fontId="3" fillId="6" borderId="10" xfId="0" applyNumberFormat="1" applyFont="1" applyFill="1" applyBorder="1" applyAlignment="1" applyProtection="1">
      <alignment horizontal="center" vertical="center" wrapText="1"/>
      <protection locked="0"/>
    </xf>
    <xf numFmtId="0" fontId="2" fillId="13" borderId="7" xfId="0" applyFont="1" applyFill="1" applyBorder="1" applyAlignment="1" applyProtection="1">
      <alignment horizontal="center" vertical="center"/>
    </xf>
    <xf numFmtId="0" fontId="2" fillId="14" borderId="7" xfId="0" applyFont="1" applyFill="1" applyBorder="1" applyAlignment="1" applyProtection="1">
      <alignment horizontal="center" vertical="center"/>
    </xf>
    <xf numFmtId="0" fontId="13" fillId="0" borderId="0" xfId="0" applyFont="1"/>
    <xf numFmtId="0" fontId="13" fillId="0" borderId="0" xfId="0" applyFont="1" applyAlignment="1">
      <alignment horizontal="center"/>
    </xf>
    <xf numFmtId="0" fontId="9" fillId="15" borderId="11" xfId="0" applyFont="1" applyFill="1" applyBorder="1"/>
    <xf numFmtId="0" fontId="9" fillId="15" borderId="12" xfId="0" applyFont="1" applyFill="1" applyBorder="1"/>
    <xf numFmtId="0" fontId="9" fillId="0" borderId="0" xfId="0" applyFont="1"/>
    <xf numFmtId="0" fontId="13" fillId="0" borderId="18" xfId="0" applyFont="1" applyBorder="1"/>
    <xf numFmtId="0" fontId="13" fillId="0" borderId="14" xfId="0" applyFont="1" applyBorder="1" applyAlignment="1">
      <alignment horizontal="center"/>
    </xf>
    <xf numFmtId="0" fontId="4" fillId="0" borderId="18" xfId="0" applyFont="1" applyBorder="1"/>
    <xf numFmtId="2" fontId="4" fillId="0" borderId="14" xfId="0" applyNumberFormat="1" applyFont="1" applyBorder="1" applyAlignment="1">
      <alignment horizontal="center"/>
    </xf>
    <xf numFmtId="2" fontId="13" fillId="0" borderId="0" xfId="0" applyNumberFormat="1" applyFont="1"/>
    <xf numFmtId="0" fontId="4" fillId="0" borderId="19" xfId="0" applyFont="1" applyBorder="1"/>
    <xf numFmtId="0" fontId="1" fillId="0" borderId="14" xfId="0" applyFont="1" applyBorder="1"/>
    <xf numFmtId="2" fontId="1" fillId="0" borderId="20" xfId="0" applyNumberFormat="1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" fillId="0" borderId="13" xfId="0" applyFont="1" applyBorder="1"/>
    <xf numFmtId="0" fontId="1" fillId="0" borderId="15" xfId="0" applyFont="1" applyBorder="1"/>
    <xf numFmtId="0" fontId="8" fillId="0" borderId="13" xfId="0" applyFont="1" applyBorder="1"/>
    <xf numFmtId="0" fontId="13" fillId="0" borderId="7" xfId="0" applyFont="1" applyBorder="1" applyAlignment="1">
      <alignment horizontal="center"/>
    </xf>
    <xf numFmtId="0" fontId="8" fillId="0" borderId="7" xfId="0" applyFont="1" applyBorder="1"/>
    <xf numFmtId="164" fontId="2" fillId="16" borderId="7" xfId="0" applyNumberFormat="1" applyFont="1" applyFill="1" applyBorder="1" applyAlignment="1">
      <alignment horizontal="center" vertical="center"/>
    </xf>
    <xf numFmtId="0" fontId="4" fillId="0" borderId="18" xfId="0" applyFont="1" applyFill="1" applyBorder="1"/>
    <xf numFmtId="2" fontId="1" fillId="0" borderId="0" xfId="0" applyNumberFormat="1" applyFont="1" applyFill="1"/>
    <xf numFmtId="2" fontId="13" fillId="0" borderId="14" xfId="0" applyNumberFormat="1" applyFont="1" applyBorder="1" applyAlignment="1">
      <alignment horizontal="center"/>
    </xf>
    <xf numFmtId="2" fontId="13" fillId="0" borderId="18" xfId="0" applyNumberFormat="1" applyFont="1" applyFill="1" applyBorder="1" applyAlignment="1">
      <alignment horizontal="center"/>
    </xf>
    <xf numFmtId="2" fontId="13" fillId="0" borderId="17" xfId="0" applyNumberFormat="1" applyFont="1" applyBorder="1" applyAlignment="1">
      <alignment horizontal="center"/>
    </xf>
    <xf numFmtId="2" fontId="13" fillId="0" borderId="19" xfId="0" applyNumberFormat="1" applyFont="1" applyBorder="1" applyAlignment="1">
      <alignment horizontal="center"/>
    </xf>
    <xf numFmtId="2" fontId="13" fillId="0" borderId="18" xfId="0" applyNumberFormat="1" applyFont="1" applyBorder="1" applyAlignment="1">
      <alignment horizontal="center"/>
    </xf>
    <xf numFmtId="2" fontId="15" fillId="0" borderId="20" xfId="0" applyNumberFormat="1" applyFont="1" applyBorder="1" applyAlignment="1">
      <alignment horizontal="center"/>
    </xf>
    <xf numFmtId="0" fontId="1" fillId="0" borderId="0" xfId="0" applyFont="1" applyAlignment="1">
      <alignment vertical="center" wrapText="1"/>
    </xf>
    <xf numFmtId="49" fontId="1" fillId="0" borderId="0" xfId="0" applyNumberFormat="1" applyFont="1" applyAlignment="1">
      <alignment vertical="center" wrapText="1"/>
    </xf>
    <xf numFmtId="0" fontId="4" fillId="0" borderId="0" xfId="0" applyFont="1"/>
    <xf numFmtId="9" fontId="4" fillId="0" borderId="0" xfId="0" applyNumberFormat="1" applyFont="1"/>
    <xf numFmtId="0" fontId="3" fillId="0" borderId="16" xfId="0" applyFont="1" applyBorder="1" applyAlignment="1" applyProtection="1">
      <alignment vertical="center"/>
      <protection locked="0"/>
    </xf>
    <xf numFmtId="0" fontId="3" fillId="0" borderId="16" xfId="0" applyFont="1" applyBorder="1" applyAlignment="1" applyProtection="1">
      <alignment horizontal="right" vertical="center" wrapText="1"/>
      <protection locked="0"/>
    </xf>
    <xf numFmtId="0" fontId="3" fillId="0" borderId="16" xfId="0" applyFont="1" applyBorder="1" applyAlignment="1" applyProtection="1">
      <alignment horizontal="right" vertical="center"/>
      <protection locked="0"/>
    </xf>
    <xf numFmtId="2" fontId="16" fillId="7" borderId="2" xfId="0" applyNumberFormat="1" applyFont="1" applyFill="1" applyBorder="1" applyAlignment="1">
      <alignment horizontal="center" vertical="center"/>
    </xf>
    <xf numFmtId="0" fontId="16" fillId="0" borderId="0" xfId="0" applyFont="1"/>
  </cellXfs>
  <cellStyles count="1">
    <cellStyle name="Normal" xfId="0" builtinId="0"/>
  </cellStyles>
  <dxfs count="114"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" formatCode="#,##0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#,##0.00\ &quot;€&quot;"/>
      <fill>
        <patternFill patternType="solid">
          <fgColor indexed="64"/>
          <bgColor theme="0" tint="-4.9989318521683403E-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bottom style="medium">
          <color indexed="64"/>
        </bottom>
      </border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5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3" formatCode="0%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3" formatCode="0%"/>
    </dxf>
    <dxf>
      <font>
        <strike val="0"/>
        <outline val="0"/>
        <shadow val="0"/>
        <u val="none"/>
        <vertAlign val="baseline"/>
        <sz val="1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_€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color theme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border diagonalUp="0" diagonalDown="0">
        <left style="medium">
          <color indexed="64"/>
        </left>
        <right style="medium">
          <color indexed="64"/>
        </right>
        <top/>
        <bottom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</xdr:row>
          <xdr:rowOff>990600</xdr:rowOff>
        </xdr:from>
        <xdr:to>
          <xdr:col>7</xdr:col>
          <xdr:colOff>0</xdr:colOff>
          <xdr:row>3</xdr:row>
          <xdr:rowOff>25400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Semaine" displayName="T_Semaine" ref="B2:AN5" headerRowDxfId="2" dataDxfId="0" totalsRowDxfId="1" headerRowBorderDxfId="50">
  <autoFilter ref="B2:AN5"/>
  <tableColumns count="39">
    <tableColumn id="11" name="Id" dataDxfId="41">
      <calculatedColumnFormula>COUNTIF($D$3:D3,D3)&amp;T_Semaine[[#This Row],[N°AFFAIRE]]</calculatedColumnFormula>
    </tableColumn>
    <tableColumn id="1" name="EVENEMENT" totalsRowLabel="Total" dataDxfId="40" totalsRowDxfId="49"/>
    <tableColumn id="2" name="N°AFFAIRE" dataDxfId="39"/>
    <tableColumn id="3" name="BAT" dataDxfId="38"/>
    <tableColumn id="4" name="TYPE" dataDxfId="37"/>
    <tableColumn id="5" name="MÉDIA IMPRIMÉ" dataDxfId="36"/>
    <tableColumn id="6" name="SUPPORT" dataDxfId="35"/>
    <tableColumn id="7" name="SUPPORT_x000a_FOURNIS" dataDxfId="34"/>
    <tableColumn id="8" name="TRANSFERT_x000a_DÉCOUPE _x000a_À LA FORME" dataDxfId="33"/>
    <tableColumn id="9" name="RECTO_x000a_VERSO" dataDxfId="32"/>
    <tableColumn id="10" name="POSE _x000a_SUR SUPPORT" dataDxfId="31"/>
    <tableColumn id="12" name="LARGEUR" dataDxfId="30"/>
    <tableColumn id="13" name="HAUTEUR" dataDxfId="29"/>
    <tableColumn id="14" name="QUANTITÉ" dataDxfId="28"/>
    <tableColumn id="15" name="ACCESSOIRE_x000a_AÉRIEN" dataDxfId="27"/>
    <tableColumn id="16" name="FORME" dataDxfId="26"/>
    <tableColumn id="36" name="POINT DE POSE AÉRIEN" dataDxfId="25"/>
    <tableColumn id="17" name="SOUS_x000a_TRAITANCE" dataDxfId="24"/>
    <tableColumn id="18" name="OBSERVATIONS / REMARQUES" dataDxfId="23"/>
    <tableColumn id="19" name="SURFACE_x000a_TOTALE_x000a_D'IMPRESSION" dataDxfId="22">
      <calculatedColumnFormula>(IF(OR(F3="HEURE",F3="FACONNAGE",F3="DIVERS",F3="ACCESSOIRES",F3="TRANSPORT"),0,(IF(AND(O3=0),(0))+IF(AND(O3&gt;0),(M3*N3/1000*O3/1000))+(IF(AND(H3&gt;0,K3="oui"),(M3*N3/1000*O3/1000)))+(IF(AND(P3="oui",Q3="RECTO (Type Simple Face)"),((M3/1000)*(240/1000)*O3)))+(IF(AND(P3="oui",Q3="RECTO/VERSO (Type Chaussette)"),(M3*(N3+60)/1000*O3/1000)))+(IF(AND(P3="oui",Q3="RECTO/VERSO (Type Deux Simple Face)"),(M3*N3/1000*O3/1000)+(M3/1000*0.48))+(IF(AND(P3="oui",Q3="MODULE TRIANGULAIRE"),(M3*N3/1000*O3/1000)*2.72))+(IF(AND(F3="MEDIA",P3="oui",Q3="MODULE CARRÉ"),(M3*N3/1000*O3/1000)*3.96))))+IF(AND(G3="ADHÉSIVAGE VÉHICULE KIT K6 (20m3)"),(O3*1.7))+IF(AND(G3="ENSEIGNE - R/V - PVC EXPANSE 3mm - CROCHET"),(M3*N3/1000*O3/1000))))</calculatedColumnFormula>
    </tableColumn>
    <tableColumn id="41" name="SURFACE MATIERE_x000a_RIGIDE" dataDxfId="21" totalsRowDxfId="48">
      <calculatedColumnFormula>(IF(OR(F3="HEURE",F3="FACONNAGE",F3="DIVERS",F3="ACCESSOIRES",F3="TRANSPORT"),0,(IF(AND(O3=0),(0))+IF(AND(O3&gt;0,H3&gt;0),(M3*N3/1000*O3/1000))+IF(AND(G3="ENSEIGNE - R/V - PVC EXPANSE 3mm - CROCHET"),(M3*N3/1000*O3/1000)))))</calculatedColumnFormula>
    </tableColumn>
    <tableColumn id="20" name="COÛT_x000a_UNITAIRE_x000a_INTERNE" dataDxfId="20">
      <calculatedColumnFormula>IF(S3="OUI",0,(SUM(AB3:AM3)))</calculatedColumnFormula>
    </tableColumn>
    <tableColumn id="21" name="COÛT_x000a_SOUS_x000a_TRAITANCE" dataDxfId="19"/>
    <tableColumn id="22" name="AUTRES CÔUTS_x000a_(Transport, Outils, Divers)" dataDxfId="18"/>
    <tableColumn id="23" name="COÛT TOTAL HT" totalsRowFunction="count" dataDxfId="17">
      <calculatedColumnFormula>IF(S3="OUI",0,(SUM(W3:Y3)*AN3))</calculatedColumnFormula>
    </tableColumn>
    <tableColumn id="24" name="MAJORATION" dataDxfId="16"/>
    <tableColumn id="25" name="MEDIA IMPRIME" dataDxfId="15">
      <calculatedColumnFormula>(IF(S3="OUI",0,IF(AND(F3="MEDIA",G3&gt;0,O3&gt;0),(VLOOKUP(G3,COÛTS!$A$1:$C$163,3,0)*(M3*N3/1000*O3/1000)),0)+IF(AND(G3&gt;0,F3="HEURE"),(VLOOKUP(G3,COÛTS!$A$1:$C$163,3,0)*(O3)),0))+IF(AND(G3&gt;0,F3="DIVERS"),(VLOOKUP(G3,COÛTS!$A$1:$C$163,3,0)*(O3)),0)+IF(AND(G3&gt;0,F3="VEHICULE"),(VLOOKUP(G3,COÛTS!$A$1:$C$163,3,0)*(O3)),0)+IF(AND(G3&gt;0,F3="FACONNAGE"),(VLOOKUP(G3,COÛTS!$A$1:$C$163,3,0)*(O3)),0)+IF(AND(G3&gt;0,F3="ACCESSOIRES"),(VLOOKUP(G3,COÛTS!$A$1:$C$163,3,0)*(O3)),0)+IF(AND(F3="TRANSPORT",G3&gt;0),(VLOOKUP(G3,COÛTS!$A$1:$C$163,3,0)*(O3)),0)+IF(AND(F3="PRODUITS",G3="KIT COMPLET HABILLAGE CLOISON MODULAIRE (mL)"),(VLOOKUP(G3,COÛTS!$A$1:$C$163,3,0)*(M3/1000*O3)),0)+IF(AND(F3="MEDIA",G3&gt;0,P3="oui",Q3="RECTO/VERSO (Type Deux Simple Face)"),(VLOOKUP(G3,COÛTS!$A$1:$C$163,3,0)*(M3*(N3+480)/1000*O3/1000)),"0")+IF(AND(F3="MEDIA",G3&gt;0,P3="oui",Q3="MODULE TRIANGULAIRE"),(VLOOKUP(G3,COÛTS!$A$1:$C$163,3,0)*(M3*(N3+240)/1000*O3/1000)*2)+(VLOOKUP(G3,COÛTS!$A$1:$C$163,3,0)*(M3)/1000*0.24),"0")+IF(AND(F3="MEDIA",P3="oui",G3&gt;0,Q3="MODULE CARRÉ"),(VLOOKUP(G3,COÛTS!$A$1:$C$163,3,0)*(M3*(N3+240)/1000*O3/1000)*3)+(VLOOKUP(G3,COÛTS!$A$1:$C$163,3,0)*(M3)/1000*0.24),"0")+IF(AND(F3="MEDIA",P3="oui",G3&gt;0,Q3="RECTO/VERSO (Type Chaussette)"),(VLOOKUP(G3,COÛTS!$A$1:$C$163,3,0)*(M3*(N3+60)/1000*O3/1000)))+IF(AND(F3="MEDIA",P3="oui",G3&gt;0,Q3="RECTO (Type Simple Face)"),(VLOOKUP(G3,COÛTS!$A$1:$C$163,3,0)*(M3*(240)/1000*O3/1000))))</calculatedColumnFormula>
    </tableColumn>
    <tableColumn id="26" name="SUPPORTS" dataDxfId="14" totalsRowDxfId="47">
      <calculatedColumnFormula>IF(S3="OUI",0,IF(AND(H3&gt;0,I3="OUI"),(VLOOKUP(H3,COÛTS!$A$1:$C$163,3,0)*(M3*N3/1000*O3/1000)),0))</calculatedColumnFormula>
    </tableColumn>
    <tableColumn id="27" name="TRANSFERT" dataDxfId="13" totalsRowDxfId="46">
      <calculatedColumnFormula>IF(S3="OUI",0,IF(J3="OUI",((M3*N3/1000*O3/1000)*10),0))</calculatedColumnFormula>
    </tableColumn>
    <tableColumn id="28" name="RECTO VERSO" dataDxfId="12" totalsRowDxfId="45">
      <calculatedColumnFormula>IF(S3="OUI",0,IF(AND(K3="OUI",H3&gt;0),((M3*N3/1000*O3/1000)*20),0))</calculatedColumnFormula>
    </tableColumn>
    <tableColumn id="29" name="POSE SUR SUPPORT" dataDxfId="11" totalsRowDxfId="44">
      <calculatedColumnFormula>IF(S3="OUI",0,IF(L3="OUI",((M3*N3/1000*O3/1000)*9),0))</calculatedColumnFormula>
    </tableColumn>
    <tableColumn id="30" name="R/V THERMO." dataDxfId="10" totalsRowDxfId="43">
      <calculatedColumnFormula>IF(S3="OUI",0,IF(AND(L3="OUI",K3="OUI",H3="POLYCARBONATE ALVÉOLAIRE (Type Makrolon, Thermoclear) - 16mm"),((M3*N3/1000*O3/1000)*9),"0")+IF(AND(L3="OUI",K3="OUI",H3="POLYCARBONATE ALVÉOLAIRE (Type Makrolon, Thermoclear) - 10mm"),((M3*N3/1000*O3/1000)*9),"0")+IF(AND(L3="OUI",K3="OUI",H3="POLYCARBONATE ALVÉOLAIRE (Type Makrolon, Thermoclear) - 6mm"),((M3*N3/1000*O3/1000)*9),0))</calculatedColumnFormula>
    </tableColumn>
    <tableColumn id="31" name="ACC. AERIEN RECTO" dataDxfId="9">
      <calculatedColumnFormula>IF(S3="OUI",0,(IF(AND(F3="MEDIA",OR(G3="NON TISSÉ 130gr (Type Drop)",G3="BÂCHE FRONTLIT 450gr (Type Bâche M1)"),P3="oui",Q3="RECTO (Type Simple Face)",'SEMAINE 1'!M3&lt;2501),((COÛTS!$C$118*2*O3*'SEMAINE 1'!M3/1000)+(COÛTS!$C$111*O3*2)+(COÛTS!$C$109*O3*2)),"0")+IF(AND(F3="MEDIA",OR(G3="NON TISSÉ 130gr (Type Drop)",G3="BÂCHE FRONTLIT 450gr (Type Bâche M1)"),P3="oui",Q3="RECTO (Type Simple Face)",'SEMAINE 1'!M3&gt;2501),((COÛTS!$C$118*2*O3*'SEMAINE 1'!M3/1000)+(COÛTS!$C$111*O3*ROUND('SEMAINE 1'!M3/1000,0))+(COÛTS!$C$109*O3*ROUND('SEMAINE 1'!M3/1000,0))),"0")+(IF(AND(F3="MEDIA",P3="oui",OR(G3="NON TISSÉ 130gr (Type Drop)",G3="BÂCHE FRONTLIT 450gr (Type Bâche M1)"),Q3="RECTO (Type Simple Face)",'SEMAINE 1'!M3&gt;2501,'SEMAINE 1'!M3&lt;=5000),((COÛTS!$C$117*2*O3)),"0"))+(IF(AND(F3="MEDIA",P3="oui",OR(G3="NON TISSÉ 130gr (Type Drop)",G3="BÂCHE FRONTLIT 450gr (Type Bâche M1)"),Q3="RECTO (Type Simple Face)",'SEMAINE 1'!M3&gt;=5001,'SEMAINE 1'!M3&lt;=7500),((COÛTS!$C$117*4*O3)),"0"))+(IF(AND(F3="MEDIA",P3="oui",OR(G3="NON TISSÉ 130gr (Type Drop)",G3="BÂCHE FRONTLIT 450gr (Type Bâche M1)"),Q3="RECTO (Type Simple Face)",'SEMAINE 1'!M3&gt;=7501,'SEMAINE 1'!M3&lt;=10000),((COÛTS!$C$117*6*O3)),"0"))+(IF(AND(F3="MEDIA",P3="oui",OR(G3="NON TISSÉ 130gr (Type Drop)",G3="BÂCHE FRONTLIT 450gr (Type Bâche M1)"),Q3="RECTO (Type Simple Face)",'SEMAINE 1'!M3&gt;=10001,'SEMAINE 1'!M3&lt;=12500),((COÛTS!$C$117*8*O3)),0))))</calculatedColumnFormula>
    </tableColumn>
    <tableColumn id="38" name="ACC. AERIEN CHAUSS" dataDxfId="8" totalsRowDxfId="42">
      <calculatedColumnFormula>IF(S3="OUI",0,(IF(AND(F3="MEDIA",OR(G3="NON TISSÉ 130gr (Type Drop)",G3="BÂCHE FRONTLIT 450gr (Type Bâche M1)"),P3="oui",Q3="RECTO/VERSO (Type Chaussette)",'SEMAINE 1'!M3&lt;2501),((COÛTS!$C$118*2*O3*'SEMAINE 1'!M3/1000)+(COÛTS!$C$111*O3*2)+(COÛTS!$C$109*O3*2)),"0")+IF(AND(F3="MEDIA",OR(G3="NON TISSÉ 130gr (Type Drop)",G3="BÂCHE FRONTLIT 450gr (Type Bâche M1)"),P3="oui",Q3="RECTO/VERSO (Type Chaussette)",'SEMAINE 1'!M3&gt;2501),((COÛTS!$C$118*2*O3*'SEMAINE 1'!M3/1000)+(COÛTS!$C$111*O3*ROUND('SEMAINE 1'!M3/1000,0))+(COÛTS!$C$109*O3*ROUND('SEMAINE 1'!M3/1000,0))),"0")+(IF(AND(F3="MEDIA",P3="oui",OR(G3="NON TISSÉ 130gr (Type Drop)",G3="BÂCHE FRONTLIT 450gr (Type Bâche M1)"),Q3="RECTO/VERSO (Type Chaussette)",'SEMAINE 1'!M3&gt;2501,'SEMAINE 1'!M3&lt;=5000),((COÛTS!$C$117*2*O3)),"0"))+(IF(AND(F3="MEDIA",P3="oui",OR(G3="NON TISSÉ 130gr (Type Drop)",G3="BÂCHE FRONTLIT 450gr (Type Bâche M1)"),Q3="RECTO/VERSO (Type Chaussette)",'SEMAINE 1'!M3&gt;=5001,'SEMAINE 1'!M3&lt;=7500),((COÛTS!$C$117*4*O3)),"0"))+(IF(AND(F3="MEDIA",P3="oui",OR(G3="NON TISSÉ 130gr (Type Drop)",G3="BÂCHE FRONTLIT 450gr (Type Bâche M1)"),Q3="RECTO/VERSO (Type Chaussette)",'SEMAINE 1'!M3&gt;=7501,'SEMAINE 1'!M3&lt;=10000),((COÛTS!$C$117*6*O3)),"0"))+(IF(AND(F3="MEDIA",P3="oui",OR(G3="NON TISSÉ 130gr (Type Drop)",G3="BÂCHE FRONTLIT 450gr (Type Bâche M1)"),Q3="RECTO/VERSO (Type Chaussette)",'SEMAINE 1'!M3&gt;=10001,'SEMAINE 1'!M3&lt;=12500),((COÛTS!$C$117*8*O3)),0))))</calculatedColumnFormula>
    </tableColumn>
    <tableColumn id="32" name="ACC. AERIEN_x000a_ R/V" dataDxfId="7">
      <calculatedColumnFormula>IF(S3="OUI",0,(IF(AND(F3="MEDIA",OR(G3="NON TISSÉ 130gr (Type Drop)",G3="BÂCHE FRONTLIT 450gr (Type Bâche M1)"),P3="oui",Q3="RECTO/VERSO (Type Deux Simple Face)",'SEMAINE 1'!M3&lt;2501),((COÛTS!$C$118*4*O3*'SEMAINE 1'!M3/1000)+(COÛTS!$C$112*O3*4)+(COÛTS!$C$109*O3*2)),"0")+IF(AND(F3="MEDIA",OR(G3="NON TISSÉ 130gr (Type Drop)",G3="BÂCHE FRONTLIT 450gr (Type Bâche M1)"),P3="oui",Q3="RECTO/VERSO (Type Deux Simple Face)",'SEMAINE 1'!M3&gt;2501),((COÛTS!$C$118*4*O3*'SEMAINE 1'!M3/1000)+(COÛTS!$C$112*O3*4)+(COÛTS!$C$109*O3*ROUND('SEMAINE 1'!M3/1000,0))),"0")+(IF(AND(F3="MEDIA",P3="oui",OR(G3="NON TISSÉ 130gr (Type Drop)",G3="BÂCHE FRONTLIT 450gr (Type Bâche M1)"),Q3="RECTO/VERSO (Type Deux Simple Face)",'SEMAINE 1'!M3&gt;2501,'SEMAINE 1'!M3&lt;=5000),((COÛTS!$C$117*4*O3)+(COÛTS!$C$111*4*O3)),"0"))+(IF(AND(F3="MEDIA",P3="oui",OR(G3="NON TISSÉ 130gr (Type Drop)",G3="BÂCHE FRONTLIT 450gr (Type Bâche M1)"),Q3="RECTO/VERSO (Type Deux Simple Face)",'SEMAINE 1'!M3&gt;=5001,'SEMAINE 1'!M3&lt;=7500),((COÛTS!$C$117*8*O3)+(COÛTS!$C$111*6*O3)),"0"))+(IF(AND(F3="MEDIA",P3="oui",OR(G3="NON TISSÉ 130gr (Type Drop)",G3="BÂCHE FRONTLIT 450gr (Type Bâche M1)"),Q3="RECTO/VERSO (Type Deux Simple Face)",'SEMAINE 1'!M3&gt;=7501,'SEMAINE 1'!M3&lt;=10000),((COÛTS!$C$117*12*O3)+(COÛTS!$C$111*8*O3)),"0"))+(IF(AND(F3="MEDIA",P3="oui",OR(G3="NON TISSÉ 130gr (Type Drop)",G3="BÂCHE FRONTLIT 450gr (Type Bâche M1)"),Q3="RECTO/VERSO (Type Deux Simple Face)",'SEMAINE 1'!M3&gt;=10001,'SEMAINE 1'!M3&lt;=12500),((COÛTS!$C$117*16*O3)+(COÛTS!$C$111*10*O3)),0))))</calculatedColumnFormula>
    </tableColumn>
    <tableColumn id="33" name="ACC. AERIEN TRIANGLE" dataDxfId="6">
      <calculatedColumnFormula>IF(S3="OUI",0,(IF(AND(F3="MEDIA",OR(G3="NON TISSÉ 130gr (Type Drop)",G3="BÂCHE FRONTLIT 450gr (Type Bâche M1)"),P3="oui",Q3="MODULE TRIANGULAIRE",'SEMAINE 1'!M3&lt;2501),((COÛTS!$C$118*6*O3*'SEMAINE 1'!M3/1000)+(COÛTS!$C$114*O3*6)+(COÛTS!$C$109*O3*3)),"0")+IF(AND(F3="MEDIA",OR(G3="NON TISSÉ 130gr (Type Drop)",G3="BÂCHE FRONTLIT 450gr (Type Bâche M1)"),P3="oui",Q3="MODULE TRIANGULAIRE",'SEMAINE 1'!M3&gt;2501),((COÛTS!$C$118*6*O3*'SEMAINE 1'!M3/1000)+(COÛTS!$C$114*O3*3)+(COÛTS!$C$109*O3*3)),"0")+(IF(AND(F3="MEDIA",P3="oui",OR(G3="NON TISSÉ 130gr (Type Drop)",G3="BÂCHE FRONTLIT 450gr (Type Bâche M1)"),Q3="MODULE TRIANGULAIRE",'SEMAINE 1'!M3&gt;2501,'SEMAINE 1'!M3&lt;=5000),((COÛTS!$C$117*6*O3)),"0"))+(IF(AND(F3="MEDIA",P3="oui",OR(G3="NON TISSÉ 130gr (Type Drop)",G3="BÂCHE FRONTLIT 450gr (Type Bâche M1)"),Q3="MODULE TRIANGULAIRE",'SEMAINE 1'!M3&gt;=5001,'SEMAINE 1'!M3&lt;=7500),((COÛTS!$C$117*12*O3)),"0"))+(IF(AND(F3="MEDIA",P3="oui",OR(G3="NON TISSÉ 130gr (Type Drop)",G3="BÂCHE FRONTLIT 450gr (Type Bâche M1)"),Q3="MODULE TRIANGULAIRE",'SEMAINE 1'!M3&gt;=7501,'SEMAINE 1'!M3&lt;=10000),((COÛTS!$C$117*18*O3)),"0"))+(IF(AND(F3="MEDIA",P3="oui",OR(G3="NON TISSÉ 130gr (Type Drop)",G3="BÂCHE FRONTLIT 450gr (Type Bâche M1)"),Q3="MODULE TRIANGULAIRE",'SEMAINE 1'!M3&gt;=10001,'SEMAINE 1'!M3&lt;=12500),((COÛTS!$C$117*24*O3)),0))))</calculatedColumnFormula>
    </tableColumn>
    <tableColumn id="34" name="ACC. AERIEN CARRE" dataDxfId="5">
      <calculatedColumnFormula>IF(S3="OUI",0,(IF(AND(F3="MEDIA",OR(G3="NON TISSÉ 130gr (Type Drop)",G3="BÂCHE FRONTLIT 450gr (Type Bâche M1)"),P3="oui",Q3="MODULE CARRÉ",'SEMAINE 1'!M3&lt;2501),((COÛTS!$C$118*8*O3*'SEMAINE 1'!M3/1000)+(COÛTS!$C$113*O3*8)+(COÛTS!$C$109*O3*4)),"0")+IF(AND(F3="MEDIA",OR(G3="NON TISSÉ 130gr (Type Drop)",G3="BÂCHE FRONTLIT 450gr (Type Bâche M1)"),P3="oui",Q3="MODULE CARRÉ",'SEMAINE 1'!M3&gt;2501),((COÛTS!$C$118*8*O3*'SEMAINE 1'!M3/1000)+(COÛTS!$C$113*O3*8)+(COÛTS!$C$109*O3*4)),"0")+(IF(AND(F3="MEDIA",P3="oui",OR(G3="NON TISSÉ 130gr (Type Drop)",G3="BÂCHE FRONTLIT 450gr (Type Bâche M1)"),Q3="MODULE CARRÉ",'SEMAINE 1'!M3&gt;2501,'SEMAINE 1'!M3&lt;=5000),((COÛTS!$C$117*6*O3)),"0"))+(IF(AND(F3="MEDIA",P3="oui",OR(G3="NON TISSÉ 130gr (Type Drop)",G3="BÂCHE FRONTLIT 450gr (Type Bâche M1)"),Q3="MODULE CARRÉ",'SEMAINE 1'!M3&gt;=5001,'SEMAINE 1'!M3&lt;=7500),((COÛTS!$C$117*12*O3)),"0"))+(IF(AND(F3="MEDIA",P3="oui",OR(G3="NON TISSÉ 130gr (Type Drop)",G3="BÂCHE FRONTLIT 450gr (Type Bâche M1)"),Q3="MODULE CARRÉ",'SEMAINE 1'!M3&gt;=7501,'SEMAINE 1'!M3&lt;=10000),((COÛTS!$C$117*18*O3)),"0"))+(IF(AND(F3="MEDIA",P3="oui",OR(G3="NON TISSÉ 130gr (Type Drop)",G3="BÂCHE FRONTLIT 450gr (Type Bâche M1)"),Q3="MODULE CARRÉ",'SEMAINE 1'!M3&gt;=10001,'SEMAINE 1'!M3&lt;=12500),((COÛTS!$C$117*24*O3)),0))))</calculatedColumnFormula>
    </tableColumn>
    <tableColumn id="37" name="POINT DE POSE" dataDxfId="4">
      <calculatedColumnFormula>IF(S3="OUI",0,(IF(AND(F3="MEDIA",R3="OUI",OR(G3="NON TISSÉ 130gr (Type Drop)",G3="BÂCHE FRONTLIT 450gr (Type Bâche M1)"),P3="oui",OR(Q3="RECTO/VERSO (Type Deux Simple Face)",Q3="RECTO (Type Simple Face)",Q3="RECTO/VERSO (Type Chaussette)"),'SEMAINE 1'!M3&lt;2501),((COÛTS!$C$155*2*O3)),"0")+IF(AND(F3="MEDIA",R3="OUI",OR(G3="NON TISSÉ 130gr (Type Drop)",G3="BÂCHE FRONTLIT 450gr (Type Bâche M1)"),P3="oui",OR(Q3="RECTO/VERSO (Type Deux Simple Face)",Q3="RECTO (Type Simple Face)",Q3="RECTO/VERSO (Type Chaussette)"),'SEMAINE 1'!M3&gt;2501),((COÛTS!$C$155*O3*ROUND('SEMAINE 1'!M3/1000,0))),"0")+IF(AND(F3="MEDIA",R3="OUI",OR(G3="NON TISSÉ 130gr (Type Drop)",G3="BÂCHE FRONTLIT 450gr (Type Bâche M1)"),P3="oui",Q3="MODULE TRIANGULAIRE",'SEMAINE 1'!M3&lt;2501),((COÛTS!$C$155*O3*3)),"0")+IF(AND(F3="MEDIA",R3="OUI",OR(G3="NON TISSÉ 130gr (Type Drop)",G3="BÂCHE FRONTLIT 450gr (Type Bâche M1)"),P3="oui",Q3="MODULE TRIANGULAIRE",'SEMAINE 1'!M3&gt;2501),((COÛTS!$C$155*O3*6)),"0")+IF(AND(F3="MEDIA",R3="OUI",OR(G3="NON TISSÉ 130gr (Type Drop)",G3="BÂCHE FRONTLIT 450gr (Type Bâche M1)"),P3="oui",Q3="MODULE CARRÉ",'SEMAINE 1'!M3&lt;2501),((COÛTS!$C$155*O3*4)),"0")+IF(AND(F3="MEDIA",R3="OUI",OR(G3="NON TISSÉ 130gr (Type Drop)",G3="BÂCHE FRONTLIT 450gr (Type Bâche M1)"),P3="oui",Q3="MODULE CARRÉ",'SEMAINE 1'!M3&gt;2501),((COÛTS!$C$155*O3*8)),"0")))</calculatedColumnFormula>
    </tableColumn>
    <tableColumn id="35" name="MAJ" dataDxfId="3">
      <calculatedColumnFormula>IF(AA3&gt;0,(VLOOKUP(AA3,DATA!$AB$2:$AC$102,2,0)),1)</calculatedColumnFormula>
    </tableColumn>
  </tableColumns>
  <tableStyleInfo name="TableStyleMedium8" showFirstColumn="0" showLastColumn="0" showRowStripes="0" showColumnStripes="0"/>
</table>
</file>

<file path=xl/tables/table2.xml><?xml version="1.0" encoding="utf-8"?>
<table xmlns="http://schemas.openxmlformats.org/spreadsheetml/2006/main" id="18" name="ADHESIF" displayName="ADHESIF" ref="B3:C24" totalsRowCount="1" headerRowDxfId="113" dataDxfId="112">
  <autoFilter ref="B3:C23"/>
  <tableColumns count="2">
    <tableColumn id="1" name="PRODUITS" dataDxfId="111" totalsRowDxfId="110"/>
    <tableColumn id="2" name="m2" totalsRowFunction="sum" dataDxfId="109" totalsRowDxfId="108">
      <calculatedColumnFormula>SUMIF('SEMAINE 1'!G:G,B4,'SEMAINE 1'!U:U)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0" name="SOUPLE" displayName="SOUPLE" ref="E3:F20" totalsRowCount="1" dataDxfId="107">
  <autoFilter ref="E3:F19"/>
  <tableColumns count="2">
    <tableColumn id="1" name="PRODUITS" dataDxfId="106" totalsRowDxfId="105"/>
    <tableColumn id="2" name="m2" totalsRowFunction="sum" dataDxfId="104" totalsRowDxfId="103">
      <calculatedColumnFormula>SUMIF('SEMAINE 1'!G:G,E4,'SEMAINE 1'!U:U)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1" name="RIGIDE" displayName="RIGIDE" ref="H3:I27" totalsRowShown="0">
  <autoFilter ref="H3:I27"/>
  <tableColumns count="2">
    <tableColumn id="1" name="PRODUITS" dataDxfId="102"/>
    <tableColumn id="2" name="m2" dataDxfId="101">
      <calculatedColumnFormula>SUMIF('SEMAINE 1'!H:H,H4,'SEMAINE 1'!V:V)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MEDIAS" displayName="MEDIAS" ref="E1:E39" totalsRowShown="0" headerRowDxfId="97" dataDxfId="96">
  <autoFilter ref="E1:E39"/>
  <tableColumns count="1">
    <tableColumn id="1" name="MEDIA" dataDxfId="95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3" name="PRODUITS" displayName="PRODUITS" ref="G1:G9" totalsRowShown="0" headerRowDxfId="94" dataDxfId="93">
  <autoFilter ref="G1:G9"/>
  <tableColumns count="1">
    <tableColumn id="1" name="PRODUITS" dataDxfId="9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4" name="FACONNAGE" displayName="FACONNAGE" ref="I1:I11" totalsRowShown="0" headerRowDxfId="91" dataDxfId="90">
  <autoFilter ref="I1:I11"/>
  <tableColumns count="1">
    <tableColumn id="1" name="FAÇONNAGE" dataDxfId="89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5" name="ACCESSOIRES" displayName="ACCESSOIRES" ref="K1:K33" totalsRowShown="0" headerRowDxfId="88" dataDxfId="87">
  <autoFilter ref="K1:K33"/>
  <tableColumns count="1">
    <tableColumn id="1" name="ACCESSOIRES" dataDxfId="8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6" name="HEURE" displayName="HEURE" ref="M1:M8" totalsRowShown="0" headerRowDxfId="85" dataDxfId="84">
  <autoFilter ref="M1:M8"/>
  <tableColumns count="1">
    <tableColumn id="1" name="HEURE" dataDxfId="83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7" name="VEHICULE" displayName="VEHICULE" ref="O1:O7" totalsRowShown="0" headerRowDxfId="82" dataDxfId="81">
  <autoFilter ref="O1:O7"/>
  <tableColumns count="1">
    <tableColumn id="1" name="ADHÉSIVAGE VÉHICULE" dataDxfId="8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8" name="TRANSPORT" displayName="TRANSPORT" ref="Q1:Q6" totalsRowShown="0" headerRowDxfId="79" dataDxfId="78">
  <autoFilter ref="Q1:Q6"/>
  <tableColumns count="1">
    <tableColumn id="1" name="TRANSPORT" dataDxfId="77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9" name="DIVERS" displayName="DIVERS" ref="S1:S7" totalsRowShown="0" headerRowDxfId="76" dataDxfId="75">
  <autoFilter ref="S1:S7"/>
  <tableColumns count="1">
    <tableColumn id="1" name="DIVERS" dataDxfId="74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0" name="TYPE" displayName="TYPE" ref="A1:A9" totalsRowShown="0" headerRowDxfId="73" dataDxfId="72">
  <autoFilter ref="A1:A9"/>
  <tableColumns count="1">
    <tableColumn id="1" name="TYPE" dataDxfId="71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1" name="CHOIX" displayName="CHOIX" ref="U1:U3" totalsRowShown="0" headerRowDxfId="70" dataDxfId="69">
  <autoFilter ref="U1:U3"/>
  <tableColumns count="1">
    <tableColumn id="1" name="CHOIX" dataDxfId="68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2" name="SUPPORT" displayName="SUPPORT" ref="C1:C25" totalsRowShown="0" headerRowDxfId="67" dataDxfId="66">
  <autoFilter ref="C1:C25"/>
  <tableColumns count="1">
    <tableColumn id="1" name="SUPPORTS" dataDxfId="65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3" name="FORME" displayName="FORME" ref="W1:W6" totalsRowShown="0" headerRowDxfId="64" dataDxfId="63">
  <autoFilter ref="W1:W6"/>
  <tableColumns count="1">
    <tableColumn id="1" name="FORME" dataDxfId="6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4" name="POUCENTAGE" displayName="POUCENTAGE" ref="Y1:Z22" totalsRowShown="0" headerRowDxfId="61" dataDxfId="60">
  <autoFilter ref="Y1:Z22"/>
  <tableColumns count="2">
    <tableColumn id="1" name="POURCENTAGE" dataDxfId="59"/>
    <tableColumn id="2" name="TAUX" dataDxfId="58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5" name="MULT" displayName="MULT" ref="AB1:AC102" totalsRowShown="0" headerRowDxfId="57" dataDxfId="56">
  <autoFilter ref="AB1:AC102"/>
  <tableColumns count="2">
    <tableColumn id="1" name="%" dataDxfId="55"/>
    <tableColumn id="2" name="MULT" dataDxfId="54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16" name="COUTS" displayName="COUTS" ref="A1:C163" totalsRowShown="0">
  <autoFilter ref="A1:C163"/>
  <tableColumns count="3">
    <tableColumn id="1" name="PRODUITS" dataDxfId="100"/>
    <tableColumn id="2" name="COMMENTAIRES" dataDxfId="99"/>
    <tableColumn id="3" name="COÛTS" dataDxfId="9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2.xml"/><Relationship Id="rId13" Type="http://schemas.openxmlformats.org/officeDocument/2006/relationships/table" Target="../tables/table17.xml"/><Relationship Id="rId3" Type="http://schemas.openxmlformats.org/officeDocument/2006/relationships/table" Target="../tables/table7.xml"/><Relationship Id="rId7" Type="http://schemas.openxmlformats.org/officeDocument/2006/relationships/table" Target="../tables/table11.xml"/><Relationship Id="rId12" Type="http://schemas.openxmlformats.org/officeDocument/2006/relationships/table" Target="../tables/table16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6" Type="http://schemas.openxmlformats.org/officeDocument/2006/relationships/table" Target="../tables/table10.xml"/><Relationship Id="rId11" Type="http://schemas.openxmlformats.org/officeDocument/2006/relationships/table" Target="../tables/table15.xml"/><Relationship Id="rId5" Type="http://schemas.openxmlformats.org/officeDocument/2006/relationships/table" Target="../tables/table9.xml"/><Relationship Id="rId10" Type="http://schemas.openxmlformats.org/officeDocument/2006/relationships/table" Target="../tables/table14.xml"/><Relationship Id="rId4" Type="http://schemas.openxmlformats.org/officeDocument/2006/relationships/table" Target="../tables/table8.xml"/><Relationship Id="rId9" Type="http://schemas.openxmlformats.org/officeDocument/2006/relationships/table" Target="../tables/table13.xml"/><Relationship Id="rId14" Type="http://schemas.openxmlformats.org/officeDocument/2006/relationships/table" Target="../tables/table18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O6"/>
  <sheetViews>
    <sheetView showGridLines="0" tabSelected="1" zoomScale="80" zoomScaleNormal="80" workbookViewId="0">
      <pane ySplit="2" topLeftCell="A3" activePane="bottomLeft" state="frozen"/>
      <selection pane="bottomLeft" activeCell="C1" sqref="C1"/>
    </sheetView>
  </sheetViews>
  <sheetFormatPr baseColWidth="10" defaultRowHeight="25" customHeight="1" x14ac:dyDescent="0.3"/>
  <cols>
    <col min="1" max="1" width="6.5" style="4" customWidth="1"/>
    <col min="2" max="2" width="10.33203125" style="31" hidden="1" customWidth="1"/>
    <col min="3" max="3" width="36.83203125" style="31" customWidth="1"/>
    <col min="4" max="5" width="13.83203125" style="31" customWidth="1"/>
    <col min="6" max="6" width="14.83203125" style="31" customWidth="1"/>
    <col min="7" max="7" width="67.33203125" style="31" bestFit="1" customWidth="1"/>
    <col min="8" max="8" width="60.83203125" style="31" customWidth="1"/>
    <col min="9" max="11" width="13.83203125" style="31" customWidth="1"/>
    <col min="12" max="13" width="13.83203125" style="45" customWidth="1"/>
    <col min="14" max="16" width="13.83203125" style="31" customWidth="1"/>
    <col min="17" max="17" width="35.83203125" style="31" customWidth="1"/>
    <col min="18" max="18" width="13.83203125" style="31" customWidth="1"/>
    <col min="19" max="19" width="13.83203125" style="32" customWidth="1"/>
    <col min="20" max="20" width="70.83203125" style="50" customWidth="1"/>
    <col min="21" max="21" width="15.83203125" style="31" customWidth="1"/>
    <col min="22" max="22" width="15.83203125" style="4" customWidth="1"/>
    <col min="23" max="23" width="15.83203125" style="31" customWidth="1"/>
    <col min="24" max="24" width="15.83203125" style="1" customWidth="1"/>
    <col min="25" max="25" width="15.83203125" style="36" customWidth="1"/>
    <col min="26" max="26" width="15.83203125" style="1" customWidth="1"/>
    <col min="27" max="27" width="14.5" style="2" customWidth="1"/>
    <col min="28" max="28" width="15.83203125" style="2" hidden="1" customWidth="1"/>
    <col min="29" max="29" width="15.83203125" style="3" hidden="1" customWidth="1"/>
    <col min="30" max="30" width="15.83203125" style="2" hidden="1" customWidth="1"/>
    <col min="31" max="36" width="15.83203125" style="1" hidden="1" customWidth="1"/>
    <col min="37" max="39" width="15.83203125" style="5" hidden="1" customWidth="1"/>
    <col min="40" max="40" width="15.83203125" style="4" hidden="1" customWidth="1"/>
    <col min="41" max="41" width="10.6640625" style="106"/>
    <col min="42" max="16384" width="10.6640625" style="4"/>
  </cols>
  <sheetData>
    <row r="1" spans="2:41" ht="35" customHeight="1" thickBot="1" x14ac:dyDescent="0.3">
      <c r="C1" s="103" t="s">
        <v>234</v>
      </c>
      <c r="D1" s="102"/>
      <c r="E1" s="104" t="s">
        <v>235</v>
      </c>
      <c r="F1" s="102"/>
      <c r="Q1" s="44"/>
      <c r="R1" s="44"/>
      <c r="S1" s="62"/>
      <c r="T1" s="62"/>
      <c r="U1" s="68" t="str">
        <f>" "&amp;SUBTOTAL(9,U3:U6)&amp;" m2"</f>
        <v xml:space="preserve"> 0 m2</v>
      </c>
      <c r="V1" s="69" t="str">
        <f>" "&amp;SUBTOTAL(9,V3:V6)&amp;" m2"</f>
        <v xml:space="preserve"> 0 m2</v>
      </c>
      <c r="X1" s="63"/>
      <c r="Y1" s="63"/>
      <c r="Z1" s="89" t="str">
        <f>" "&amp;SUBTOTAL(9,Z3:Z6)&amp;" €"</f>
        <v xml:space="preserve"> 0 €</v>
      </c>
      <c r="AH1" s="29"/>
      <c r="AI1" s="29"/>
      <c r="AJ1" s="29"/>
      <c r="AK1" s="91"/>
      <c r="AL1" s="91"/>
      <c r="AM1" s="91"/>
      <c r="AO1" s="4"/>
    </row>
    <row r="2" spans="2:41" ht="80" customHeight="1" thickBot="1" x14ac:dyDescent="0.3">
      <c r="B2" s="33" t="s">
        <v>201</v>
      </c>
      <c r="C2" s="33" t="s">
        <v>200</v>
      </c>
      <c r="D2" s="34" t="s">
        <v>0</v>
      </c>
      <c r="E2" s="34" t="s">
        <v>1</v>
      </c>
      <c r="F2" s="34" t="s">
        <v>2</v>
      </c>
      <c r="G2" s="34" t="s">
        <v>3</v>
      </c>
      <c r="H2" s="34" t="s">
        <v>4</v>
      </c>
      <c r="I2" s="34" t="s">
        <v>5</v>
      </c>
      <c r="J2" s="34" t="s">
        <v>187</v>
      </c>
      <c r="K2" s="34" t="s">
        <v>6</v>
      </c>
      <c r="L2" s="34" t="s">
        <v>7</v>
      </c>
      <c r="M2" s="46" t="s">
        <v>8</v>
      </c>
      <c r="N2" s="46" t="s">
        <v>9</v>
      </c>
      <c r="O2" s="34" t="s">
        <v>10</v>
      </c>
      <c r="P2" s="34" t="s">
        <v>11</v>
      </c>
      <c r="Q2" s="34" t="s">
        <v>12</v>
      </c>
      <c r="R2" s="34" t="s">
        <v>232</v>
      </c>
      <c r="S2" s="34" t="s">
        <v>13</v>
      </c>
      <c r="T2" s="34" t="s">
        <v>14</v>
      </c>
      <c r="U2" s="48" t="s">
        <v>203</v>
      </c>
      <c r="V2" s="48" t="s">
        <v>204</v>
      </c>
      <c r="W2" s="27" t="s">
        <v>15</v>
      </c>
      <c r="X2" s="34" t="s">
        <v>16</v>
      </c>
      <c r="Y2" s="65" t="s">
        <v>236</v>
      </c>
      <c r="Z2" s="66" t="s">
        <v>17</v>
      </c>
      <c r="AA2" s="67" t="s">
        <v>18</v>
      </c>
      <c r="AB2" s="64" t="s">
        <v>19</v>
      </c>
      <c r="AC2" s="60" t="s">
        <v>20</v>
      </c>
      <c r="AD2" s="60" t="s">
        <v>21</v>
      </c>
      <c r="AE2" s="60" t="s">
        <v>22</v>
      </c>
      <c r="AF2" s="60" t="s">
        <v>23</v>
      </c>
      <c r="AG2" s="59" t="s">
        <v>186</v>
      </c>
      <c r="AH2" s="59" t="s">
        <v>183</v>
      </c>
      <c r="AI2" s="59" t="s">
        <v>191</v>
      </c>
      <c r="AJ2" s="59" t="s">
        <v>188</v>
      </c>
      <c r="AK2" s="59" t="s">
        <v>184</v>
      </c>
      <c r="AL2" s="59" t="s">
        <v>185</v>
      </c>
      <c r="AM2" s="59" t="s">
        <v>233</v>
      </c>
      <c r="AN2" s="61" t="s">
        <v>24</v>
      </c>
      <c r="AO2" s="4"/>
    </row>
    <row r="3" spans="2:41" ht="35" customHeight="1" x14ac:dyDescent="0.25">
      <c r="B3" s="51" t="str">
        <f>COUNTIF($D$3:D3,D3)&amp;T_Semaine[[#This Row],[N°AFFAIRE]]</f>
        <v>0</v>
      </c>
      <c r="C3" s="52"/>
      <c r="D3" s="52"/>
      <c r="E3" s="52"/>
      <c r="F3" s="52" t="s">
        <v>58</v>
      </c>
      <c r="G3" s="52" t="s">
        <v>51</v>
      </c>
      <c r="H3" s="52"/>
      <c r="I3" s="52"/>
      <c r="J3" s="52"/>
      <c r="K3" s="52"/>
      <c r="L3" s="52"/>
      <c r="M3" s="53"/>
      <c r="N3" s="53"/>
      <c r="O3" s="52"/>
      <c r="P3" s="52"/>
      <c r="Q3" s="52"/>
      <c r="R3" s="52"/>
      <c r="S3" s="52"/>
      <c r="T3" s="52"/>
      <c r="U3" s="54">
        <f t="shared" ref="U3:U5" si="0">(IF(OR(F3="HEURE",F3="FACONNAGE",F3="DIVERS",F3="ACCESSOIRES",F3="TRANSPORT"),0,(IF(AND(O3=0),(0))+IF(AND(O3&gt;0),(M3*N3/1000*O3/1000))+(IF(AND(H3&gt;0,K3="oui"),(M3*N3/1000*O3/1000)))+(IF(AND(P3="oui",Q3="RECTO (Type Simple Face)"),((M3/1000)*(240/1000)*O3)))+(IF(AND(P3="oui",Q3="RECTO/VERSO (Type Chaussette)"),(M3*(N3+60)/1000*O3/1000)))+(IF(AND(P3="oui",Q3="RECTO/VERSO (Type Deux Simple Face)"),(M3*N3/1000*O3/1000)+(M3/1000*0.48))+(IF(AND(P3="oui",Q3="MODULE TRIANGULAIRE"),(M3*N3/1000*O3/1000)*2.72))+(IF(AND(F3="MEDIA",P3="oui",Q3="MODULE CARRÉ"),(M3*N3/1000*O3/1000)*3.96))))+IF(AND(G3="ADHÉSIVAGE VÉHICULE KIT K6 (20m3)"),(O3*1.7))+IF(AND(G3="ENSEIGNE - R/V - PVC EXPANSE 3mm - CROCHET"),(M3*N3/1000*O3/1000))))</f>
        <v>0</v>
      </c>
      <c r="V3" s="38">
        <f t="shared" ref="V3:V5" si="1">(IF(OR(F3="HEURE",F3="FACONNAGE",F3="DIVERS",F3="ACCESSOIRES",F3="TRANSPORT"),0,(IF(AND(O3=0),(0))+IF(AND(O3&gt;0,H3&gt;0),(M3*N3/1000*O3/1000))+IF(AND(G3="ENSEIGNE - R/V - PVC EXPANSE 3mm - CROCHET"),(M3*N3/1000*O3/1000)))))</f>
        <v>0</v>
      </c>
      <c r="W3" s="55">
        <f t="shared" ref="W3:W5" si="2">IF(S3="OUI",0,(SUM(AB3:AM3)))</f>
        <v>0</v>
      </c>
      <c r="X3" s="51"/>
      <c r="Y3" s="51"/>
      <c r="Z3" s="56">
        <f t="shared" ref="Z3:Z5" si="3">IF(S3="OUI",0,(SUM(W3:Y3)*AN3))</f>
        <v>0</v>
      </c>
      <c r="AA3" s="57"/>
      <c r="AB3" s="56">
        <f>(IF(S3="OUI",0,IF(AND(F3="MEDIA",G3&gt;0,O3&gt;0),(VLOOKUP(G3,COÛTS!$A$1:$C$163,3,0)*(M3*N3/1000*O3/1000)),0)+IF(AND(G3&gt;0,F3="HEURE"),(VLOOKUP(G3,COÛTS!$A$1:$C$163,3,0)*(O3)),0))+IF(AND(G3&gt;0,F3="DIVERS"),(VLOOKUP(G3,COÛTS!$A$1:$C$163,3,0)*(O3)),0)+IF(AND(G3&gt;0,F3="VEHICULE"),(VLOOKUP(G3,COÛTS!$A$1:$C$163,3,0)*(O3)),0)+IF(AND(G3&gt;0,F3="FACONNAGE"),(VLOOKUP(G3,COÛTS!$A$1:$C$163,3,0)*(O3)),0)+IF(AND(G3&gt;0,F3="ACCESSOIRES"),(VLOOKUP(G3,COÛTS!$A$1:$C$163,3,0)*(O3)),0)+IF(AND(F3="TRANSPORT",G3&gt;0),(VLOOKUP(G3,COÛTS!$A$1:$C$163,3,0)*(O3)),0)+IF(AND(F3="PRODUITS",G3="KIT COMPLET HABILLAGE CLOISON MODULAIRE (mL)"),(VLOOKUP(G3,COÛTS!$A$1:$C$163,3,0)*(M3/1000*O3)),0)+IF(AND(F3="MEDIA",G3&gt;0,P3="oui",Q3="RECTO/VERSO (Type Deux Simple Face)"),(VLOOKUP(G3,COÛTS!$A$1:$C$163,3,0)*(M3*(N3+480)/1000*O3/1000)),"0")+IF(AND(F3="MEDIA",G3&gt;0,P3="oui",Q3="MODULE TRIANGULAIRE"),(VLOOKUP(G3,COÛTS!$A$1:$C$163,3,0)*(M3*(N3+240)/1000*O3/1000)*2)+(VLOOKUP(G3,COÛTS!$A$1:$C$163,3,0)*(M3)/1000*0.24),"0")+IF(AND(F3="MEDIA",P3="oui",G3&gt;0,Q3="MODULE CARRÉ"),(VLOOKUP(G3,COÛTS!$A$1:$C$163,3,0)*(M3*(N3+240)/1000*O3/1000)*3)+(VLOOKUP(G3,COÛTS!$A$1:$C$163,3,0)*(M3)/1000*0.24),"0")+IF(AND(F3="MEDIA",P3="oui",G3&gt;0,Q3="RECTO/VERSO (Type Chaussette)"),(VLOOKUP(G3,COÛTS!$A$1:$C$163,3,0)*(M3*(N3+60)/1000*O3/1000)))+IF(AND(F3="MEDIA",P3="oui",G3&gt;0,Q3="RECTO (Type Simple Face)"),(VLOOKUP(G3,COÛTS!$A$1:$C$163,3,0)*(M3*(240)/1000*O3/1000))))</f>
        <v>0</v>
      </c>
      <c r="AC3" s="56">
        <f>IF(S3="OUI",0,IF(AND(H3&gt;0,I3="OUI"),(VLOOKUP(H3,COÛTS!$A$1:$C$163,3,0)*(M3*N3/1000*O3/1000)),0))</f>
        <v>0</v>
      </c>
      <c r="AD3" s="56">
        <f t="shared" ref="AD3" si="4">IF(S3="OUI",0,IF(J3="OUI",((M3*N3/1000*O3/1000)*10),0))</f>
        <v>0</v>
      </c>
      <c r="AE3" s="58">
        <f t="shared" ref="AE3" si="5">IF(S3="OUI",0,IF(AND(K3="OUI",H3&gt;0),((M3*N3/1000*O3/1000)*20),0))</f>
        <v>0</v>
      </c>
      <c r="AF3" s="56">
        <f t="shared" ref="AF3" si="6">IF(S3="OUI",0,IF(L3="OUI",((M3*N3/1000*O3/1000)*9),0))</f>
        <v>0</v>
      </c>
      <c r="AG3" s="56">
        <f t="shared" ref="AG3:AG5" si="7">IF(S3="OUI",0,IF(AND(L3="OUI",K3="OUI",H3="POLYCARBONATE ALVÉOLAIRE (Type Makrolon, Thermoclear) - 16mm"),((M3*N3/1000*O3/1000)*9),"0")+IF(AND(L3="OUI",K3="OUI",H3="POLYCARBONATE ALVÉOLAIRE (Type Makrolon, Thermoclear) - 10mm"),((M3*N3/1000*O3/1000)*9),"0")+IF(AND(L3="OUI",K3="OUI",H3="POLYCARBONATE ALVÉOLAIRE (Type Makrolon, Thermoclear) - 6mm"),((M3*N3/1000*O3/1000)*9),0))</f>
        <v>0</v>
      </c>
      <c r="AH3" s="56">
        <f>IF(S3="OUI",0,(IF(AND(F3="MEDIA",OR(G3="NON TISSÉ 130gr (Type Drop)",G3="BÂCHE FRONTLIT 450gr (Type Bâche M1)"),P3="oui",Q3="RECTO (Type Simple Face)",'SEMAINE 1'!M3&lt;2501),((COÛTS!$C$118*2*O3*'SEMAINE 1'!M3/1000)+(COÛTS!$C$111*O3*2)+(COÛTS!$C$109*O3*2)),"0")+IF(AND(F3="MEDIA",OR(G3="NON TISSÉ 130gr (Type Drop)",G3="BÂCHE FRONTLIT 450gr (Type Bâche M1)"),P3="oui",Q3="RECTO (Type Simple Face)",'SEMAINE 1'!M3&gt;2501),((COÛTS!$C$118*2*O3*'SEMAINE 1'!M3/1000)+(COÛTS!$C$111*O3*ROUND('SEMAINE 1'!M3/1000,0))+(COÛTS!$C$109*O3*ROUND('SEMAINE 1'!M3/1000,0))),"0")+(IF(AND(F3="MEDIA",P3="oui",OR(G3="NON TISSÉ 130gr (Type Drop)",G3="BÂCHE FRONTLIT 450gr (Type Bâche M1)"),Q3="RECTO (Type Simple Face)",'SEMAINE 1'!M3&gt;2501,'SEMAINE 1'!M3&lt;=5000),((COÛTS!$C$117*2*O3)),"0"))+(IF(AND(F3="MEDIA",P3="oui",OR(G3="NON TISSÉ 130gr (Type Drop)",G3="BÂCHE FRONTLIT 450gr (Type Bâche M1)"),Q3="RECTO (Type Simple Face)",'SEMAINE 1'!M3&gt;=5001,'SEMAINE 1'!M3&lt;=7500),((COÛTS!$C$117*4*O3)),"0"))+(IF(AND(F3="MEDIA",P3="oui",OR(G3="NON TISSÉ 130gr (Type Drop)",G3="BÂCHE FRONTLIT 450gr (Type Bâche M1)"),Q3="RECTO (Type Simple Face)",'SEMAINE 1'!M3&gt;=7501,'SEMAINE 1'!M3&lt;=10000),((COÛTS!$C$117*6*O3)),"0"))+(IF(AND(F3="MEDIA",P3="oui",OR(G3="NON TISSÉ 130gr (Type Drop)",G3="BÂCHE FRONTLIT 450gr (Type Bâche M1)"),Q3="RECTO (Type Simple Face)",'SEMAINE 1'!M3&gt;=10001,'SEMAINE 1'!M3&lt;=12500),((COÛTS!$C$117*8*O3)),0))))</f>
        <v>0</v>
      </c>
      <c r="AI3" s="56">
        <f>IF(S3="OUI",0,(IF(AND(F3="MEDIA",OR(G3="NON TISSÉ 130gr (Type Drop)",G3="BÂCHE FRONTLIT 450gr (Type Bâche M1)"),P3="oui",Q3="RECTO/VERSO (Type Chaussette)",'SEMAINE 1'!M3&lt;2501),((COÛTS!$C$118*2*O3*'SEMAINE 1'!M3/1000)+(COÛTS!$C$111*O3*2)+(COÛTS!$C$109*O3*2)),"0")+IF(AND(F3="MEDIA",OR(G3="NON TISSÉ 130gr (Type Drop)",G3="BÂCHE FRONTLIT 450gr (Type Bâche M1)"),P3="oui",Q3="RECTO/VERSO (Type Chaussette)",'SEMAINE 1'!M3&gt;2501),((COÛTS!$C$118*2*O3*'SEMAINE 1'!M3/1000)+(COÛTS!$C$111*O3*ROUND('SEMAINE 1'!M3/1000,0))+(COÛTS!$C$109*O3*ROUND('SEMAINE 1'!M3/1000,0))),"0")+(IF(AND(F3="MEDIA",P3="oui",OR(G3="NON TISSÉ 130gr (Type Drop)",G3="BÂCHE FRONTLIT 450gr (Type Bâche M1)"),Q3="RECTO/VERSO (Type Chaussette)",'SEMAINE 1'!M3&gt;2501,'SEMAINE 1'!M3&lt;=5000),((COÛTS!$C$117*2*O3)),"0"))+(IF(AND(F3="MEDIA",P3="oui",OR(G3="NON TISSÉ 130gr (Type Drop)",G3="BÂCHE FRONTLIT 450gr (Type Bâche M1)"),Q3="RECTO/VERSO (Type Chaussette)",'SEMAINE 1'!M3&gt;=5001,'SEMAINE 1'!M3&lt;=7500),((COÛTS!$C$117*4*O3)),"0"))+(IF(AND(F3="MEDIA",P3="oui",OR(G3="NON TISSÉ 130gr (Type Drop)",G3="BÂCHE FRONTLIT 450gr (Type Bâche M1)"),Q3="RECTO/VERSO (Type Chaussette)",'SEMAINE 1'!M3&gt;=7501,'SEMAINE 1'!M3&lt;=10000),((COÛTS!$C$117*6*O3)),"0"))+(IF(AND(F3="MEDIA",P3="oui",OR(G3="NON TISSÉ 130gr (Type Drop)",G3="BÂCHE FRONTLIT 450gr (Type Bâche M1)"),Q3="RECTO/VERSO (Type Chaussette)",'SEMAINE 1'!M3&gt;=10001,'SEMAINE 1'!M3&lt;=12500),((COÛTS!$C$117*8*O3)),0))))</f>
        <v>0</v>
      </c>
      <c r="AJ3" s="56">
        <f>IF(S3="OUI",0,(IF(AND(F3="MEDIA",OR(G3="NON TISSÉ 130gr (Type Drop)",G3="BÂCHE FRONTLIT 450gr (Type Bâche M1)"),P3="oui",Q3="RECTO/VERSO (Type Deux Simple Face)",'SEMAINE 1'!M3&lt;2501),((COÛTS!$C$118*4*O3*'SEMAINE 1'!M3/1000)+(COÛTS!$C$112*O3*4)+(COÛTS!$C$109*O3*2)),"0")+IF(AND(F3="MEDIA",OR(G3="NON TISSÉ 130gr (Type Drop)",G3="BÂCHE FRONTLIT 450gr (Type Bâche M1)"),P3="oui",Q3="RECTO/VERSO (Type Deux Simple Face)",'SEMAINE 1'!M3&gt;2501),((COÛTS!$C$118*4*O3*'SEMAINE 1'!M3/1000)+(COÛTS!$C$112*O3*4)+(COÛTS!$C$109*O3*ROUND('SEMAINE 1'!M3/1000,0))),"0")+(IF(AND(F3="MEDIA",P3="oui",OR(G3="NON TISSÉ 130gr (Type Drop)",G3="BÂCHE FRONTLIT 450gr (Type Bâche M1)"),Q3="RECTO/VERSO (Type Deux Simple Face)",'SEMAINE 1'!M3&gt;2501,'SEMAINE 1'!M3&lt;=5000),((COÛTS!$C$117*4*O3)+(COÛTS!$C$111*4*O3)),"0"))+(IF(AND(F3="MEDIA",P3="oui",OR(G3="NON TISSÉ 130gr (Type Drop)",G3="BÂCHE FRONTLIT 450gr (Type Bâche M1)"),Q3="RECTO/VERSO (Type Deux Simple Face)",'SEMAINE 1'!M3&gt;=5001,'SEMAINE 1'!M3&lt;=7500),((COÛTS!$C$117*8*O3)+(COÛTS!$C$111*6*O3)),"0"))+(IF(AND(F3="MEDIA",P3="oui",OR(G3="NON TISSÉ 130gr (Type Drop)",G3="BÂCHE FRONTLIT 450gr (Type Bâche M1)"),Q3="RECTO/VERSO (Type Deux Simple Face)",'SEMAINE 1'!M3&gt;=7501,'SEMAINE 1'!M3&lt;=10000),((COÛTS!$C$117*12*O3)+(COÛTS!$C$111*8*O3)),"0"))+(IF(AND(F3="MEDIA",P3="oui",OR(G3="NON TISSÉ 130gr (Type Drop)",G3="BÂCHE FRONTLIT 450gr (Type Bâche M1)"),Q3="RECTO/VERSO (Type Deux Simple Face)",'SEMAINE 1'!M3&gt;=10001,'SEMAINE 1'!M3&lt;=12500),((COÛTS!$C$117*16*O3)+(COÛTS!$C$111*10*O3)),0))))</f>
        <v>0</v>
      </c>
      <c r="AK3" s="56">
        <f>IF(S3="OUI",0,(IF(AND(F3="MEDIA",OR(G3="NON TISSÉ 130gr (Type Drop)",G3="BÂCHE FRONTLIT 450gr (Type Bâche M1)"),P3="oui",Q3="MODULE TRIANGULAIRE",'SEMAINE 1'!M3&lt;2501),((COÛTS!$C$118*6*O3*'SEMAINE 1'!M3/1000)+(COÛTS!$C$114*O3*6)+(COÛTS!$C$109*O3*3)),"0")+IF(AND(F3="MEDIA",OR(G3="NON TISSÉ 130gr (Type Drop)",G3="BÂCHE FRONTLIT 450gr (Type Bâche M1)"),P3="oui",Q3="MODULE TRIANGULAIRE",'SEMAINE 1'!M3&gt;2501),((COÛTS!$C$118*6*O3*'SEMAINE 1'!M3/1000)+(COÛTS!$C$114*O3*3)+(COÛTS!$C$109*O3*3)),"0")+(IF(AND(F3="MEDIA",P3="oui",OR(G3="NON TISSÉ 130gr (Type Drop)",G3="BÂCHE FRONTLIT 450gr (Type Bâche M1)"),Q3="MODULE TRIANGULAIRE",'SEMAINE 1'!M3&gt;2501,'SEMAINE 1'!M3&lt;=5000),((COÛTS!$C$117*6*O3)),"0"))+(IF(AND(F3="MEDIA",P3="oui",OR(G3="NON TISSÉ 130gr (Type Drop)",G3="BÂCHE FRONTLIT 450gr (Type Bâche M1)"),Q3="MODULE TRIANGULAIRE",'SEMAINE 1'!M3&gt;=5001,'SEMAINE 1'!M3&lt;=7500),((COÛTS!$C$117*12*O3)),"0"))+(IF(AND(F3="MEDIA",P3="oui",OR(G3="NON TISSÉ 130gr (Type Drop)",G3="BÂCHE FRONTLIT 450gr (Type Bâche M1)"),Q3="MODULE TRIANGULAIRE",'SEMAINE 1'!M3&gt;=7501,'SEMAINE 1'!M3&lt;=10000),((COÛTS!$C$117*18*O3)),"0"))+(IF(AND(F3="MEDIA",P3="oui",OR(G3="NON TISSÉ 130gr (Type Drop)",G3="BÂCHE FRONTLIT 450gr (Type Bâche M1)"),Q3="MODULE TRIANGULAIRE",'SEMAINE 1'!M3&gt;=10001,'SEMAINE 1'!M3&lt;=12500),((COÛTS!$C$117*24*O3)),0))))</f>
        <v>0</v>
      </c>
      <c r="AL3" s="56">
        <f>IF(S3="OUI",0,(IF(AND(F3="MEDIA",OR(G3="NON TISSÉ 130gr (Type Drop)",G3="BÂCHE FRONTLIT 450gr (Type Bâche M1)"),P3="oui",Q3="MODULE CARRÉ",'SEMAINE 1'!M3&lt;2501),((COÛTS!$C$118*8*O3*'SEMAINE 1'!M3/1000)+(COÛTS!$C$113*O3*8)+(COÛTS!$C$109*O3*4)),"0")+IF(AND(F3="MEDIA",OR(G3="NON TISSÉ 130gr (Type Drop)",G3="BÂCHE FRONTLIT 450gr (Type Bâche M1)"),P3="oui",Q3="MODULE CARRÉ",'SEMAINE 1'!M3&gt;2501),((COÛTS!$C$118*8*O3*'SEMAINE 1'!M3/1000)+(COÛTS!$C$113*O3*8)+(COÛTS!$C$109*O3*4)),"0")+(IF(AND(F3="MEDIA",P3="oui",OR(G3="NON TISSÉ 130gr (Type Drop)",G3="BÂCHE FRONTLIT 450gr (Type Bâche M1)"),Q3="MODULE CARRÉ",'SEMAINE 1'!M3&gt;2501,'SEMAINE 1'!M3&lt;=5000),((COÛTS!$C$117*6*O3)),"0"))+(IF(AND(F3="MEDIA",P3="oui",OR(G3="NON TISSÉ 130gr (Type Drop)",G3="BÂCHE FRONTLIT 450gr (Type Bâche M1)"),Q3="MODULE CARRÉ",'SEMAINE 1'!M3&gt;=5001,'SEMAINE 1'!M3&lt;=7500),((COÛTS!$C$117*12*O3)),"0"))+(IF(AND(F3="MEDIA",P3="oui",OR(G3="NON TISSÉ 130gr (Type Drop)",G3="BÂCHE FRONTLIT 450gr (Type Bâche M1)"),Q3="MODULE CARRÉ",'SEMAINE 1'!M3&gt;=7501,'SEMAINE 1'!M3&lt;=10000),((COÛTS!$C$117*18*O3)),"0"))+(IF(AND(F3="MEDIA",P3="oui",OR(G3="NON TISSÉ 130gr (Type Drop)",G3="BÂCHE FRONTLIT 450gr (Type Bâche M1)"),Q3="MODULE CARRÉ",'SEMAINE 1'!M3&gt;=10001,'SEMAINE 1'!M3&lt;=12500),((COÛTS!$C$117*24*O3)),0))))</f>
        <v>0</v>
      </c>
      <c r="AM3" s="56">
        <f>IF(S3="OUI",0,(IF(AND(F3="MEDIA",R3="OUI",OR(G3="NON TISSÉ 130gr (Type Drop)",G3="BÂCHE FRONTLIT 450gr (Type Bâche M1)"),P3="oui",OR(Q3="RECTO/VERSO (Type Deux Simple Face)",Q3="RECTO (Type Simple Face)",Q3="RECTO/VERSO (Type Chaussette)"),'SEMAINE 1'!M3&lt;2501),((COÛTS!$C$155*2*O3)),"0")+IF(AND(F3="MEDIA",R3="OUI",OR(G3="NON TISSÉ 130gr (Type Drop)",G3="BÂCHE FRONTLIT 450gr (Type Bâche M1)"),P3="oui",OR(Q3="RECTO/VERSO (Type Deux Simple Face)",Q3="RECTO (Type Simple Face)",Q3="RECTO/VERSO (Type Chaussette)"),'SEMAINE 1'!M3&gt;2501),((COÛTS!$C$155*O3*ROUND('SEMAINE 1'!M3/1000,0))),"0")+IF(AND(F3="MEDIA",R3="OUI",OR(G3="NON TISSÉ 130gr (Type Drop)",G3="BÂCHE FRONTLIT 450gr (Type Bâche M1)"),P3="oui",Q3="MODULE TRIANGULAIRE",'SEMAINE 1'!M3&lt;2501),((COÛTS!$C$155*O3*3)),"0")+IF(AND(F3="MEDIA",R3="OUI",OR(G3="NON TISSÉ 130gr (Type Drop)",G3="BÂCHE FRONTLIT 450gr (Type Bâche M1)"),P3="oui",Q3="MODULE TRIANGULAIRE",'SEMAINE 1'!M3&gt;2501),((COÛTS!$C$155*O3*6)),"0")+IF(AND(F3="MEDIA",R3="OUI",OR(G3="NON TISSÉ 130gr (Type Drop)",G3="BÂCHE FRONTLIT 450gr (Type Bâche M1)"),P3="oui",Q3="MODULE CARRÉ",'SEMAINE 1'!M3&lt;2501),((COÛTS!$C$155*O3*4)),"0")+IF(AND(F3="MEDIA",R3="OUI",OR(G3="NON TISSÉ 130gr (Type Drop)",G3="BÂCHE FRONTLIT 450gr (Type Bâche M1)"),P3="oui",Q3="MODULE CARRÉ",'SEMAINE 1'!M3&gt;2501),((COÛTS!$C$155*O3*8)),"0")))</f>
        <v>0</v>
      </c>
      <c r="AN3" s="105">
        <f>IF(AA3&gt;0,(VLOOKUP(AA3,DATA!$AB$2:$AC$102,2,0)),1)</f>
        <v>1</v>
      </c>
      <c r="AO3" s="4"/>
    </row>
    <row r="4" spans="2:41" ht="35" customHeight="1" x14ac:dyDescent="0.25">
      <c r="B4" s="30" t="str">
        <f>COUNTIF($D$3:D4,D4)&amp;T_Semaine[[#This Row],[N°AFFAIRE]]</f>
        <v>0</v>
      </c>
      <c r="C4" s="35"/>
      <c r="D4" s="35"/>
      <c r="E4" s="35"/>
      <c r="F4" s="35"/>
      <c r="G4" s="35"/>
      <c r="H4" s="35"/>
      <c r="I4" s="35"/>
      <c r="J4" s="35"/>
      <c r="K4" s="35"/>
      <c r="L4" s="35"/>
      <c r="M4" s="47"/>
      <c r="N4" s="47"/>
      <c r="O4" s="35"/>
      <c r="P4" s="35"/>
      <c r="Q4" s="35"/>
      <c r="R4" s="35"/>
      <c r="S4" s="35"/>
      <c r="T4" s="35"/>
      <c r="U4" s="49">
        <f t="shared" si="0"/>
        <v>0</v>
      </c>
      <c r="V4" s="38">
        <f t="shared" si="1"/>
        <v>0</v>
      </c>
      <c r="W4" s="28">
        <f t="shared" si="2"/>
        <v>0</v>
      </c>
      <c r="X4" s="30"/>
      <c r="Y4" s="30"/>
      <c r="Z4" s="6">
        <f t="shared" si="3"/>
        <v>0</v>
      </c>
      <c r="AA4" s="37"/>
      <c r="AB4" s="56">
        <f>(IF(S4="OUI",0,IF(AND(F4="MEDIA",G4&gt;0,O4&gt;0),(VLOOKUP(G4,COÛTS!$A$1:$C$163,3,0)*(M4*N4/1000*O4/1000)),0)+IF(AND(G4&gt;0,F4="HEURE"),(VLOOKUP(G4,COÛTS!$A$1:$C$163,3,0)*(O4)),0))+IF(AND(G4&gt;0,F4="DIVERS"),(VLOOKUP(G4,COÛTS!$A$1:$C$163,3,0)*(O4)),0)+IF(AND(G4&gt;0,F4="VEHICULE"),(VLOOKUP(G4,COÛTS!$A$1:$C$163,3,0)*(O4)),0)+IF(AND(G4&gt;0,F4="FACONNAGE"),(VLOOKUP(G4,COÛTS!$A$1:$C$163,3,0)*(O4)),0)+IF(AND(G4&gt;0,F4="ACCESSOIRES"),(VLOOKUP(G4,COÛTS!$A$1:$C$163,3,0)*(O4)),0)+IF(AND(F4="TRANSPORT",G4&gt;0),(VLOOKUP(G4,COÛTS!$A$1:$C$163,3,0)*(O4)),0)+IF(AND(F4="PRODUITS",G4="KIT COMPLET HABILLAGE CLOISON MODULAIRE (mL)"),(VLOOKUP(G4,COÛTS!$A$1:$C$163,3,0)*(M4/1000*O4)),0)+IF(AND(F4="MEDIA",G4&gt;0,P4="oui",Q4="RECTO/VERSO (Type Deux Simple Face)"),(VLOOKUP(G4,COÛTS!$A$1:$C$163,3,0)*(M4*(N4+480)/1000*O4/1000)),"0")+IF(AND(F4="MEDIA",G4&gt;0,P4="oui",Q4="MODULE TRIANGULAIRE"),(VLOOKUP(G4,COÛTS!$A$1:$C$163,3,0)*(M4*(N4+240)/1000*O4/1000)*2)+(VLOOKUP(G4,COÛTS!$A$1:$C$163,3,0)*(M4)/1000*0.24),"0")+IF(AND(F4="MEDIA",P4="oui",G4&gt;0,Q4="MODULE CARRÉ"),(VLOOKUP(G4,COÛTS!$A$1:$C$163,3,0)*(M4*(N4+240)/1000*O4/1000)*3)+(VLOOKUP(G4,COÛTS!$A$1:$C$163,3,0)*(M4)/1000*0.24),"0")+IF(AND(F4="MEDIA",P4="oui",G4&gt;0,Q4="RECTO/VERSO (Type Chaussette)"),(VLOOKUP(G4,COÛTS!$A$1:$C$163,3,0)*(M4*(N4+60)/1000*O4/1000)))+IF(AND(F4="MEDIA",P4="oui",G4&gt;0,Q4="RECTO (Type Simple Face)"),(VLOOKUP(G4,COÛTS!$A$1:$C$163,3,0)*(M4*(240)/1000*O4/1000))))</f>
        <v>0</v>
      </c>
      <c r="AC4" s="56">
        <f>IF(S4="OUI",0,IF(AND(H4&gt;0,I4="OUI"),(VLOOKUP(H4,COÛTS!$A$1:$C$163,3,0)*(M4*N4/1000*O4/1000)),0))</f>
        <v>0</v>
      </c>
      <c r="AD4" s="56">
        <f t="shared" ref="AD4:AD5" si="8">IF(S4="OUI",0,IF(J4="OUI",((M4*N4/1000*O4/1000)*10),0))</f>
        <v>0</v>
      </c>
      <c r="AE4" s="58">
        <f t="shared" ref="AE4:AE5" si="9">IF(S4="OUI",0,IF(AND(K4="OUI",H4&gt;0),((M4*N4/1000*O4/1000)*20),0))</f>
        <v>0</v>
      </c>
      <c r="AF4" s="56">
        <f t="shared" ref="AF4:AF5" si="10">IF(S4="OUI",0,IF(L4="OUI",((M4*N4/1000*O4/1000)*9),0))</f>
        <v>0</v>
      </c>
      <c r="AG4" s="56">
        <f t="shared" si="7"/>
        <v>0</v>
      </c>
      <c r="AH4" s="56">
        <f>IF(S4="OUI",0,(IF(AND(F4="MEDIA",OR(G4="NON TISSÉ 130gr (Type Drop)",G4="BÂCHE FRONTLIT 450gr (Type Bâche M1)"),P4="oui",Q4="RECTO (Type Simple Face)",'SEMAINE 1'!M4&lt;2501),((COÛTS!$C$118*2*O4*'SEMAINE 1'!M4/1000)+(COÛTS!$C$111*O4*2)+(COÛTS!$C$109*O4*2)),"0")+IF(AND(F4="MEDIA",OR(G4="NON TISSÉ 130gr (Type Drop)",G4="BÂCHE FRONTLIT 450gr (Type Bâche M1)"),P4="oui",Q4="RECTO (Type Simple Face)",'SEMAINE 1'!M4&gt;2501),((COÛTS!$C$118*2*O4*'SEMAINE 1'!M4/1000)+(COÛTS!$C$111*O4*ROUND('SEMAINE 1'!M4/1000,0))+(COÛTS!$C$109*O4*ROUND('SEMAINE 1'!M4/1000,0))),"0")+(IF(AND(F4="MEDIA",P4="oui",OR(G4="NON TISSÉ 130gr (Type Drop)",G4="BÂCHE FRONTLIT 450gr (Type Bâche M1)"),Q4="RECTO (Type Simple Face)",'SEMAINE 1'!M4&gt;2501,'SEMAINE 1'!M4&lt;=5000),((COÛTS!$C$117*2*O4)),"0"))+(IF(AND(F4="MEDIA",P4="oui",OR(G4="NON TISSÉ 130gr (Type Drop)",G4="BÂCHE FRONTLIT 450gr (Type Bâche M1)"),Q4="RECTO (Type Simple Face)",'SEMAINE 1'!M4&gt;=5001,'SEMAINE 1'!M4&lt;=7500),((COÛTS!$C$117*4*O4)),"0"))+(IF(AND(F4="MEDIA",P4="oui",OR(G4="NON TISSÉ 130gr (Type Drop)",G4="BÂCHE FRONTLIT 450gr (Type Bâche M1)"),Q4="RECTO (Type Simple Face)",'SEMAINE 1'!M4&gt;=7501,'SEMAINE 1'!M4&lt;=10000),((COÛTS!$C$117*6*O4)),"0"))+(IF(AND(F4="MEDIA",P4="oui",OR(G4="NON TISSÉ 130gr (Type Drop)",G4="BÂCHE FRONTLIT 450gr (Type Bâche M1)"),Q4="RECTO (Type Simple Face)",'SEMAINE 1'!M4&gt;=10001,'SEMAINE 1'!M4&lt;=12500),((COÛTS!$C$117*8*O4)),0))))</f>
        <v>0</v>
      </c>
      <c r="AI4" s="56">
        <f>IF(S4="OUI",0,(IF(AND(F4="MEDIA",OR(G4="NON TISSÉ 130gr (Type Drop)",G4="BÂCHE FRONTLIT 450gr (Type Bâche M1)"),P4="oui",Q4="RECTO/VERSO (Type Chaussette)",'SEMAINE 1'!M4&lt;2501),((COÛTS!$C$118*2*O4*'SEMAINE 1'!M4/1000)+(COÛTS!$C$111*O4*2)+(COÛTS!$C$109*O4*2)),"0")+IF(AND(F4="MEDIA",OR(G4="NON TISSÉ 130gr (Type Drop)",G4="BÂCHE FRONTLIT 450gr (Type Bâche M1)"),P4="oui",Q4="RECTO/VERSO (Type Chaussette)",'SEMAINE 1'!M4&gt;2501),((COÛTS!$C$118*2*O4*'SEMAINE 1'!M4/1000)+(COÛTS!$C$111*O4*ROUND('SEMAINE 1'!M4/1000,0))+(COÛTS!$C$109*O4*ROUND('SEMAINE 1'!M4/1000,0))),"0")+(IF(AND(F4="MEDIA",P4="oui",OR(G4="NON TISSÉ 130gr (Type Drop)",G4="BÂCHE FRONTLIT 450gr (Type Bâche M1)"),Q4="RECTO/VERSO (Type Chaussette)",'SEMAINE 1'!M4&gt;2501,'SEMAINE 1'!M4&lt;=5000),((COÛTS!$C$117*2*O4)),"0"))+(IF(AND(F4="MEDIA",P4="oui",OR(G4="NON TISSÉ 130gr (Type Drop)",G4="BÂCHE FRONTLIT 450gr (Type Bâche M1)"),Q4="RECTO/VERSO (Type Chaussette)",'SEMAINE 1'!M4&gt;=5001,'SEMAINE 1'!M4&lt;=7500),((COÛTS!$C$117*4*O4)),"0"))+(IF(AND(F4="MEDIA",P4="oui",OR(G4="NON TISSÉ 130gr (Type Drop)",G4="BÂCHE FRONTLIT 450gr (Type Bâche M1)"),Q4="RECTO/VERSO (Type Chaussette)",'SEMAINE 1'!M4&gt;=7501,'SEMAINE 1'!M4&lt;=10000),((COÛTS!$C$117*6*O4)),"0"))+(IF(AND(F4="MEDIA",P4="oui",OR(G4="NON TISSÉ 130gr (Type Drop)",G4="BÂCHE FRONTLIT 450gr (Type Bâche M1)"),Q4="RECTO/VERSO (Type Chaussette)",'SEMAINE 1'!M4&gt;=10001,'SEMAINE 1'!M4&lt;=12500),((COÛTS!$C$117*8*O4)),0))))</f>
        <v>0</v>
      </c>
      <c r="AJ4" s="56">
        <f>IF(S4="OUI",0,(IF(AND(F4="MEDIA",OR(G4="NON TISSÉ 130gr (Type Drop)",G4="BÂCHE FRONTLIT 450gr (Type Bâche M1)"),P4="oui",Q4="RECTO/VERSO (Type Deux Simple Face)",'SEMAINE 1'!M4&lt;2501),((COÛTS!$C$118*4*O4*'SEMAINE 1'!M4/1000)+(COÛTS!$C$112*O4*4)+(COÛTS!$C$109*O4*2)),"0")+IF(AND(F4="MEDIA",OR(G4="NON TISSÉ 130gr (Type Drop)",G4="BÂCHE FRONTLIT 450gr (Type Bâche M1)"),P4="oui",Q4="RECTO/VERSO (Type Deux Simple Face)",'SEMAINE 1'!M4&gt;2501),((COÛTS!$C$118*4*O4*'SEMAINE 1'!M4/1000)+(COÛTS!$C$112*O4*4)+(COÛTS!$C$109*O4*ROUND('SEMAINE 1'!M4/1000,0))),"0")+(IF(AND(F4="MEDIA",P4="oui",OR(G4="NON TISSÉ 130gr (Type Drop)",G4="BÂCHE FRONTLIT 450gr (Type Bâche M1)"),Q4="RECTO/VERSO (Type Deux Simple Face)",'SEMAINE 1'!M4&gt;2501,'SEMAINE 1'!M4&lt;=5000),((COÛTS!$C$117*4*O4)+(COÛTS!$C$111*4*O4)),"0"))+(IF(AND(F4="MEDIA",P4="oui",OR(G4="NON TISSÉ 130gr (Type Drop)",G4="BÂCHE FRONTLIT 450gr (Type Bâche M1)"),Q4="RECTO/VERSO (Type Deux Simple Face)",'SEMAINE 1'!M4&gt;=5001,'SEMAINE 1'!M4&lt;=7500),((COÛTS!$C$117*8*O4)+(COÛTS!$C$111*6*O4)),"0"))+(IF(AND(F4="MEDIA",P4="oui",OR(G4="NON TISSÉ 130gr (Type Drop)",G4="BÂCHE FRONTLIT 450gr (Type Bâche M1)"),Q4="RECTO/VERSO (Type Deux Simple Face)",'SEMAINE 1'!M4&gt;=7501,'SEMAINE 1'!M4&lt;=10000),((COÛTS!$C$117*12*O4)+(COÛTS!$C$111*8*O4)),"0"))+(IF(AND(F4="MEDIA",P4="oui",OR(G4="NON TISSÉ 130gr (Type Drop)",G4="BÂCHE FRONTLIT 450gr (Type Bâche M1)"),Q4="RECTO/VERSO (Type Deux Simple Face)",'SEMAINE 1'!M4&gt;=10001,'SEMAINE 1'!M4&lt;=12500),((COÛTS!$C$117*16*O4)+(COÛTS!$C$111*10*O4)),0))))</f>
        <v>0</v>
      </c>
      <c r="AK4" s="56">
        <f>IF(S4="OUI",0,(IF(AND(F4="MEDIA",OR(G4="NON TISSÉ 130gr (Type Drop)",G4="BÂCHE FRONTLIT 450gr (Type Bâche M1)"),P4="oui",Q4="MODULE TRIANGULAIRE",'SEMAINE 1'!M4&lt;2501),((COÛTS!$C$118*6*O4*'SEMAINE 1'!M4/1000)+(COÛTS!$C$114*O4*6)+(COÛTS!$C$109*O4*3)),"0")+IF(AND(F4="MEDIA",OR(G4="NON TISSÉ 130gr (Type Drop)",G4="BÂCHE FRONTLIT 450gr (Type Bâche M1)"),P4="oui",Q4="MODULE TRIANGULAIRE",'SEMAINE 1'!M4&gt;2501),((COÛTS!$C$118*6*O4*'SEMAINE 1'!M4/1000)+(COÛTS!$C$114*O4*3)+(COÛTS!$C$109*O4*3)),"0")+(IF(AND(F4="MEDIA",P4="oui",OR(G4="NON TISSÉ 130gr (Type Drop)",G4="BÂCHE FRONTLIT 450gr (Type Bâche M1)"),Q4="MODULE TRIANGULAIRE",'SEMAINE 1'!M4&gt;2501,'SEMAINE 1'!M4&lt;=5000),((COÛTS!$C$117*6*O4)),"0"))+(IF(AND(F4="MEDIA",P4="oui",OR(G4="NON TISSÉ 130gr (Type Drop)",G4="BÂCHE FRONTLIT 450gr (Type Bâche M1)"),Q4="MODULE TRIANGULAIRE",'SEMAINE 1'!M4&gt;=5001,'SEMAINE 1'!M4&lt;=7500),((COÛTS!$C$117*12*O4)),"0"))+(IF(AND(F4="MEDIA",P4="oui",OR(G4="NON TISSÉ 130gr (Type Drop)",G4="BÂCHE FRONTLIT 450gr (Type Bâche M1)"),Q4="MODULE TRIANGULAIRE",'SEMAINE 1'!M4&gt;=7501,'SEMAINE 1'!M4&lt;=10000),((COÛTS!$C$117*18*O4)),"0"))+(IF(AND(F4="MEDIA",P4="oui",OR(G4="NON TISSÉ 130gr (Type Drop)",G4="BÂCHE FRONTLIT 450gr (Type Bâche M1)"),Q4="MODULE TRIANGULAIRE",'SEMAINE 1'!M4&gt;=10001,'SEMAINE 1'!M4&lt;=12500),((COÛTS!$C$117*24*O4)),0))))</f>
        <v>0</v>
      </c>
      <c r="AL4" s="56">
        <f>IF(S4="OUI",0,(IF(AND(F4="MEDIA",OR(G4="NON TISSÉ 130gr (Type Drop)",G4="BÂCHE FRONTLIT 450gr (Type Bâche M1)"),P4="oui",Q4="MODULE CARRÉ",'SEMAINE 1'!M4&lt;2501),((COÛTS!$C$118*8*O4*'SEMAINE 1'!M4/1000)+(COÛTS!$C$113*O4*8)+(COÛTS!$C$109*O4*4)),"0")+IF(AND(F4="MEDIA",OR(G4="NON TISSÉ 130gr (Type Drop)",G4="BÂCHE FRONTLIT 450gr (Type Bâche M1)"),P4="oui",Q4="MODULE CARRÉ",'SEMAINE 1'!M4&gt;2501),((COÛTS!$C$118*8*O4*'SEMAINE 1'!M4/1000)+(COÛTS!$C$113*O4*8)+(COÛTS!$C$109*O4*4)),"0")+(IF(AND(F4="MEDIA",P4="oui",OR(G4="NON TISSÉ 130gr (Type Drop)",G4="BÂCHE FRONTLIT 450gr (Type Bâche M1)"),Q4="MODULE CARRÉ",'SEMAINE 1'!M4&gt;2501,'SEMAINE 1'!M4&lt;=5000),((COÛTS!$C$117*6*O4)),"0"))+(IF(AND(F4="MEDIA",P4="oui",OR(G4="NON TISSÉ 130gr (Type Drop)",G4="BÂCHE FRONTLIT 450gr (Type Bâche M1)"),Q4="MODULE CARRÉ",'SEMAINE 1'!M4&gt;=5001,'SEMAINE 1'!M4&lt;=7500),((COÛTS!$C$117*12*O4)),"0"))+(IF(AND(F4="MEDIA",P4="oui",OR(G4="NON TISSÉ 130gr (Type Drop)",G4="BÂCHE FRONTLIT 450gr (Type Bâche M1)"),Q4="MODULE CARRÉ",'SEMAINE 1'!M4&gt;=7501,'SEMAINE 1'!M4&lt;=10000),((COÛTS!$C$117*18*O4)),"0"))+(IF(AND(F4="MEDIA",P4="oui",OR(G4="NON TISSÉ 130gr (Type Drop)",G4="BÂCHE FRONTLIT 450gr (Type Bâche M1)"),Q4="MODULE CARRÉ",'SEMAINE 1'!M4&gt;=10001,'SEMAINE 1'!M4&lt;=12500),((COÛTS!$C$117*24*O4)),0))))</f>
        <v>0</v>
      </c>
      <c r="AM4" s="56">
        <f>IF(S4="OUI",0,(IF(AND(F4="MEDIA",R4="OUI",OR(G4="NON TISSÉ 130gr (Type Drop)",G4="BÂCHE FRONTLIT 450gr (Type Bâche M1)"),P4="oui",OR(Q4="RECTO/VERSO (Type Deux Simple Face)",Q4="RECTO (Type Simple Face)",Q4="RECTO/VERSO (Type Chaussette)"),'SEMAINE 1'!M4&lt;2501),((COÛTS!$C$155*2*O4)),"0")+IF(AND(F4="MEDIA",R4="OUI",OR(G4="NON TISSÉ 130gr (Type Drop)",G4="BÂCHE FRONTLIT 450gr (Type Bâche M1)"),P4="oui",OR(Q4="RECTO/VERSO (Type Deux Simple Face)",Q4="RECTO (Type Simple Face)",Q4="RECTO/VERSO (Type Chaussette)"),'SEMAINE 1'!M4&gt;2501),((COÛTS!$C$155*O4*ROUND('SEMAINE 1'!M4/1000,0))),"0")+IF(AND(F4="MEDIA",R4="OUI",OR(G4="NON TISSÉ 130gr (Type Drop)",G4="BÂCHE FRONTLIT 450gr (Type Bâche M1)"),P4="oui",Q4="MODULE TRIANGULAIRE",'SEMAINE 1'!M4&lt;2501),((COÛTS!$C$155*O4*3)),"0")+IF(AND(F4="MEDIA",R4="OUI",OR(G4="NON TISSÉ 130gr (Type Drop)",G4="BÂCHE FRONTLIT 450gr (Type Bâche M1)"),P4="oui",Q4="MODULE TRIANGULAIRE",'SEMAINE 1'!M4&gt;2501),((COÛTS!$C$155*O4*6)),"0")+IF(AND(F4="MEDIA",R4="OUI",OR(G4="NON TISSÉ 130gr (Type Drop)",G4="BÂCHE FRONTLIT 450gr (Type Bâche M1)"),P4="oui",Q4="MODULE CARRÉ",'SEMAINE 1'!M4&lt;2501),((COÛTS!$C$155*O4*4)),"0")+IF(AND(F4="MEDIA",R4="OUI",OR(G4="NON TISSÉ 130gr (Type Drop)",G4="BÂCHE FRONTLIT 450gr (Type Bâche M1)"),P4="oui",Q4="MODULE CARRÉ",'SEMAINE 1'!M4&gt;2501),((COÛTS!$C$155*O4*8)),"0")))</f>
        <v>0</v>
      </c>
      <c r="AN4" s="105">
        <f>IF(AA4&gt;0,(VLOOKUP(AA4,DATA!$AB$2:$AC$102,2,0)),1)</f>
        <v>1</v>
      </c>
      <c r="AO4" s="4"/>
    </row>
    <row r="5" spans="2:41" ht="35" customHeight="1" x14ac:dyDescent="0.25">
      <c r="B5" s="30" t="str">
        <f>COUNTIF($D$3:D5,D5)&amp;T_Semaine[[#This Row],[N°AFFAIRE]]</f>
        <v>0</v>
      </c>
      <c r="C5" s="35"/>
      <c r="D5" s="35"/>
      <c r="E5" s="35"/>
      <c r="F5" s="35"/>
      <c r="G5" s="35"/>
      <c r="H5" s="35"/>
      <c r="I5" s="35"/>
      <c r="J5" s="35"/>
      <c r="K5" s="35"/>
      <c r="L5" s="35"/>
      <c r="M5" s="47"/>
      <c r="N5" s="47"/>
      <c r="O5" s="35"/>
      <c r="P5" s="35"/>
      <c r="Q5" s="35"/>
      <c r="R5" s="35"/>
      <c r="S5" s="35"/>
      <c r="T5" s="35"/>
      <c r="U5" s="49">
        <f t="shared" si="0"/>
        <v>0</v>
      </c>
      <c r="V5" s="38">
        <f t="shared" si="1"/>
        <v>0</v>
      </c>
      <c r="W5" s="28">
        <f t="shared" si="2"/>
        <v>0</v>
      </c>
      <c r="X5" s="30"/>
      <c r="Y5" s="30"/>
      <c r="Z5" s="6">
        <f t="shared" si="3"/>
        <v>0</v>
      </c>
      <c r="AA5" s="37"/>
      <c r="AB5" s="56">
        <f>(IF(S5="OUI",0,IF(AND(F5="MEDIA",G5&gt;0,O5&gt;0),(VLOOKUP(G5,COÛTS!$A$1:$C$163,3,0)*(M5*N5/1000*O5/1000)),0)+IF(AND(G5&gt;0,F5="HEURE"),(VLOOKUP(G5,COÛTS!$A$1:$C$163,3,0)*(O5)),0))+IF(AND(G5&gt;0,F5="DIVERS"),(VLOOKUP(G5,COÛTS!$A$1:$C$163,3,0)*(O5)),0)+IF(AND(G5&gt;0,F5="VEHICULE"),(VLOOKUP(G5,COÛTS!$A$1:$C$163,3,0)*(O5)),0)+IF(AND(G5&gt;0,F5="FACONNAGE"),(VLOOKUP(G5,COÛTS!$A$1:$C$163,3,0)*(O5)),0)+IF(AND(G5&gt;0,F5="ACCESSOIRES"),(VLOOKUP(G5,COÛTS!$A$1:$C$163,3,0)*(O5)),0)+IF(AND(F5="TRANSPORT",G5&gt;0),(VLOOKUP(G5,COÛTS!$A$1:$C$163,3,0)*(O5)),0)+IF(AND(F5="PRODUITS",G5="KIT COMPLET HABILLAGE CLOISON MODULAIRE (mL)"),(VLOOKUP(G5,COÛTS!$A$1:$C$163,3,0)*(M5/1000*O5)),0)+IF(AND(F5="MEDIA",G5&gt;0,P5="oui",Q5="RECTO/VERSO (Type Deux Simple Face)"),(VLOOKUP(G5,COÛTS!$A$1:$C$163,3,0)*(M5*(N5+480)/1000*O5/1000)),"0")+IF(AND(F5="MEDIA",G5&gt;0,P5="oui",Q5="MODULE TRIANGULAIRE"),(VLOOKUP(G5,COÛTS!$A$1:$C$163,3,0)*(M5*(N5+240)/1000*O5/1000)*2)+(VLOOKUP(G5,COÛTS!$A$1:$C$163,3,0)*(M5)/1000*0.24),"0")+IF(AND(F5="MEDIA",P5="oui",G5&gt;0,Q5="MODULE CARRÉ"),(VLOOKUP(G5,COÛTS!$A$1:$C$163,3,0)*(M5*(N5+240)/1000*O5/1000)*3)+(VLOOKUP(G5,COÛTS!$A$1:$C$163,3,0)*(M5)/1000*0.24),"0")+IF(AND(F5="MEDIA",P5="oui",G5&gt;0,Q5="RECTO/VERSO (Type Chaussette)"),(VLOOKUP(G5,COÛTS!$A$1:$C$163,3,0)*(M5*(N5+60)/1000*O5/1000)))+IF(AND(F5="MEDIA",P5="oui",G5&gt;0,Q5="RECTO (Type Simple Face)"),(VLOOKUP(G5,COÛTS!$A$1:$C$163,3,0)*(M5*(240)/1000*O5/1000))))</f>
        <v>0</v>
      </c>
      <c r="AC5" s="56">
        <f>IF(S5="OUI",0,IF(AND(H5&gt;0,I5="OUI"),(VLOOKUP(H5,COÛTS!$A$1:$C$163,3,0)*(M5*N5/1000*O5/1000)),0))</f>
        <v>0</v>
      </c>
      <c r="AD5" s="56">
        <f t="shared" si="8"/>
        <v>0</v>
      </c>
      <c r="AE5" s="58">
        <f t="shared" si="9"/>
        <v>0</v>
      </c>
      <c r="AF5" s="56">
        <f t="shared" si="10"/>
        <v>0</v>
      </c>
      <c r="AG5" s="56">
        <f t="shared" si="7"/>
        <v>0</v>
      </c>
      <c r="AH5" s="56">
        <f>IF(S5="OUI",0,(IF(AND(F5="MEDIA",OR(G5="NON TISSÉ 130gr (Type Drop)",G5="BÂCHE FRONTLIT 450gr (Type Bâche M1)"),P5="oui",Q5="RECTO (Type Simple Face)",'SEMAINE 1'!M5&lt;2501),((COÛTS!$C$118*2*O5*'SEMAINE 1'!M5/1000)+(COÛTS!$C$111*O5*2)+(COÛTS!$C$109*O5*2)),"0")+IF(AND(F5="MEDIA",OR(G5="NON TISSÉ 130gr (Type Drop)",G5="BÂCHE FRONTLIT 450gr (Type Bâche M1)"),P5="oui",Q5="RECTO (Type Simple Face)",'SEMAINE 1'!M5&gt;2501),((COÛTS!$C$118*2*O5*'SEMAINE 1'!M5/1000)+(COÛTS!$C$111*O5*ROUND('SEMAINE 1'!M5/1000,0))+(COÛTS!$C$109*O5*ROUND('SEMAINE 1'!M5/1000,0))),"0")+(IF(AND(F5="MEDIA",P5="oui",OR(G5="NON TISSÉ 130gr (Type Drop)",G5="BÂCHE FRONTLIT 450gr (Type Bâche M1)"),Q5="RECTO (Type Simple Face)",'SEMAINE 1'!M5&gt;2501,'SEMAINE 1'!M5&lt;=5000),((COÛTS!$C$117*2*O5)),"0"))+(IF(AND(F5="MEDIA",P5="oui",OR(G5="NON TISSÉ 130gr (Type Drop)",G5="BÂCHE FRONTLIT 450gr (Type Bâche M1)"),Q5="RECTO (Type Simple Face)",'SEMAINE 1'!M5&gt;=5001,'SEMAINE 1'!M5&lt;=7500),((COÛTS!$C$117*4*O5)),"0"))+(IF(AND(F5="MEDIA",P5="oui",OR(G5="NON TISSÉ 130gr (Type Drop)",G5="BÂCHE FRONTLIT 450gr (Type Bâche M1)"),Q5="RECTO (Type Simple Face)",'SEMAINE 1'!M5&gt;=7501,'SEMAINE 1'!M5&lt;=10000),((COÛTS!$C$117*6*O5)),"0"))+(IF(AND(F5="MEDIA",P5="oui",OR(G5="NON TISSÉ 130gr (Type Drop)",G5="BÂCHE FRONTLIT 450gr (Type Bâche M1)"),Q5="RECTO (Type Simple Face)",'SEMAINE 1'!M5&gt;=10001,'SEMAINE 1'!M5&lt;=12500),((COÛTS!$C$117*8*O5)),0))))</f>
        <v>0</v>
      </c>
      <c r="AI5" s="56">
        <f>IF(S5="OUI",0,(IF(AND(F5="MEDIA",OR(G5="NON TISSÉ 130gr (Type Drop)",G5="BÂCHE FRONTLIT 450gr (Type Bâche M1)"),P5="oui",Q5="RECTO/VERSO (Type Chaussette)",'SEMAINE 1'!M5&lt;2501),((COÛTS!$C$118*2*O5*'SEMAINE 1'!M5/1000)+(COÛTS!$C$111*O5*2)+(COÛTS!$C$109*O5*2)),"0")+IF(AND(F5="MEDIA",OR(G5="NON TISSÉ 130gr (Type Drop)",G5="BÂCHE FRONTLIT 450gr (Type Bâche M1)"),P5="oui",Q5="RECTO/VERSO (Type Chaussette)",'SEMAINE 1'!M5&gt;2501),((COÛTS!$C$118*2*O5*'SEMAINE 1'!M5/1000)+(COÛTS!$C$111*O5*ROUND('SEMAINE 1'!M5/1000,0))+(COÛTS!$C$109*O5*ROUND('SEMAINE 1'!M5/1000,0))),"0")+(IF(AND(F5="MEDIA",P5="oui",OR(G5="NON TISSÉ 130gr (Type Drop)",G5="BÂCHE FRONTLIT 450gr (Type Bâche M1)"),Q5="RECTO/VERSO (Type Chaussette)",'SEMAINE 1'!M5&gt;2501,'SEMAINE 1'!M5&lt;=5000),((COÛTS!$C$117*2*O5)),"0"))+(IF(AND(F5="MEDIA",P5="oui",OR(G5="NON TISSÉ 130gr (Type Drop)",G5="BÂCHE FRONTLIT 450gr (Type Bâche M1)"),Q5="RECTO/VERSO (Type Chaussette)",'SEMAINE 1'!M5&gt;=5001,'SEMAINE 1'!M5&lt;=7500),((COÛTS!$C$117*4*O5)),"0"))+(IF(AND(F5="MEDIA",P5="oui",OR(G5="NON TISSÉ 130gr (Type Drop)",G5="BÂCHE FRONTLIT 450gr (Type Bâche M1)"),Q5="RECTO/VERSO (Type Chaussette)",'SEMAINE 1'!M5&gt;=7501,'SEMAINE 1'!M5&lt;=10000),((COÛTS!$C$117*6*O5)),"0"))+(IF(AND(F5="MEDIA",P5="oui",OR(G5="NON TISSÉ 130gr (Type Drop)",G5="BÂCHE FRONTLIT 450gr (Type Bâche M1)"),Q5="RECTO/VERSO (Type Chaussette)",'SEMAINE 1'!M5&gt;=10001,'SEMAINE 1'!M5&lt;=12500),((COÛTS!$C$117*8*O5)),0))))</f>
        <v>0</v>
      </c>
      <c r="AJ5" s="56">
        <f>IF(S5="OUI",0,(IF(AND(F5="MEDIA",OR(G5="NON TISSÉ 130gr (Type Drop)",G5="BÂCHE FRONTLIT 450gr (Type Bâche M1)"),P5="oui",Q5="RECTO/VERSO (Type Deux Simple Face)",'SEMAINE 1'!M5&lt;2501),((COÛTS!$C$118*4*O5*'SEMAINE 1'!M5/1000)+(COÛTS!$C$112*O5*4)+(COÛTS!$C$109*O5*2)),"0")+IF(AND(F5="MEDIA",OR(G5="NON TISSÉ 130gr (Type Drop)",G5="BÂCHE FRONTLIT 450gr (Type Bâche M1)"),P5="oui",Q5="RECTO/VERSO (Type Deux Simple Face)",'SEMAINE 1'!M5&gt;2501),((COÛTS!$C$118*4*O5*'SEMAINE 1'!M5/1000)+(COÛTS!$C$112*O5*4)+(COÛTS!$C$109*O5*ROUND('SEMAINE 1'!M5/1000,0))),"0")+(IF(AND(F5="MEDIA",P5="oui",OR(G5="NON TISSÉ 130gr (Type Drop)",G5="BÂCHE FRONTLIT 450gr (Type Bâche M1)"),Q5="RECTO/VERSO (Type Deux Simple Face)",'SEMAINE 1'!M5&gt;2501,'SEMAINE 1'!M5&lt;=5000),((COÛTS!$C$117*4*O5)+(COÛTS!$C$111*4*O5)),"0"))+(IF(AND(F5="MEDIA",P5="oui",OR(G5="NON TISSÉ 130gr (Type Drop)",G5="BÂCHE FRONTLIT 450gr (Type Bâche M1)"),Q5="RECTO/VERSO (Type Deux Simple Face)",'SEMAINE 1'!M5&gt;=5001,'SEMAINE 1'!M5&lt;=7500),((COÛTS!$C$117*8*O5)+(COÛTS!$C$111*6*O5)),"0"))+(IF(AND(F5="MEDIA",P5="oui",OR(G5="NON TISSÉ 130gr (Type Drop)",G5="BÂCHE FRONTLIT 450gr (Type Bâche M1)"),Q5="RECTO/VERSO (Type Deux Simple Face)",'SEMAINE 1'!M5&gt;=7501,'SEMAINE 1'!M5&lt;=10000),((COÛTS!$C$117*12*O5)+(COÛTS!$C$111*8*O5)),"0"))+(IF(AND(F5="MEDIA",P5="oui",OR(G5="NON TISSÉ 130gr (Type Drop)",G5="BÂCHE FRONTLIT 450gr (Type Bâche M1)"),Q5="RECTO/VERSO (Type Deux Simple Face)",'SEMAINE 1'!M5&gt;=10001,'SEMAINE 1'!M5&lt;=12500),((COÛTS!$C$117*16*O5)+(COÛTS!$C$111*10*O5)),0))))</f>
        <v>0</v>
      </c>
      <c r="AK5" s="56">
        <f>IF(S5="OUI",0,(IF(AND(F5="MEDIA",OR(G5="NON TISSÉ 130gr (Type Drop)",G5="BÂCHE FRONTLIT 450gr (Type Bâche M1)"),P5="oui",Q5="MODULE TRIANGULAIRE",'SEMAINE 1'!M5&lt;2501),((COÛTS!$C$118*6*O5*'SEMAINE 1'!M5/1000)+(COÛTS!$C$114*O5*6)+(COÛTS!$C$109*O5*3)),"0")+IF(AND(F5="MEDIA",OR(G5="NON TISSÉ 130gr (Type Drop)",G5="BÂCHE FRONTLIT 450gr (Type Bâche M1)"),P5="oui",Q5="MODULE TRIANGULAIRE",'SEMAINE 1'!M5&gt;2501),((COÛTS!$C$118*6*O5*'SEMAINE 1'!M5/1000)+(COÛTS!$C$114*O5*3)+(COÛTS!$C$109*O5*3)),"0")+(IF(AND(F5="MEDIA",P5="oui",OR(G5="NON TISSÉ 130gr (Type Drop)",G5="BÂCHE FRONTLIT 450gr (Type Bâche M1)"),Q5="MODULE TRIANGULAIRE",'SEMAINE 1'!M5&gt;2501,'SEMAINE 1'!M5&lt;=5000),((COÛTS!$C$117*6*O5)),"0"))+(IF(AND(F5="MEDIA",P5="oui",OR(G5="NON TISSÉ 130gr (Type Drop)",G5="BÂCHE FRONTLIT 450gr (Type Bâche M1)"),Q5="MODULE TRIANGULAIRE",'SEMAINE 1'!M5&gt;=5001,'SEMAINE 1'!M5&lt;=7500),((COÛTS!$C$117*12*O5)),"0"))+(IF(AND(F5="MEDIA",P5="oui",OR(G5="NON TISSÉ 130gr (Type Drop)",G5="BÂCHE FRONTLIT 450gr (Type Bâche M1)"),Q5="MODULE TRIANGULAIRE",'SEMAINE 1'!M5&gt;=7501,'SEMAINE 1'!M5&lt;=10000),((COÛTS!$C$117*18*O5)),"0"))+(IF(AND(F5="MEDIA",P5="oui",OR(G5="NON TISSÉ 130gr (Type Drop)",G5="BÂCHE FRONTLIT 450gr (Type Bâche M1)"),Q5="MODULE TRIANGULAIRE",'SEMAINE 1'!M5&gt;=10001,'SEMAINE 1'!M5&lt;=12500),((COÛTS!$C$117*24*O5)),0))))</f>
        <v>0</v>
      </c>
      <c r="AL5" s="56">
        <f>IF(S5="OUI",0,(IF(AND(F5="MEDIA",OR(G5="NON TISSÉ 130gr (Type Drop)",G5="BÂCHE FRONTLIT 450gr (Type Bâche M1)"),P5="oui",Q5="MODULE CARRÉ",'SEMAINE 1'!M5&lt;2501),((COÛTS!$C$118*8*O5*'SEMAINE 1'!M5/1000)+(COÛTS!$C$113*O5*8)+(COÛTS!$C$109*O5*4)),"0")+IF(AND(F5="MEDIA",OR(G5="NON TISSÉ 130gr (Type Drop)",G5="BÂCHE FRONTLIT 450gr (Type Bâche M1)"),P5="oui",Q5="MODULE CARRÉ",'SEMAINE 1'!M5&gt;2501),((COÛTS!$C$118*8*O5*'SEMAINE 1'!M5/1000)+(COÛTS!$C$113*O5*8)+(COÛTS!$C$109*O5*4)),"0")+(IF(AND(F5="MEDIA",P5="oui",OR(G5="NON TISSÉ 130gr (Type Drop)",G5="BÂCHE FRONTLIT 450gr (Type Bâche M1)"),Q5="MODULE CARRÉ",'SEMAINE 1'!M5&gt;2501,'SEMAINE 1'!M5&lt;=5000),((COÛTS!$C$117*6*O5)),"0"))+(IF(AND(F5="MEDIA",P5="oui",OR(G5="NON TISSÉ 130gr (Type Drop)",G5="BÂCHE FRONTLIT 450gr (Type Bâche M1)"),Q5="MODULE CARRÉ",'SEMAINE 1'!M5&gt;=5001,'SEMAINE 1'!M5&lt;=7500),((COÛTS!$C$117*12*O5)),"0"))+(IF(AND(F5="MEDIA",P5="oui",OR(G5="NON TISSÉ 130gr (Type Drop)",G5="BÂCHE FRONTLIT 450gr (Type Bâche M1)"),Q5="MODULE CARRÉ",'SEMAINE 1'!M5&gt;=7501,'SEMAINE 1'!M5&lt;=10000),((COÛTS!$C$117*18*O5)),"0"))+(IF(AND(F5="MEDIA",P5="oui",OR(G5="NON TISSÉ 130gr (Type Drop)",G5="BÂCHE FRONTLIT 450gr (Type Bâche M1)"),Q5="MODULE CARRÉ",'SEMAINE 1'!M5&gt;=10001,'SEMAINE 1'!M5&lt;=12500),((COÛTS!$C$117*24*O5)),0))))</f>
        <v>0</v>
      </c>
      <c r="AM5" s="56">
        <f>IF(S5="OUI",0,(IF(AND(F5="MEDIA",R5="OUI",OR(G5="NON TISSÉ 130gr (Type Drop)",G5="BÂCHE FRONTLIT 450gr (Type Bâche M1)"),P5="oui",OR(Q5="RECTO/VERSO (Type Deux Simple Face)",Q5="RECTO (Type Simple Face)",Q5="RECTO/VERSO (Type Chaussette)"),'SEMAINE 1'!M5&lt;2501),((COÛTS!$C$155*2*O5)),"0")+IF(AND(F5="MEDIA",R5="OUI",OR(G5="NON TISSÉ 130gr (Type Drop)",G5="BÂCHE FRONTLIT 450gr (Type Bâche M1)"),P5="oui",OR(Q5="RECTO/VERSO (Type Deux Simple Face)",Q5="RECTO (Type Simple Face)",Q5="RECTO/VERSO (Type Chaussette)"),'SEMAINE 1'!M5&gt;2501),((COÛTS!$C$155*O5*ROUND('SEMAINE 1'!M5/1000,0))),"0")+IF(AND(F5="MEDIA",R5="OUI",OR(G5="NON TISSÉ 130gr (Type Drop)",G5="BÂCHE FRONTLIT 450gr (Type Bâche M1)"),P5="oui",Q5="MODULE TRIANGULAIRE",'SEMAINE 1'!M5&lt;2501),((COÛTS!$C$155*O5*3)),"0")+IF(AND(F5="MEDIA",R5="OUI",OR(G5="NON TISSÉ 130gr (Type Drop)",G5="BÂCHE FRONTLIT 450gr (Type Bâche M1)"),P5="oui",Q5="MODULE TRIANGULAIRE",'SEMAINE 1'!M5&gt;2501),((COÛTS!$C$155*O5*6)),"0")+IF(AND(F5="MEDIA",R5="OUI",OR(G5="NON TISSÉ 130gr (Type Drop)",G5="BÂCHE FRONTLIT 450gr (Type Bâche M1)"),P5="oui",Q5="MODULE CARRÉ",'SEMAINE 1'!M5&lt;2501),((COÛTS!$C$155*O5*4)),"0")+IF(AND(F5="MEDIA",R5="OUI",OR(G5="NON TISSÉ 130gr (Type Drop)",G5="BÂCHE FRONTLIT 450gr (Type Bâche M1)"),P5="oui",Q5="MODULE CARRÉ",'SEMAINE 1'!M5&gt;2501),((COÛTS!$C$155*O5*8)),"0")))</f>
        <v>0</v>
      </c>
      <c r="AN5" s="105">
        <f>IF(AA5&gt;0,(VLOOKUP(AA5,DATA!$AB$2:$AC$102,2,0)),1)</f>
        <v>1</v>
      </c>
      <c r="AO5" s="4"/>
    </row>
    <row r="6" spans="2:41" ht="35" customHeight="1" x14ac:dyDescent="0.3"/>
  </sheetData>
  <sheetProtection formatCells="0" formatColumns="0" formatRows="0" insertColumns="0" insertRows="0" insertHyperlinks="0" deleteColumns="0" deleteRows="0" selectLockedCells="1" sort="0" autoFilter="0" pivotTables="0"/>
  <phoneticPr fontId="14" type="noConversion"/>
  <conditionalFormatting sqref="Z3:Z5">
    <cfRule type="expression" dxfId="53" priority="1" stopIfTrue="1">
      <formula>IF(AA3&gt;0,TRUE,FALSE)</formula>
    </cfRule>
  </conditionalFormatting>
  <dataValidations count="8">
    <dataValidation type="list" allowBlank="1" showInputMessage="1" sqref="Y6:Y1048576 AA3:AA5 AN3:AN5">
      <formula1>INDIRECT("POURCENTAGE")</formula1>
    </dataValidation>
    <dataValidation type="list" allowBlank="1" showInputMessage="1" showErrorMessage="1" sqref="E6">
      <formula1>INDIRECT(D6)</formula1>
    </dataValidation>
    <dataValidation type="list" allowBlank="1" showInputMessage="1" sqref="O6 Q3:Q5">
      <formula1>INDIRECT("FORME")</formula1>
    </dataValidation>
    <dataValidation allowBlank="1" showInputMessage="1" sqref="AA2 N1:P1 P2:Q2 S2"/>
    <dataValidation type="list" allowBlank="1" showInputMessage="1" promptTitle="Attention" prompt="Ceci est l'option Recto/Verso des supports rigides. Pour les Recto/Verso des aériens, merci de choisir l'option &quot;ACCESOIRES AERIENS&quot; et &quot;FORME&quot;" sqref="K3:K5 I6">
      <formula1>INDIRECT("CHOIX")</formula1>
    </dataValidation>
    <dataValidation type="list" allowBlank="1" showInputMessage="1" sqref="H6 N6 L3:L5 J6 S3:S5 I3:J5 R1:R1048576 P3:P6">
      <formula1>INDIRECT("CHOIX")</formula1>
    </dataValidation>
    <dataValidation type="list" allowBlank="1" showInputMessage="1" showErrorMessage="1" sqref="H3:H5 F6">
      <formula1>INDIRECT("SUPPORT")</formula1>
    </dataValidation>
    <dataValidation type="list" allowBlank="1" showInputMessage="1" showErrorMessage="1" sqref="F3:F5 D6">
      <formula1>INDIRECT("TYPE")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autoLine="0" r:id="rId5">
            <anchor moveWithCells="1">
              <from>
                <xdr:col>6</xdr:col>
                <xdr:colOff>0</xdr:colOff>
                <xdr:row>1</xdr:row>
                <xdr:rowOff>990600</xdr:rowOff>
              </from>
              <to>
                <xdr:col>7</xdr:col>
                <xdr:colOff>0</xdr:colOff>
                <xdr:row>3</xdr:row>
                <xdr:rowOff>25400</xdr:rowOff>
              </to>
            </anchor>
          </controlPr>
        </control>
      </mc:Choice>
      <mc:Fallback>
        <control shapeId="1028" r:id="rId4" name="Combo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J29"/>
  <sheetViews>
    <sheetView workbookViewId="0"/>
  </sheetViews>
  <sheetFormatPr baseColWidth="10" defaultColWidth="10.83203125" defaultRowHeight="15.5" x14ac:dyDescent="0.35"/>
  <cols>
    <col min="1" max="1" width="3.83203125" style="70" customWidth="1"/>
    <col min="2" max="2" width="54" style="70" customWidth="1"/>
    <col min="3" max="3" width="20.83203125" style="71" bestFit="1" customWidth="1"/>
    <col min="4" max="4" width="3.83203125" style="70" customWidth="1"/>
    <col min="5" max="5" width="46.5" style="70" customWidth="1"/>
    <col min="6" max="6" width="20.83203125" style="70" customWidth="1"/>
    <col min="7" max="7" width="3.83203125" style="70" customWidth="1"/>
    <col min="8" max="8" width="58.5" style="70" customWidth="1"/>
    <col min="9" max="9" width="20.83203125" style="70" customWidth="1"/>
    <col min="10" max="16384" width="10.83203125" style="70"/>
  </cols>
  <sheetData>
    <row r="1" spans="2:10" ht="16" thickBot="1" x14ac:dyDescent="0.4"/>
    <row r="2" spans="2:10" ht="16" thickBot="1" x14ac:dyDescent="0.4">
      <c r="B2" s="72" t="s">
        <v>205</v>
      </c>
      <c r="C2" s="73"/>
      <c r="D2" s="74"/>
      <c r="E2" s="72" t="s">
        <v>207</v>
      </c>
      <c r="F2" s="73"/>
      <c r="G2" s="74"/>
      <c r="H2" s="72" t="s">
        <v>208</v>
      </c>
      <c r="I2" s="73"/>
    </row>
    <row r="3" spans="2:10" x14ac:dyDescent="0.35">
      <c r="B3" s="75" t="s">
        <v>25</v>
      </c>
      <c r="C3" s="76" t="s">
        <v>206</v>
      </c>
      <c r="E3" s="88" t="s">
        <v>25</v>
      </c>
      <c r="F3" s="83" t="s">
        <v>206</v>
      </c>
      <c r="H3" s="86" t="s">
        <v>25</v>
      </c>
      <c r="I3" s="87" t="s">
        <v>206</v>
      </c>
    </row>
    <row r="4" spans="2:10" x14ac:dyDescent="0.35">
      <c r="B4" s="77" t="s">
        <v>60</v>
      </c>
      <c r="C4" s="78">
        <f>SUMIF('SEMAINE 1'!G:G,B4,'SEMAINE 1'!U:U)</f>
        <v>0</v>
      </c>
      <c r="E4" s="77" t="s">
        <v>199</v>
      </c>
      <c r="F4" s="92">
        <f>SUMIF('SEMAINE 1'!G:G,E4,'SEMAINE 1'!U:U)</f>
        <v>0</v>
      </c>
      <c r="H4" s="84" t="s">
        <v>40</v>
      </c>
      <c r="I4" s="96">
        <f>SUMIF('SEMAINE 1'!H:H,H4,'SEMAINE 1'!V:V)</f>
        <v>0</v>
      </c>
    </row>
    <row r="5" spans="2:10" x14ac:dyDescent="0.35">
      <c r="B5" s="77" t="s">
        <v>115</v>
      </c>
      <c r="C5" s="78">
        <f>SUMIF('SEMAINE 1'!G:G,B5,'SEMAINE 1'!U:U)</f>
        <v>0</v>
      </c>
      <c r="E5" s="77" t="s">
        <v>198</v>
      </c>
      <c r="F5" s="92">
        <f>SUMIF('SEMAINE 1'!G:G,E5,'SEMAINE 1'!U:U)</f>
        <v>0</v>
      </c>
      <c r="H5" s="84" t="s">
        <v>49</v>
      </c>
      <c r="I5" s="96">
        <f>SUMIF('SEMAINE 1'!H:H,H5,'SEMAINE 1'!V:V)</f>
        <v>0</v>
      </c>
    </row>
    <row r="6" spans="2:10" x14ac:dyDescent="0.35">
      <c r="B6" s="77" t="s">
        <v>124</v>
      </c>
      <c r="C6" s="78">
        <f>SUMIF('SEMAINE 1'!G:G,B6,'SEMAINE 1'!U:U)</f>
        <v>0</v>
      </c>
      <c r="E6" s="77" t="s">
        <v>196</v>
      </c>
      <c r="F6" s="92">
        <f>SUMIF('SEMAINE 1'!G:G,E6,'SEMAINE 1'!U:U)</f>
        <v>0</v>
      </c>
      <c r="H6" s="84" t="s">
        <v>59</v>
      </c>
      <c r="I6" s="96">
        <f>SUMIF('SEMAINE 1'!H:H,H6,'SEMAINE 1'!V:V)</f>
        <v>0</v>
      </c>
    </row>
    <row r="7" spans="2:10" x14ac:dyDescent="0.35">
      <c r="B7" s="77" t="s">
        <v>131</v>
      </c>
      <c r="C7" s="78">
        <f>SUMIF('SEMAINE 1'!G:G,B7,'SEMAINE 1'!U:U)</f>
        <v>0</v>
      </c>
      <c r="E7" s="77" t="s">
        <v>92</v>
      </c>
      <c r="F7" s="92">
        <f>SUMIF('SEMAINE 1'!G:G,E7,'SEMAINE 1'!U:U)</f>
        <v>0</v>
      </c>
      <c r="H7" s="84" t="s">
        <v>69</v>
      </c>
      <c r="I7" s="96">
        <f>SUMIF('SEMAINE 1'!H:H,H7,'SEMAINE 1'!V:V)</f>
        <v>0</v>
      </c>
      <c r="J7" s="79"/>
    </row>
    <row r="8" spans="2:10" x14ac:dyDescent="0.35">
      <c r="B8" s="77" t="s">
        <v>134</v>
      </c>
      <c r="C8" s="78">
        <f>SUMIF('SEMAINE 1'!G:G,B8,'SEMAINE 1'!U:U)</f>
        <v>0</v>
      </c>
      <c r="E8" s="77" t="s">
        <v>197</v>
      </c>
      <c r="F8" s="92">
        <f>SUMIF('SEMAINE 1'!G:G,E8,'SEMAINE 1'!U:U)</f>
        <v>0</v>
      </c>
      <c r="H8" s="84" t="s">
        <v>77</v>
      </c>
      <c r="I8" s="96">
        <f>SUMIF('SEMAINE 1'!H:H,H8,'SEMAINE 1'!V:V)</f>
        <v>0</v>
      </c>
    </row>
    <row r="9" spans="2:10" x14ac:dyDescent="0.35">
      <c r="B9" s="77" t="s">
        <v>137</v>
      </c>
      <c r="C9" s="78">
        <f>SUMIF('SEMAINE 1'!G:G,B9,'SEMAINE 1'!U:U)</f>
        <v>0</v>
      </c>
      <c r="E9" s="77" t="s">
        <v>222</v>
      </c>
      <c r="F9" s="92">
        <f>SUMIF('SEMAINE 1'!G:G,E9,'SEMAINE 1'!U:U)</f>
        <v>0</v>
      </c>
      <c r="H9" s="84" t="s">
        <v>85</v>
      </c>
      <c r="I9" s="96">
        <f>SUMIF('SEMAINE 1'!H:H,H9,'SEMAINE 1'!V:V)</f>
        <v>0</v>
      </c>
    </row>
    <row r="10" spans="2:10" x14ac:dyDescent="0.35">
      <c r="B10" s="77" t="s">
        <v>140</v>
      </c>
      <c r="C10" s="78">
        <f>SUMIF('SEMAINE 1'!G:G,B10,'SEMAINE 1'!U:U)</f>
        <v>0</v>
      </c>
      <c r="E10" s="90" t="s">
        <v>209</v>
      </c>
      <c r="F10" s="93">
        <f>SUMIF('SEMAINE 1'!G:G,E10,'SEMAINE 1'!U:U)</f>
        <v>0</v>
      </c>
      <c r="H10" s="84" t="s">
        <v>91</v>
      </c>
      <c r="I10" s="96">
        <f>SUMIF('SEMAINE 1'!H:H,H10,'SEMAINE 1'!V:V)</f>
        <v>0</v>
      </c>
    </row>
    <row r="11" spans="2:10" x14ac:dyDescent="0.35">
      <c r="B11" s="77" t="s">
        <v>142</v>
      </c>
      <c r="C11" s="78">
        <f>SUMIF('SEMAINE 1'!G:G,B11,'SEMAINE 1'!U:U)</f>
        <v>0</v>
      </c>
      <c r="E11" s="77" t="s">
        <v>105</v>
      </c>
      <c r="F11" s="92">
        <f>SUMIF('SEMAINE 1'!G:G,E11,'SEMAINE 1'!U:U)</f>
        <v>0</v>
      </c>
      <c r="H11" s="84" t="s">
        <v>97</v>
      </c>
      <c r="I11" s="96">
        <f>SUMIF('SEMAINE 1'!H:H,H11,'SEMAINE 1'!V:V)</f>
        <v>0</v>
      </c>
    </row>
    <row r="12" spans="2:10" x14ac:dyDescent="0.35">
      <c r="B12" s="77" t="s">
        <v>192</v>
      </c>
      <c r="C12" s="78">
        <f>SUMIF('SEMAINE 1'!G:G,B12,'SEMAINE 1'!U:U)</f>
        <v>0</v>
      </c>
      <c r="E12" s="77" t="s">
        <v>109</v>
      </c>
      <c r="F12" s="92">
        <f>SUMIF('SEMAINE 1'!G:G,E12,'SEMAINE 1'!U:U)</f>
        <v>0</v>
      </c>
      <c r="H12" s="84" t="s">
        <v>101</v>
      </c>
      <c r="I12" s="96">
        <f>SUMIF('SEMAINE 1'!H:H,H12,'SEMAINE 1'!V:V)</f>
        <v>0</v>
      </c>
    </row>
    <row r="13" spans="2:10" x14ac:dyDescent="0.35">
      <c r="B13" s="77" t="s">
        <v>193</v>
      </c>
      <c r="C13" s="78">
        <f>SUMIF('SEMAINE 1'!G:G,B13,'SEMAINE 1'!U:U)</f>
        <v>0</v>
      </c>
      <c r="E13" s="77" t="s">
        <v>223</v>
      </c>
      <c r="F13" s="92">
        <f>SUMIF('SEMAINE 1'!G:G,E13,'SEMAINE 1'!U:U)</f>
        <v>0</v>
      </c>
      <c r="H13" s="84" t="s">
        <v>104</v>
      </c>
      <c r="I13" s="96">
        <f>SUMIF('SEMAINE 1'!H:H,H13,'SEMAINE 1'!V:V)</f>
        <v>0</v>
      </c>
    </row>
    <row r="14" spans="2:10" x14ac:dyDescent="0.35">
      <c r="B14" s="77" t="s">
        <v>194</v>
      </c>
      <c r="C14" s="78">
        <f>SUMIF('SEMAINE 1'!G:G,B14,'SEMAINE 1'!U:U)</f>
        <v>0</v>
      </c>
      <c r="E14" s="77" t="s">
        <v>220</v>
      </c>
      <c r="F14" s="92">
        <f>SUMIF('SEMAINE 1'!G:G,E14,'SEMAINE 1'!U:U)</f>
        <v>0</v>
      </c>
      <c r="H14" s="84" t="s">
        <v>108</v>
      </c>
      <c r="I14" s="96">
        <f>SUMIF('SEMAINE 1'!H:H,H14,'SEMAINE 1'!V:V)</f>
        <v>0</v>
      </c>
    </row>
    <row r="15" spans="2:10" x14ac:dyDescent="0.35">
      <c r="B15" s="77" t="s">
        <v>147</v>
      </c>
      <c r="C15" s="78">
        <f>SUMIF('SEMAINE 1'!G:G,B15,'SEMAINE 1'!U:U)</f>
        <v>0</v>
      </c>
      <c r="E15" s="77" t="s">
        <v>221</v>
      </c>
      <c r="F15" s="92">
        <f>SUMIF('SEMAINE 1'!G:G,E15,'SEMAINE 1'!U:U)</f>
        <v>0</v>
      </c>
      <c r="H15" s="84" t="s">
        <v>112</v>
      </c>
      <c r="I15" s="96">
        <f>SUMIF('SEMAINE 1'!H:H,H15,'SEMAINE 1'!V:V)</f>
        <v>0</v>
      </c>
    </row>
    <row r="16" spans="2:10" x14ac:dyDescent="0.35">
      <c r="B16" s="77" t="s">
        <v>149</v>
      </c>
      <c r="C16" s="78">
        <f>SUMIF('SEMAINE 1'!G:G,B16,'SEMAINE 1'!U:U)</f>
        <v>0</v>
      </c>
      <c r="E16" s="77" t="s">
        <v>219</v>
      </c>
      <c r="F16" s="92">
        <f>SUMIF('SEMAINE 1'!G:G,E16,'SEMAINE 1'!U:U)</f>
        <v>0</v>
      </c>
      <c r="H16" s="84" t="s">
        <v>114</v>
      </c>
      <c r="I16" s="96">
        <f>SUMIF('SEMAINE 1'!H:H,H16,'SEMAINE 1'!V:V)</f>
        <v>0</v>
      </c>
    </row>
    <row r="17" spans="2:9" x14ac:dyDescent="0.35">
      <c r="B17" s="77" t="s">
        <v>150</v>
      </c>
      <c r="C17" s="78">
        <f>SUMIF('SEMAINE 1'!G:G,B17,'SEMAINE 1'!U:U)</f>
        <v>0</v>
      </c>
      <c r="E17" s="77" t="s">
        <v>217</v>
      </c>
      <c r="F17" s="92">
        <f>SUMIF('SEMAINE 1'!G:G,E17,'SEMAINE 1'!U:U)</f>
        <v>0</v>
      </c>
      <c r="H17" s="84" t="s">
        <v>117</v>
      </c>
      <c r="I17" s="96">
        <f>SUMIF('SEMAINE 1'!H:H,H17,'SEMAINE 1'!V:V)</f>
        <v>0</v>
      </c>
    </row>
    <row r="18" spans="2:9" x14ac:dyDescent="0.35">
      <c r="B18" s="77" t="s">
        <v>151</v>
      </c>
      <c r="C18" s="78">
        <f>SUMIF('SEMAINE 1'!G:G,B18,'SEMAINE 1'!U:U)</f>
        <v>0</v>
      </c>
      <c r="E18" s="90" t="s">
        <v>216</v>
      </c>
      <c r="F18" s="93">
        <f>SUMIF('SEMAINE 1'!G:G,E18,'SEMAINE 1'!U:U)</f>
        <v>0</v>
      </c>
      <c r="H18" s="84" t="s">
        <v>119</v>
      </c>
      <c r="I18" s="96">
        <f>SUMIF('SEMAINE 1'!H:H,H18,'SEMAINE 1'!V:V)</f>
        <v>0</v>
      </c>
    </row>
    <row r="19" spans="2:9" ht="16" thickBot="1" x14ac:dyDescent="0.4">
      <c r="B19" s="77" t="s">
        <v>152</v>
      </c>
      <c r="C19" s="78">
        <f>SUMIF('SEMAINE 1'!G:G,B19,'SEMAINE 1'!U:U)</f>
        <v>0</v>
      </c>
      <c r="E19" s="80" t="s">
        <v>218</v>
      </c>
      <c r="F19" s="94">
        <f>SUMIF('SEMAINE 1'!G:G,E19,'SEMAINE 1'!U:U)</f>
        <v>0</v>
      </c>
      <c r="H19" s="84" t="s">
        <v>121</v>
      </c>
      <c r="I19" s="96">
        <f>SUMIF('SEMAINE 1'!H:H,H19,'SEMAINE 1'!V:V)</f>
        <v>0</v>
      </c>
    </row>
    <row r="20" spans="2:9" ht="16" thickBot="1" x14ac:dyDescent="0.4">
      <c r="B20" s="77" t="s">
        <v>195</v>
      </c>
      <c r="C20" s="78">
        <f>SUMIF('SEMAINE 1'!G:G,B20,'SEMAINE 1'!U:U)</f>
        <v>0</v>
      </c>
      <c r="E20" s="4"/>
      <c r="F20" s="95">
        <f>SUBTOTAL(109,SOUPLE[m2])</f>
        <v>0</v>
      </c>
      <c r="H20" s="84" t="s">
        <v>123</v>
      </c>
      <c r="I20" s="96">
        <f>SUMIF('SEMAINE 1'!H:H,H20,'SEMAINE 1'!V:V)</f>
        <v>0</v>
      </c>
    </row>
    <row r="21" spans="2:9" x14ac:dyDescent="0.35">
      <c r="B21" s="77" t="s">
        <v>153</v>
      </c>
      <c r="C21" s="78">
        <f>SUMIF('SEMAINE 1'!G:G,B21,'SEMAINE 1'!U:U)</f>
        <v>0</v>
      </c>
      <c r="H21" s="84" t="s">
        <v>126</v>
      </c>
      <c r="I21" s="96">
        <f>SUMIF('SEMAINE 1'!H:H,H21,'SEMAINE 1'!V:V)</f>
        <v>0</v>
      </c>
    </row>
    <row r="22" spans="2:9" x14ac:dyDescent="0.35">
      <c r="B22" s="77" t="s">
        <v>154</v>
      </c>
      <c r="C22" s="78">
        <f>SUMIF('SEMAINE 1'!G:G,B22,'SEMAINE 1'!U:U)</f>
        <v>0</v>
      </c>
      <c r="H22" s="84" t="s">
        <v>128</v>
      </c>
      <c r="I22" s="96">
        <f>SUMIF('SEMAINE 1'!H:H,H22,'SEMAINE 1'!V:V)</f>
        <v>0</v>
      </c>
    </row>
    <row r="23" spans="2:9" ht="16" thickBot="1" x14ac:dyDescent="0.4">
      <c r="B23" s="80" t="s">
        <v>155</v>
      </c>
      <c r="C23" s="78">
        <f>SUMIF('SEMAINE 1'!G:G,B23,'SEMAINE 1'!U:U)</f>
        <v>0</v>
      </c>
      <c r="H23" s="84" t="s">
        <v>130</v>
      </c>
      <c r="I23" s="96">
        <f>SUMIF('SEMAINE 1'!H:H,H23,'SEMAINE 1'!V:V)</f>
        <v>0</v>
      </c>
    </row>
    <row r="24" spans="2:9" ht="16" thickBot="1" x14ac:dyDescent="0.4">
      <c r="B24" s="81"/>
      <c r="C24" s="82">
        <f>SUBTOTAL(109,ADHESIF[m2])</f>
        <v>0</v>
      </c>
      <c r="H24" s="84" t="s">
        <v>133</v>
      </c>
      <c r="I24" s="96">
        <f>SUMIF('SEMAINE 1'!H:H,H24,'SEMAINE 1'!V:V)</f>
        <v>0</v>
      </c>
    </row>
    <row r="25" spans="2:9" x14ac:dyDescent="0.35">
      <c r="H25" s="84" t="s">
        <v>136</v>
      </c>
      <c r="I25" s="96">
        <f>SUMIF('SEMAINE 1'!H:H,H25,'SEMAINE 1'!V:V)+SUMIF('SEMAINE 1'!G:G,DATA!G3,'SEMAINE 1'!V:V)</f>
        <v>0</v>
      </c>
    </row>
    <row r="26" spans="2:9" x14ac:dyDescent="0.35">
      <c r="C26" s="70"/>
      <c r="D26" s="74"/>
      <c r="G26" s="74"/>
      <c r="H26" s="84" t="s">
        <v>139</v>
      </c>
      <c r="I26" s="96">
        <f>SUMIF('SEMAINE 1'!H:H,H26,'SEMAINE 1'!V:V)</f>
        <v>0</v>
      </c>
    </row>
    <row r="27" spans="2:9" ht="16" thickBot="1" x14ac:dyDescent="0.4">
      <c r="C27" s="70"/>
      <c r="H27" s="85" t="s">
        <v>141</v>
      </c>
      <c r="I27" s="96">
        <f>SUMIF('SEMAINE 1'!H:H,H27,'SEMAINE 1'!V:V)</f>
        <v>0</v>
      </c>
    </row>
    <row r="28" spans="2:9" ht="16" thickBot="1" x14ac:dyDescent="0.4">
      <c r="C28" s="70"/>
      <c r="E28" s="74"/>
      <c r="F28" s="74"/>
      <c r="I28" s="97">
        <f>SUBTOTAL(109,RIGIDE[m2])</f>
        <v>0</v>
      </c>
    </row>
    <row r="29" spans="2:9" x14ac:dyDescent="0.35">
      <c r="C29" s="70"/>
    </row>
  </sheetData>
  <conditionalFormatting sqref="C4:C23 F4:F19">
    <cfRule type="cellIs" dxfId="52" priority="3" operator="greaterThan">
      <formula>0</formula>
    </cfRule>
  </conditionalFormatting>
  <conditionalFormatting sqref="I4:I27">
    <cfRule type="cellIs" dxfId="51" priority="1" operator="greaterThan">
      <formula>0</formula>
    </cfRule>
  </conditionalFormatting>
  <pageMargins left="0.7" right="0.7" top="0.75" bottom="0.75" header="0.3" footer="0.3"/>
  <pageSetup paperSize="9" orientation="portrait" horizontalDpi="0" verticalDpi="0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C102"/>
  <sheetViews>
    <sheetView topLeftCell="D1" zoomScale="80" zoomScaleNormal="80" workbookViewId="0">
      <selection activeCell="I2" sqref="I2:I11"/>
    </sheetView>
  </sheetViews>
  <sheetFormatPr baseColWidth="10" defaultColWidth="2.83203125" defaultRowHeight="15.5" x14ac:dyDescent="0.35"/>
  <cols>
    <col min="1" max="1" width="13" bestFit="1" customWidth="1"/>
    <col min="3" max="3" width="55.58203125" bestFit="1" customWidth="1"/>
    <col min="5" max="5" width="51.1640625" bestFit="1" customWidth="1"/>
    <col min="7" max="7" width="44.33203125" bestFit="1" customWidth="1"/>
    <col min="9" max="9" width="44.58203125" bestFit="1" customWidth="1"/>
    <col min="11" max="11" width="63.9140625" bestFit="1" customWidth="1"/>
    <col min="13" max="13" width="26.1640625" bestFit="1" customWidth="1"/>
    <col min="15" max="15" width="42" bestFit="1" customWidth="1"/>
    <col min="17" max="17" width="20.1640625" bestFit="1" customWidth="1"/>
    <col min="19" max="19" width="18" bestFit="1" customWidth="1"/>
    <col min="21" max="21" width="8.83203125" bestFit="1" customWidth="1"/>
    <col min="23" max="23" width="32.1640625" bestFit="1" customWidth="1"/>
    <col min="25" max="25" width="16.6640625" bestFit="1" customWidth="1"/>
    <col min="26" max="26" width="8.08203125" bestFit="1" customWidth="1"/>
    <col min="28" max="28" width="5.1640625" bestFit="1" customWidth="1"/>
    <col min="29" max="29" width="8.25" bestFit="1" customWidth="1"/>
  </cols>
  <sheetData>
    <row r="1" spans="1:29" x14ac:dyDescent="0.35">
      <c r="A1" s="4" t="s">
        <v>2</v>
      </c>
      <c r="B1" s="4"/>
      <c r="C1" s="4" t="s">
        <v>20</v>
      </c>
      <c r="D1" s="100"/>
      <c r="E1" s="4" t="s">
        <v>189</v>
      </c>
      <c r="F1" s="4"/>
      <c r="G1" s="4" t="s">
        <v>25</v>
      </c>
      <c r="H1" s="4"/>
      <c r="I1" s="4" t="s">
        <v>29</v>
      </c>
      <c r="J1" s="4"/>
      <c r="K1" s="4" t="s">
        <v>30</v>
      </c>
      <c r="L1" s="4"/>
      <c r="M1" s="4" t="s">
        <v>31</v>
      </c>
      <c r="N1" s="4"/>
      <c r="O1" s="4" t="s">
        <v>32</v>
      </c>
      <c r="P1" s="4"/>
      <c r="Q1" s="4" t="s">
        <v>33</v>
      </c>
      <c r="R1" s="4"/>
      <c r="S1" s="4" t="s">
        <v>34</v>
      </c>
      <c r="T1" s="100"/>
      <c r="U1" s="4" t="s">
        <v>35</v>
      </c>
      <c r="V1" s="100"/>
      <c r="W1" s="4" t="s">
        <v>12</v>
      </c>
      <c r="X1" s="100"/>
      <c r="Y1" s="4" t="s">
        <v>36</v>
      </c>
      <c r="Z1" s="4" t="s">
        <v>37</v>
      </c>
      <c r="AA1" s="100"/>
      <c r="AB1" s="4" t="s">
        <v>38</v>
      </c>
      <c r="AC1" s="4" t="s">
        <v>39</v>
      </c>
    </row>
    <row r="2" spans="1:29" x14ac:dyDescent="0.35">
      <c r="A2" s="4" t="s">
        <v>189</v>
      </c>
      <c r="B2" s="4"/>
      <c r="C2" s="4" t="s">
        <v>40</v>
      </c>
      <c r="D2" s="100"/>
      <c r="E2" s="4" t="s">
        <v>41</v>
      </c>
      <c r="F2" s="4"/>
      <c r="G2" s="4" t="s">
        <v>42</v>
      </c>
      <c r="H2" s="4"/>
      <c r="I2" s="4" t="s">
        <v>43</v>
      </c>
      <c r="J2" s="4"/>
      <c r="K2" s="4" t="s">
        <v>44</v>
      </c>
      <c r="L2" s="4"/>
      <c r="M2" s="4" t="s">
        <v>45</v>
      </c>
      <c r="N2" s="4"/>
      <c r="O2" s="4" t="s">
        <v>46</v>
      </c>
      <c r="P2" s="4"/>
      <c r="Q2" s="4" t="s">
        <v>47</v>
      </c>
      <c r="R2" s="4"/>
      <c r="S2" s="4" t="s">
        <v>48</v>
      </c>
      <c r="T2" s="100"/>
      <c r="U2" s="4" t="s">
        <v>27</v>
      </c>
      <c r="V2" s="100"/>
      <c r="W2" s="4" t="s">
        <v>190</v>
      </c>
      <c r="X2" s="100"/>
      <c r="Y2" s="7">
        <v>0</v>
      </c>
      <c r="Z2" s="4">
        <v>1</v>
      </c>
      <c r="AA2" s="100"/>
      <c r="AB2" s="8">
        <v>0</v>
      </c>
      <c r="AC2" s="4">
        <v>1</v>
      </c>
    </row>
    <row r="3" spans="1:29" x14ac:dyDescent="0.35">
      <c r="A3" s="4" t="s">
        <v>25</v>
      </c>
      <c r="B3" s="4"/>
      <c r="C3" s="4" t="s">
        <v>49</v>
      </c>
      <c r="D3" s="100"/>
      <c r="E3" s="4" t="s">
        <v>50</v>
      </c>
      <c r="F3" s="4"/>
      <c r="G3" s="4" t="s">
        <v>26</v>
      </c>
      <c r="H3" s="4"/>
      <c r="I3" s="4" t="s">
        <v>51</v>
      </c>
      <c r="J3" s="4"/>
      <c r="K3" s="4" t="s">
        <v>52</v>
      </c>
      <c r="L3" s="4"/>
      <c r="M3" s="4" t="s">
        <v>53</v>
      </c>
      <c r="N3" s="4"/>
      <c r="O3" s="4" t="s">
        <v>54</v>
      </c>
      <c r="P3" s="4"/>
      <c r="Q3" s="4" t="s">
        <v>55</v>
      </c>
      <c r="R3" s="4"/>
      <c r="S3" s="4" t="s">
        <v>56</v>
      </c>
      <c r="T3" s="100"/>
      <c r="U3" s="4" t="s">
        <v>57</v>
      </c>
      <c r="V3" s="100"/>
      <c r="W3" s="4" t="s">
        <v>202</v>
      </c>
      <c r="X3" s="100"/>
      <c r="Y3" s="101">
        <v>0.05</v>
      </c>
      <c r="Z3" s="4">
        <v>1.05</v>
      </c>
      <c r="AA3" s="100"/>
      <c r="AB3" s="8">
        <v>0.01</v>
      </c>
      <c r="AC3" s="100">
        <v>1.01</v>
      </c>
    </row>
    <row r="4" spans="1:29" x14ac:dyDescent="0.35">
      <c r="A4" s="4" t="s">
        <v>58</v>
      </c>
      <c r="B4" s="4"/>
      <c r="C4" s="4" t="s">
        <v>59</v>
      </c>
      <c r="D4" s="100"/>
      <c r="E4" s="4" t="s">
        <v>60</v>
      </c>
      <c r="F4" s="4"/>
      <c r="G4" s="4" t="s">
        <v>61</v>
      </c>
      <c r="H4" s="4"/>
      <c r="I4" s="4" t="s">
        <v>62</v>
      </c>
      <c r="J4" s="4"/>
      <c r="K4" s="4" t="s">
        <v>63</v>
      </c>
      <c r="L4" s="4"/>
      <c r="M4" s="4" t="s">
        <v>64</v>
      </c>
      <c r="N4" s="4"/>
      <c r="O4" s="4" t="s">
        <v>65</v>
      </c>
      <c r="P4" s="4"/>
      <c r="Q4" s="4" t="s">
        <v>66</v>
      </c>
      <c r="R4" s="4"/>
      <c r="S4" s="4" t="s">
        <v>67</v>
      </c>
      <c r="T4" s="100"/>
      <c r="U4" s="100"/>
      <c r="V4" s="100"/>
      <c r="W4" s="4" t="s">
        <v>28</v>
      </c>
      <c r="X4" s="100"/>
      <c r="Y4" s="101">
        <v>0.1</v>
      </c>
      <c r="Z4" s="100">
        <v>1.1000000000000001</v>
      </c>
      <c r="AA4" s="100"/>
      <c r="AB4" s="8">
        <v>0.02</v>
      </c>
      <c r="AC4" s="100">
        <v>1.02</v>
      </c>
    </row>
    <row r="5" spans="1:29" x14ac:dyDescent="0.35">
      <c r="A5" s="4" t="s">
        <v>30</v>
      </c>
      <c r="B5" s="4"/>
      <c r="C5" s="4" t="s">
        <v>69</v>
      </c>
      <c r="D5" s="100"/>
      <c r="E5" s="4" t="s">
        <v>199</v>
      </c>
      <c r="F5" s="4"/>
      <c r="G5" s="4" t="s">
        <v>70</v>
      </c>
      <c r="H5" s="4"/>
      <c r="I5" s="4" t="s">
        <v>71</v>
      </c>
      <c r="J5" s="4"/>
      <c r="K5" s="4" t="s">
        <v>86</v>
      </c>
      <c r="L5" s="4"/>
      <c r="M5" s="4" t="s">
        <v>73</v>
      </c>
      <c r="N5" s="4"/>
      <c r="O5" s="4" t="s">
        <v>74</v>
      </c>
      <c r="P5" s="4"/>
      <c r="Q5" s="4" t="s">
        <v>75</v>
      </c>
      <c r="R5" s="4"/>
      <c r="S5" s="4" t="s">
        <v>211</v>
      </c>
      <c r="T5" s="100"/>
      <c r="U5" s="100"/>
      <c r="V5" s="100"/>
      <c r="W5" s="4" t="s">
        <v>68</v>
      </c>
      <c r="X5" s="100"/>
      <c r="Y5" s="101">
        <v>0.15</v>
      </c>
      <c r="Z5" s="100">
        <v>1.1499999999999999</v>
      </c>
      <c r="AA5" s="100"/>
      <c r="AB5" s="8">
        <v>0.03</v>
      </c>
      <c r="AC5" s="100">
        <v>1.03</v>
      </c>
    </row>
    <row r="6" spans="1:29" x14ac:dyDescent="0.35">
      <c r="A6" s="4" t="s">
        <v>31</v>
      </c>
      <c r="B6" s="4"/>
      <c r="C6" s="4" t="s">
        <v>77</v>
      </c>
      <c r="D6" s="100"/>
      <c r="E6" s="4" t="s">
        <v>198</v>
      </c>
      <c r="F6" s="4"/>
      <c r="G6" s="4" t="s">
        <v>98</v>
      </c>
      <c r="H6" s="4"/>
      <c r="I6" s="4" t="s">
        <v>79</v>
      </c>
      <c r="J6" s="4"/>
      <c r="K6" s="4" t="s">
        <v>72</v>
      </c>
      <c r="L6" s="4"/>
      <c r="M6" s="4" t="s">
        <v>81</v>
      </c>
      <c r="N6" s="4"/>
      <c r="O6" s="4" t="s">
        <v>82</v>
      </c>
      <c r="P6" s="4"/>
      <c r="Q6" s="4" t="s">
        <v>83</v>
      </c>
      <c r="R6" s="4"/>
      <c r="S6" s="4" t="s">
        <v>212</v>
      </c>
      <c r="T6" s="100"/>
      <c r="U6" s="100"/>
      <c r="V6" s="100"/>
      <c r="W6" s="4" t="s">
        <v>76</v>
      </c>
      <c r="X6" s="100"/>
      <c r="Y6" s="101">
        <v>0.2</v>
      </c>
      <c r="Z6" s="4">
        <v>1.2</v>
      </c>
      <c r="AA6" s="100"/>
      <c r="AB6" s="8">
        <v>0.04</v>
      </c>
      <c r="AC6" s="100">
        <v>1.04</v>
      </c>
    </row>
    <row r="7" spans="1:29" x14ac:dyDescent="0.35">
      <c r="A7" s="4" t="s">
        <v>84</v>
      </c>
      <c r="B7" s="4"/>
      <c r="C7" s="4" t="s">
        <v>85</v>
      </c>
      <c r="D7" s="100"/>
      <c r="E7" s="4" t="s">
        <v>196</v>
      </c>
      <c r="F7" s="4"/>
      <c r="G7" s="4" t="s">
        <v>102</v>
      </c>
      <c r="H7" s="4"/>
      <c r="I7" s="4" t="s">
        <v>87</v>
      </c>
      <c r="J7" s="4"/>
      <c r="K7" s="4" t="s">
        <v>80</v>
      </c>
      <c r="L7" s="4"/>
      <c r="M7" s="4" t="s">
        <v>89</v>
      </c>
      <c r="N7" s="4"/>
      <c r="O7" s="4" t="s">
        <v>90</v>
      </c>
      <c r="P7" s="4"/>
      <c r="Q7" s="100"/>
      <c r="R7" s="100"/>
      <c r="S7" s="4" t="s">
        <v>213</v>
      </c>
      <c r="T7" s="100"/>
      <c r="U7" s="100"/>
      <c r="V7" s="100"/>
      <c r="W7" s="100"/>
      <c r="X7" s="100"/>
      <c r="Y7" s="101">
        <v>0.25</v>
      </c>
      <c r="Z7" s="100">
        <v>1.25</v>
      </c>
      <c r="AA7" s="100"/>
      <c r="AB7" s="8">
        <v>0.05</v>
      </c>
      <c r="AC7" s="100">
        <v>1.05</v>
      </c>
    </row>
    <row r="8" spans="1:29" x14ac:dyDescent="0.35">
      <c r="A8" s="4" t="s">
        <v>33</v>
      </c>
      <c r="B8" s="4"/>
      <c r="C8" s="4" t="s">
        <v>91</v>
      </c>
      <c r="D8" s="100"/>
      <c r="E8" s="4" t="s">
        <v>92</v>
      </c>
      <c r="F8" s="4"/>
      <c r="G8" s="4" t="s">
        <v>106</v>
      </c>
      <c r="H8" s="4"/>
      <c r="I8" s="4" t="s">
        <v>94</v>
      </c>
      <c r="J8" s="4"/>
      <c r="K8" s="4" t="s">
        <v>88</v>
      </c>
      <c r="L8" s="4"/>
      <c r="M8" s="4" t="s">
        <v>96</v>
      </c>
      <c r="N8" s="4"/>
      <c r="O8" s="100"/>
      <c r="P8" s="100"/>
      <c r="Q8" s="100"/>
      <c r="R8" s="100"/>
      <c r="S8" s="100"/>
      <c r="T8" s="100"/>
      <c r="U8" s="100"/>
      <c r="V8" s="100"/>
      <c r="W8" s="100"/>
      <c r="X8" s="100"/>
      <c r="Y8" s="101">
        <v>0.3</v>
      </c>
      <c r="Z8" s="100">
        <v>1.3</v>
      </c>
      <c r="AA8" s="100"/>
      <c r="AB8" s="8">
        <v>0.06</v>
      </c>
      <c r="AC8" s="100">
        <v>1.06</v>
      </c>
    </row>
    <row r="9" spans="1:29" x14ac:dyDescent="0.35">
      <c r="A9" s="4" t="s">
        <v>34</v>
      </c>
      <c r="B9" s="4"/>
      <c r="C9" s="4" t="s">
        <v>97</v>
      </c>
      <c r="D9" s="100"/>
      <c r="E9" s="4" t="s">
        <v>197</v>
      </c>
      <c r="F9" s="4"/>
      <c r="G9" s="4" t="s">
        <v>110</v>
      </c>
      <c r="H9" s="4"/>
      <c r="I9" s="4" t="s">
        <v>215</v>
      </c>
      <c r="J9" s="4"/>
      <c r="K9" s="4" t="s">
        <v>95</v>
      </c>
      <c r="L9" s="4"/>
      <c r="M9" s="100"/>
      <c r="N9" s="100"/>
      <c r="O9" s="100"/>
      <c r="P9" s="100"/>
      <c r="Q9" s="100"/>
      <c r="R9" s="100"/>
      <c r="S9" s="100"/>
      <c r="T9" s="100"/>
      <c r="U9" s="100"/>
      <c r="V9" s="100"/>
      <c r="W9" s="100"/>
      <c r="X9" s="100"/>
      <c r="Y9" s="101">
        <v>0.35</v>
      </c>
      <c r="Z9" s="4">
        <v>1.35</v>
      </c>
      <c r="AA9" s="100"/>
      <c r="AB9" s="8">
        <v>7.0000000000000007E-2</v>
      </c>
      <c r="AC9" s="100">
        <v>1.07</v>
      </c>
    </row>
    <row r="10" spans="1:29" x14ac:dyDescent="0.35">
      <c r="A10" s="100"/>
      <c r="B10" s="100"/>
      <c r="C10" s="4" t="s">
        <v>101</v>
      </c>
      <c r="D10" s="100"/>
      <c r="E10" s="4" t="s">
        <v>222</v>
      </c>
      <c r="F10" s="4"/>
      <c r="G10" s="4"/>
      <c r="H10" s="4"/>
      <c r="I10" s="4" t="s">
        <v>214</v>
      </c>
      <c r="J10" s="100"/>
      <c r="K10" s="4" t="s">
        <v>100</v>
      </c>
      <c r="L10" s="4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1">
        <v>0.4</v>
      </c>
      <c r="Z10" s="100">
        <v>1.4</v>
      </c>
      <c r="AA10" s="100"/>
      <c r="AB10" s="8">
        <v>0.08</v>
      </c>
      <c r="AC10" s="100">
        <v>1.08</v>
      </c>
    </row>
    <row r="11" spans="1:29" x14ac:dyDescent="0.35">
      <c r="A11" s="100"/>
      <c r="B11" s="100"/>
      <c r="C11" s="4" t="s">
        <v>104</v>
      </c>
      <c r="D11" s="100"/>
      <c r="E11" s="4" t="s">
        <v>209</v>
      </c>
      <c r="F11" s="4"/>
      <c r="G11" s="4"/>
      <c r="H11" s="4"/>
      <c r="I11" s="4" t="s">
        <v>99</v>
      </c>
      <c r="J11" s="100"/>
      <c r="K11" s="4" t="s">
        <v>103</v>
      </c>
      <c r="L11" s="4"/>
      <c r="M11" s="100"/>
      <c r="N11" s="100"/>
      <c r="O11" s="100"/>
      <c r="P11" s="100"/>
      <c r="Q11" s="100"/>
      <c r="R11" s="100"/>
      <c r="S11" s="100"/>
      <c r="T11" s="100"/>
      <c r="U11" s="100"/>
      <c r="V11" s="100"/>
      <c r="W11" s="100"/>
      <c r="X11" s="100"/>
      <c r="Y11" s="101">
        <v>0.45</v>
      </c>
      <c r="Z11" s="100">
        <v>1.45</v>
      </c>
      <c r="AA11" s="100"/>
      <c r="AB11" s="8">
        <v>0.09</v>
      </c>
      <c r="AC11" s="100">
        <v>1.0900000000000001</v>
      </c>
    </row>
    <row r="12" spans="1:29" x14ac:dyDescent="0.35">
      <c r="A12" s="100"/>
      <c r="B12" s="100"/>
      <c r="C12" s="4" t="s">
        <v>108</v>
      </c>
      <c r="D12" s="100"/>
      <c r="E12" s="4" t="s">
        <v>105</v>
      </c>
      <c r="F12" s="4"/>
      <c r="G12" s="4"/>
      <c r="H12" s="4"/>
      <c r="I12" s="100"/>
      <c r="J12" s="100"/>
      <c r="K12" s="4" t="s">
        <v>107</v>
      </c>
      <c r="L12" s="4"/>
      <c r="M12" s="100"/>
      <c r="N12" s="100"/>
      <c r="O12" s="100"/>
      <c r="P12" s="100"/>
      <c r="Q12" s="100"/>
      <c r="R12" s="100"/>
      <c r="S12" s="100"/>
      <c r="T12" s="100"/>
      <c r="U12" s="100"/>
      <c r="V12" s="100"/>
      <c r="W12" s="100"/>
      <c r="X12" s="100"/>
      <c r="Y12" s="101">
        <v>0.5</v>
      </c>
      <c r="Z12" s="4">
        <v>1.5</v>
      </c>
      <c r="AA12" s="100"/>
      <c r="AB12" s="8">
        <v>0.1</v>
      </c>
      <c r="AC12" s="100">
        <v>1.1000000000000001</v>
      </c>
    </row>
    <row r="13" spans="1:29" x14ac:dyDescent="0.35">
      <c r="A13" s="100"/>
      <c r="B13" s="100"/>
      <c r="C13" s="4" t="s">
        <v>112</v>
      </c>
      <c r="D13" s="100"/>
      <c r="E13" s="4" t="s">
        <v>109</v>
      </c>
      <c r="F13" s="4"/>
      <c r="G13" s="100"/>
      <c r="H13" s="4"/>
      <c r="I13" s="100"/>
      <c r="J13" s="100"/>
      <c r="K13" s="4" t="s">
        <v>111</v>
      </c>
      <c r="L13" s="4"/>
      <c r="M13" s="100"/>
      <c r="N13" s="100"/>
      <c r="O13" s="100"/>
      <c r="P13" s="100"/>
      <c r="Q13" s="100"/>
      <c r="R13" s="100"/>
      <c r="S13" s="100"/>
      <c r="T13" s="100"/>
      <c r="U13" s="100"/>
      <c r="V13" s="100"/>
      <c r="W13" s="100"/>
      <c r="X13" s="100"/>
      <c r="Y13" s="101">
        <v>0.55000000000000004</v>
      </c>
      <c r="Z13" s="100">
        <v>1.55</v>
      </c>
      <c r="AA13" s="100"/>
      <c r="AB13" s="8">
        <v>0.11</v>
      </c>
      <c r="AC13" s="100">
        <v>1.1100000000000001</v>
      </c>
    </row>
    <row r="14" spans="1:29" x14ac:dyDescent="0.35">
      <c r="A14" s="100"/>
      <c r="B14" s="100"/>
      <c r="C14" s="4" t="s">
        <v>114</v>
      </c>
      <c r="D14" s="100"/>
      <c r="E14" s="4" t="s">
        <v>223</v>
      </c>
      <c r="F14" s="4"/>
      <c r="G14" s="100"/>
      <c r="H14" s="4"/>
      <c r="I14" s="100"/>
      <c r="J14" s="100"/>
      <c r="K14" s="4" t="s">
        <v>113</v>
      </c>
      <c r="L14" s="4"/>
      <c r="M14" s="100"/>
      <c r="N14" s="100"/>
      <c r="O14" s="100"/>
      <c r="P14" s="100"/>
      <c r="Q14" s="100"/>
      <c r="R14" s="100"/>
      <c r="S14" s="100"/>
      <c r="T14" s="100"/>
      <c r="U14" s="100"/>
      <c r="V14" s="100"/>
      <c r="W14" s="100"/>
      <c r="X14" s="100"/>
      <c r="Y14" s="101">
        <v>0.6</v>
      </c>
      <c r="Z14" s="100">
        <v>1.6</v>
      </c>
      <c r="AA14" s="100"/>
      <c r="AB14" s="8">
        <v>0.12</v>
      </c>
      <c r="AC14" s="100">
        <v>1.1200000000000001</v>
      </c>
    </row>
    <row r="15" spans="1:29" x14ac:dyDescent="0.35">
      <c r="A15" s="100"/>
      <c r="B15" s="100"/>
      <c r="C15" s="4" t="s">
        <v>117</v>
      </c>
      <c r="D15" s="100"/>
      <c r="E15" s="4" t="s">
        <v>115</v>
      </c>
      <c r="F15" s="4"/>
      <c r="G15" s="4"/>
      <c r="H15" s="4"/>
      <c r="I15" s="100"/>
      <c r="J15" s="100"/>
      <c r="K15" s="4" t="s">
        <v>116</v>
      </c>
      <c r="L15" s="4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1">
        <v>0.65</v>
      </c>
      <c r="Z15" s="4">
        <v>1.65</v>
      </c>
      <c r="AA15" s="100"/>
      <c r="AB15" s="8">
        <v>0.13</v>
      </c>
      <c r="AC15" s="100">
        <v>1.1299999999999999</v>
      </c>
    </row>
    <row r="16" spans="1:29" x14ac:dyDescent="0.35">
      <c r="A16" s="100"/>
      <c r="B16" s="100"/>
      <c r="C16" s="4" t="s">
        <v>119</v>
      </c>
      <c r="D16" s="100"/>
      <c r="E16" s="4" t="s">
        <v>220</v>
      </c>
      <c r="F16" s="4"/>
      <c r="G16" s="100"/>
      <c r="H16" s="100"/>
      <c r="I16" s="100"/>
      <c r="J16" s="100"/>
      <c r="K16" s="4" t="s">
        <v>118</v>
      </c>
      <c r="L16" s="4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1">
        <v>0.7</v>
      </c>
      <c r="Z16" s="100">
        <v>1.7</v>
      </c>
      <c r="AA16" s="100"/>
      <c r="AB16" s="8">
        <v>0.14000000000000001</v>
      </c>
      <c r="AC16" s="100">
        <v>1.1399999999999999</v>
      </c>
    </row>
    <row r="17" spans="1:29" x14ac:dyDescent="0.35">
      <c r="A17" s="100"/>
      <c r="B17" s="100"/>
      <c r="C17" s="4" t="s">
        <v>121</v>
      </c>
      <c r="D17" s="100"/>
      <c r="E17" s="4" t="s">
        <v>221</v>
      </c>
      <c r="F17" s="4"/>
      <c r="G17" s="4" t="s">
        <v>225</v>
      </c>
      <c r="H17" s="100"/>
      <c r="I17" s="100"/>
      <c r="J17" s="100"/>
      <c r="K17" s="4" t="s">
        <v>120</v>
      </c>
      <c r="L17" s="4"/>
      <c r="M17" s="100"/>
      <c r="N17" s="100"/>
      <c r="O17" s="100"/>
      <c r="P17" s="100"/>
      <c r="Q17" s="100"/>
      <c r="R17" s="100"/>
      <c r="S17" s="100"/>
      <c r="T17" s="100"/>
      <c r="U17" s="100"/>
      <c r="V17" s="100"/>
      <c r="W17" s="100"/>
      <c r="X17" s="100"/>
      <c r="Y17" s="101">
        <v>0.75</v>
      </c>
      <c r="Z17" s="100">
        <v>1.75</v>
      </c>
      <c r="AA17" s="100"/>
      <c r="AB17" s="8">
        <v>0.15</v>
      </c>
      <c r="AC17" s="100">
        <v>1.1499999999999999</v>
      </c>
    </row>
    <row r="18" spans="1:29" x14ac:dyDescent="0.35">
      <c r="A18" s="100"/>
      <c r="B18" s="100"/>
      <c r="C18" s="4" t="s">
        <v>123</v>
      </c>
      <c r="D18" s="100"/>
      <c r="E18" s="4" t="s">
        <v>219</v>
      </c>
      <c r="F18" s="4"/>
      <c r="G18" s="100" t="s">
        <v>224</v>
      </c>
      <c r="H18" s="4"/>
      <c r="I18" s="100"/>
      <c r="J18" s="100"/>
      <c r="K18" s="4" t="s">
        <v>122</v>
      </c>
      <c r="L18" s="4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1">
        <v>0.8</v>
      </c>
      <c r="Z18" s="4">
        <v>1.8</v>
      </c>
      <c r="AA18" s="100"/>
      <c r="AB18" s="8">
        <v>0.16</v>
      </c>
      <c r="AC18" s="100">
        <v>1.1599999999999999</v>
      </c>
    </row>
    <row r="19" spans="1:29" x14ac:dyDescent="0.35">
      <c r="A19" s="100"/>
      <c r="B19" s="100"/>
      <c r="C19" s="4" t="s">
        <v>126</v>
      </c>
      <c r="D19" s="100"/>
      <c r="E19" s="4" t="s">
        <v>124</v>
      </c>
      <c r="F19" s="4"/>
      <c r="G19" s="100" t="s">
        <v>226</v>
      </c>
      <c r="H19" s="100"/>
      <c r="I19" s="100"/>
      <c r="J19" s="100"/>
      <c r="K19" s="4" t="s">
        <v>125</v>
      </c>
      <c r="L19" s="4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1">
        <v>0.85</v>
      </c>
      <c r="Z19" s="100">
        <v>1.85</v>
      </c>
      <c r="AA19" s="100"/>
      <c r="AB19" s="8">
        <v>0.17</v>
      </c>
      <c r="AC19" s="100">
        <v>1.17</v>
      </c>
    </row>
    <row r="20" spans="1:29" x14ac:dyDescent="0.35">
      <c r="A20" s="100"/>
      <c r="B20" s="100"/>
      <c r="C20" s="4" t="s">
        <v>128</v>
      </c>
      <c r="D20" s="100"/>
      <c r="E20" s="4" t="s">
        <v>217</v>
      </c>
      <c r="F20" s="4"/>
      <c r="G20" s="100" t="s">
        <v>228</v>
      </c>
      <c r="H20" s="4"/>
      <c r="I20" s="100"/>
      <c r="J20" s="100"/>
      <c r="K20" s="4" t="s">
        <v>127</v>
      </c>
      <c r="L20" s="4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1">
        <v>0.9</v>
      </c>
      <c r="Z20" s="100">
        <v>1.9</v>
      </c>
      <c r="AA20" s="100"/>
      <c r="AB20" s="8">
        <v>0.18</v>
      </c>
      <c r="AC20" s="100">
        <v>1.18</v>
      </c>
    </row>
    <row r="21" spans="1:29" x14ac:dyDescent="0.35">
      <c r="A21" s="100"/>
      <c r="B21" s="100"/>
      <c r="C21" s="4" t="s">
        <v>130</v>
      </c>
      <c r="D21" s="100"/>
      <c r="E21" s="4" t="s">
        <v>216</v>
      </c>
      <c r="F21" s="4"/>
      <c r="G21" s="100" t="s">
        <v>229</v>
      </c>
      <c r="H21" s="100"/>
      <c r="I21" s="100"/>
      <c r="J21" s="100"/>
      <c r="K21" s="4" t="s">
        <v>129</v>
      </c>
      <c r="L21" s="4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1">
        <v>0.95</v>
      </c>
      <c r="Z21" s="4">
        <v>1.95</v>
      </c>
      <c r="AA21" s="100"/>
      <c r="AB21" s="8">
        <v>0.19</v>
      </c>
      <c r="AC21" s="100">
        <v>1.19</v>
      </c>
    </row>
    <row r="22" spans="1:29" x14ac:dyDescent="0.35">
      <c r="A22" s="100"/>
      <c r="B22" s="100"/>
      <c r="C22" s="4" t="s">
        <v>133</v>
      </c>
      <c r="D22" s="100"/>
      <c r="E22" s="4" t="s">
        <v>218</v>
      </c>
      <c r="F22" s="4"/>
      <c r="G22" s="100"/>
      <c r="H22" s="100"/>
      <c r="I22" s="100"/>
      <c r="J22" s="100"/>
      <c r="K22" s="4" t="s">
        <v>132</v>
      </c>
      <c r="L22" s="4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  <c r="Y22" s="101">
        <v>1</v>
      </c>
      <c r="Z22" s="100">
        <v>2</v>
      </c>
      <c r="AA22" s="100"/>
      <c r="AB22" s="8">
        <v>0.2</v>
      </c>
      <c r="AC22" s="100">
        <v>1.2</v>
      </c>
    </row>
    <row r="23" spans="1:29" x14ac:dyDescent="0.35">
      <c r="A23" s="100"/>
      <c r="B23" s="100"/>
      <c r="C23" s="4" t="s">
        <v>136</v>
      </c>
      <c r="D23" s="100"/>
      <c r="E23" s="4" t="s">
        <v>131</v>
      </c>
      <c r="F23" s="4"/>
      <c r="G23" s="100"/>
      <c r="H23" s="100"/>
      <c r="I23" s="100"/>
      <c r="J23" s="100"/>
      <c r="K23" s="4" t="s">
        <v>227</v>
      </c>
      <c r="L23" s="4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  <c r="Y23" s="100"/>
      <c r="Z23" s="100"/>
      <c r="AA23" s="100"/>
      <c r="AB23" s="8">
        <v>0.21</v>
      </c>
      <c r="AC23" s="100">
        <v>1.21</v>
      </c>
    </row>
    <row r="24" spans="1:29" x14ac:dyDescent="0.35">
      <c r="A24" s="100"/>
      <c r="B24" s="100"/>
      <c r="C24" s="4" t="s">
        <v>139</v>
      </c>
      <c r="D24" s="100"/>
      <c r="E24" s="4" t="s">
        <v>134</v>
      </c>
      <c r="F24" s="4"/>
      <c r="G24" s="100"/>
      <c r="H24" s="100"/>
      <c r="I24" s="100"/>
      <c r="J24" s="100"/>
      <c r="K24" s="4" t="s">
        <v>135</v>
      </c>
      <c r="L24" s="4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  <c r="Y24" s="100"/>
      <c r="Z24" s="100"/>
      <c r="AA24" s="100"/>
      <c r="AB24" s="8">
        <v>0.22</v>
      </c>
      <c r="AC24" s="100">
        <v>1.22</v>
      </c>
    </row>
    <row r="25" spans="1:29" x14ac:dyDescent="0.35">
      <c r="A25" s="100"/>
      <c r="B25" s="100"/>
      <c r="C25" s="4" t="s">
        <v>141</v>
      </c>
      <c r="D25" s="100"/>
      <c r="E25" s="4" t="s">
        <v>137</v>
      </c>
      <c r="F25" s="4"/>
      <c r="G25" s="100"/>
      <c r="H25" s="100"/>
      <c r="I25" s="100"/>
      <c r="J25" s="100"/>
      <c r="K25" s="4" t="s">
        <v>138</v>
      </c>
      <c r="L25" s="4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8">
        <v>0.23</v>
      </c>
      <c r="AC25" s="100">
        <v>1.23</v>
      </c>
    </row>
    <row r="26" spans="1:29" x14ac:dyDescent="0.35">
      <c r="A26" s="100"/>
      <c r="B26" s="100"/>
      <c r="C26" s="100"/>
      <c r="D26" s="100"/>
      <c r="E26" s="4" t="s">
        <v>140</v>
      </c>
      <c r="F26" s="4"/>
      <c r="G26" s="100"/>
      <c r="H26" s="100"/>
      <c r="I26" s="100"/>
      <c r="J26" s="100"/>
      <c r="K26" s="4" t="s">
        <v>93</v>
      </c>
      <c r="L26" s="4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  <c r="Y26" s="100"/>
      <c r="Z26" s="100"/>
      <c r="AA26" s="100"/>
      <c r="AB26" s="8">
        <v>0.24</v>
      </c>
      <c r="AC26" s="100">
        <v>1.24</v>
      </c>
    </row>
    <row r="27" spans="1:29" x14ac:dyDescent="0.35">
      <c r="A27" s="100"/>
      <c r="B27" s="100"/>
      <c r="C27" s="100"/>
      <c r="D27" s="100"/>
      <c r="E27" s="4" t="s">
        <v>142</v>
      </c>
      <c r="F27" s="4"/>
      <c r="G27" s="100"/>
      <c r="H27" s="100"/>
      <c r="I27" s="100"/>
      <c r="J27" s="100"/>
      <c r="K27" s="4" t="s">
        <v>231</v>
      </c>
      <c r="L27" s="4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  <c r="Y27" s="100"/>
      <c r="Z27" s="100"/>
      <c r="AA27" s="100"/>
      <c r="AB27" s="8">
        <v>0.25</v>
      </c>
      <c r="AC27" s="100">
        <v>1.25</v>
      </c>
    </row>
    <row r="28" spans="1:29" x14ac:dyDescent="0.35">
      <c r="A28" s="100"/>
      <c r="B28" s="100"/>
      <c r="C28" s="100"/>
      <c r="D28" s="100"/>
      <c r="E28" s="4" t="s">
        <v>192</v>
      </c>
      <c r="F28" s="4"/>
      <c r="G28" s="100"/>
      <c r="H28" s="100"/>
      <c r="I28" s="100"/>
      <c r="J28" s="100"/>
      <c r="K28" s="4" t="s">
        <v>143</v>
      </c>
      <c r="L28" s="4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  <c r="Y28" s="100"/>
      <c r="Z28" s="100"/>
      <c r="AA28" s="100"/>
      <c r="AB28" s="8">
        <v>0.26</v>
      </c>
      <c r="AC28" s="100">
        <v>1.26</v>
      </c>
    </row>
    <row r="29" spans="1:29" x14ac:dyDescent="0.35">
      <c r="A29" s="100"/>
      <c r="B29" s="100"/>
      <c r="C29" s="100"/>
      <c r="D29" s="100"/>
      <c r="E29" s="4" t="s">
        <v>193</v>
      </c>
      <c r="F29" s="4"/>
      <c r="G29" s="100"/>
      <c r="H29" s="100"/>
      <c r="I29" s="100"/>
      <c r="J29" s="100"/>
      <c r="K29" s="4" t="s">
        <v>144</v>
      </c>
      <c r="L29" s="4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  <c r="Y29" s="100"/>
      <c r="Z29" s="100"/>
      <c r="AA29" s="100"/>
      <c r="AB29" s="8">
        <v>0.27</v>
      </c>
      <c r="AC29" s="100">
        <v>1.27</v>
      </c>
    </row>
    <row r="30" spans="1:29" x14ac:dyDescent="0.35">
      <c r="A30" s="100"/>
      <c r="B30" s="100"/>
      <c r="C30" s="100"/>
      <c r="D30" s="100"/>
      <c r="E30" s="4" t="s">
        <v>194</v>
      </c>
      <c r="F30" s="4"/>
      <c r="G30" s="100"/>
      <c r="H30" s="100"/>
      <c r="I30" s="100"/>
      <c r="J30" s="100"/>
      <c r="K30" s="4" t="s">
        <v>145</v>
      </c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  <c r="Y30" s="100"/>
      <c r="Z30" s="100"/>
      <c r="AA30" s="100"/>
      <c r="AB30" s="8">
        <v>0.28000000000000003</v>
      </c>
      <c r="AC30" s="100">
        <v>1.28</v>
      </c>
    </row>
    <row r="31" spans="1:29" x14ac:dyDescent="0.35">
      <c r="A31" s="100"/>
      <c r="B31" s="100"/>
      <c r="C31" s="100"/>
      <c r="D31" s="100"/>
      <c r="E31" s="4" t="s">
        <v>147</v>
      </c>
      <c r="F31" s="4"/>
      <c r="G31" s="100"/>
      <c r="H31" s="100"/>
      <c r="I31" s="100"/>
      <c r="J31" s="100"/>
      <c r="K31" s="4" t="s">
        <v>78</v>
      </c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  <c r="Y31" s="100"/>
      <c r="Z31" s="100"/>
      <c r="AA31" s="100"/>
      <c r="AB31" s="8">
        <v>0.28999999999999998</v>
      </c>
      <c r="AC31" s="100">
        <v>1.29</v>
      </c>
    </row>
    <row r="32" spans="1:29" x14ac:dyDescent="0.35">
      <c r="A32" s="100"/>
      <c r="B32" s="100"/>
      <c r="C32" s="100"/>
      <c r="D32" s="100"/>
      <c r="E32" s="4" t="s">
        <v>149</v>
      </c>
      <c r="F32" s="4"/>
      <c r="G32" s="100"/>
      <c r="H32" s="100"/>
      <c r="I32" s="100"/>
      <c r="J32" s="100"/>
      <c r="K32" s="4" t="s">
        <v>146</v>
      </c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  <c r="Y32" s="100"/>
      <c r="Z32" s="100"/>
      <c r="AA32" s="100"/>
      <c r="AB32" s="8">
        <v>0.3</v>
      </c>
      <c r="AC32" s="100">
        <v>1.3</v>
      </c>
    </row>
    <row r="33" spans="1:29" x14ac:dyDescent="0.35">
      <c r="A33" s="100"/>
      <c r="B33" s="100"/>
      <c r="C33" s="100"/>
      <c r="D33" s="100"/>
      <c r="E33" s="4" t="s">
        <v>150</v>
      </c>
      <c r="F33" s="4"/>
      <c r="G33" s="100"/>
      <c r="H33" s="100"/>
      <c r="I33" s="100"/>
      <c r="J33" s="100"/>
      <c r="K33" s="4" t="s">
        <v>148</v>
      </c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  <c r="Y33" s="100"/>
      <c r="Z33" s="100"/>
      <c r="AA33" s="100"/>
      <c r="AB33" s="8">
        <v>0.31</v>
      </c>
      <c r="AC33" s="100">
        <v>1.31</v>
      </c>
    </row>
    <row r="34" spans="1:29" x14ac:dyDescent="0.35">
      <c r="A34" s="100"/>
      <c r="B34" s="100"/>
      <c r="C34" s="100"/>
      <c r="D34" s="100"/>
      <c r="E34" s="4" t="s">
        <v>151</v>
      </c>
      <c r="F34" s="4"/>
      <c r="G34" s="100"/>
      <c r="H34" s="100"/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V34" s="100"/>
      <c r="W34" s="100"/>
      <c r="X34" s="100"/>
      <c r="Y34" s="100"/>
      <c r="Z34" s="100"/>
      <c r="AA34" s="100"/>
      <c r="AB34" s="8">
        <v>0.32</v>
      </c>
      <c r="AC34" s="100">
        <v>1.32</v>
      </c>
    </row>
    <row r="35" spans="1:29" x14ac:dyDescent="0.35">
      <c r="A35" s="100"/>
      <c r="B35" s="100"/>
      <c r="C35" s="100"/>
      <c r="D35" s="100"/>
      <c r="E35" s="4" t="s">
        <v>152</v>
      </c>
      <c r="F35" s="4"/>
      <c r="G35" s="100"/>
      <c r="H35" s="100"/>
      <c r="I35" s="100"/>
      <c r="J35" s="100"/>
      <c r="K35" s="100" t="s">
        <v>230</v>
      </c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  <c r="Y35" s="100"/>
      <c r="Z35" s="100"/>
      <c r="AA35" s="100"/>
      <c r="AB35" s="8">
        <v>0.33</v>
      </c>
      <c r="AC35" s="100">
        <v>1.33</v>
      </c>
    </row>
    <row r="36" spans="1:29" x14ac:dyDescent="0.35">
      <c r="A36" s="100"/>
      <c r="B36" s="100"/>
      <c r="C36" s="100"/>
      <c r="D36" s="100"/>
      <c r="E36" s="4" t="s">
        <v>195</v>
      </c>
      <c r="F36" s="4"/>
      <c r="G36" s="100"/>
      <c r="H36" s="100"/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/>
      <c r="U36" s="100"/>
      <c r="V36" s="100"/>
      <c r="W36" s="100"/>
      <c r="X36" s="100"/>
      <c r="Y36" s="100"/>
      <c r="Z36" s="100"/>
      <c r="AA36" s="100"/>
      <c r="AB36" s="8">
        <v>0.34</v>
      </c>
      <c r="AC36" s="100">
        <v>1.34</v>
      </c>
    </row>
    <row r="37" spans="1:29" x14ac:dyDescent="0.35">
      <c r="A37" s="100"/>
      <c r="B37" s="100"/>
      <c r="C37" s="100"/>
      <c r="D37" s="100"/>
      <c r="E37" s="4" t="s">
        <v>153</v>
      </c>
      <c r="F37" s="4"/>
      <c r="G37" s="100"/>
      <c r="H37" s="100"/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  <c r="V37" s="100"/>
      <c r="W37" s="100"/>
      <c r="X37" s="100"/>
      <c r="Y37" s="100"/>
      <c r="Z37" s="100"/>
      <c r="AA37" s="100"/>
      <c r="AB37" s="8">
        <v>0.35</v>
      </c>
      <c r="AC37" s="100">
        <v>1.35</v>
      </c>
    </row>
    <row r="38" spans="1:29" x14ac:dyDescent="0.35">
      <c r="A38" s="100"/>
      <c r="B38" s="100"/>
      <c r="C38" s="100"/>
      <c r="D38" s="100"/>
      <c r="E38" s="4" t="s">
        <v>154</v>
      </c>
      <c r="F38" s="100"/>
      <c r="G38" s="100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  <c r="X38" s="100"/>
      <c r="Y38" s="100"/>
      <c r="Z38" s="100"/>
      <c r="AA38" s="100"/>
      <c r="AB38" s="8">
        <v>0.36</v>
      </c>
      <c r="AC38" s="100">
        <v>1.36</v>
      </c>
    </row>
    <row r="39" spans="1:29" x14ac:dyDescent="0.35">
      <c r="A39" s="100"/>
      <c r="B39" s="100"/>
      <c r="C39" s="100"/>
      <c r="D39" s="100"/>
      <c r="E39" s="4" t="s">
        <v>155</v>
      </c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  <c r="Y39" s="100"/>
      <c r="Z39" s="100"/>
      <c r="AA39" s="100"/>
      <c r="AB39" s="8">
        <v>0.37</v>
      </c>
      <c r="AC39" s="100">
        <v>1.37</v>
      </c>
    </row>
    <row r="40" spans="1:29" x14ac:dyDescent="0.35">
      <c r="A40" s="100"/>
      <c r="B40" s="100"/>
      <c r="C40" s="100"/>
      <c r="D40" s="100"/>
      <c r="E40" s="100"/>
      <c r="F40" s="100"/>
      <c r="G40" s="100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  <c r="Y40" s="100"/>
      <c r="Z40" s="100"/>
      <c r="AA40" s="100"/>
      <c r="AB40" s="8">
        <v>0.38</v>
      </c>
      <c r="AC40" s="100">
        <v>1.38</v>
      </c>
    </row>
    <row r="41" spans="1:29" x14ac:dyDescent="0.35">
      <c r="A41" s="100"/>
      <c r="B41" s="100"/>
      <c r="C41" s="100"/>
      <c r="D41" s="100"/>
      <c r="E41" s="100"/>
      <c r="F41" s="100"/>
      <c r="G41" s="100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  <c r="V41" s="100"/>
      <c r="W41" s="100"/>
      <c r="X41" s="100"/>
      <c r="Y41" s="100"/>
      <c r="Z41" s="100"/>
      <c r="AA41" s="100"/>
      <c r="AB41" s="8">
        <v>0.39</v>
      </c>
      <c r="AC41" s="100">
        <v>1.39</v>
      </c>
    </row>
    <row r="42" spans="1:29" x14ac:dyDescent="0.35">
      <c r="A42" s="100"/>
      <c r="B42" s="100"/>
      <c r="C42" s="100"/>
      <c r="D42" s="100"/>
      <c r="E42" s="100"/>
      <c r="F42" s="100"/>
      <c r="G42" s="100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  <c r="Y42" s="100"/>
      <c r="Z42" s="100"/>
      <c r="AA42" s="100"/>
      <c r="AB42" s="8">
        <v>0.4</v>
      </c>
      <c r="AC42" s="100">
        <v>1.4</v>
      </c>
    </row>
    <row r="43" spans="1:29" x14ac:dyDescent="0.35">
      <c r="A43" s="100"/>
      <c r="B43" s="100"/>
      <c r="C43" s="100"/>
      <c r="D43" s="100"/>
      <c r="E43" s="21"/>
      <c r="F43" s="100"/>
      <c r="G43" s="100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  <c r="Y43" s="100"/>
      <c r="Z43" s="100"/>
      <c r="AA43" s="100"/>
      <c r="AB43" s="8">
        <v>0.41</v>
      </c>
      <c r="AC43" s="100">
        <v>1.41</v>
      </c>
    </row>
    <row r="44" spans="1:29" x14ac:dyDescent="0.35">
      <c r="A44" s="100"/>
      <c r="B44" s="100"/>
      <c r="C44" s="100"/>
      <c r="D44" s="100"/>
      <c r="E44" s="100"/>
      <c r="F44" s="100"/>
      <c r="G44" s="100"/>
      <c r="H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  <c r="Y44" s="100"/>
      <c r="Z44" s="100"/>
      <c r="AA44" s="100"/>
      <c r="AB44" s="8">
        <v>0.42</v>
      </c>
      <c r="AC44" s="100">
        <v>1.42</v>
      </c>
    </row>
    <row r="45" spans="1:29" x14ac:dyDescent="0.35">
      <c r="A45" s="100"/>
      <c r="B45" s="100"/>
      <c r="C45" s="100"/>
      <c r="D45" s="100"/>
      <c r="E45" s="100"/>
      <c r="F45" s="100"/>
      <c r="G45" s="100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  <c r="Y45" s="100"/>
      <c r="Z45" s="100"/>
      <c r="AA45" s="100"/>
      <c r="AB45" s="8">
        <v>0.43</v>
      </c>
      <c r="AC45" s="100">
        <v>1.43</v>
      </c>
    </row>
    <row r="46" spans="1:29" x14ac:dyDescent="0.35">
      <c r="A46" s="100"/>
      <c r="B46" s="100"/>
      <c r="C46" s="100"/>
      <c r="D46" s="100"/>
      <c r="E46" s="100"/>
      <c r="F46" s="100"/>
      <c r="G46" s="100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  <c r="Y46" s="100"/>
      <c r="Z46" s="100"/>
      <c r="AA46" s="100"/>
      <c r="AB46" s="8">
        <v>0.44</v>
      </c>
      <c r="AC46" s="100">
        <v>1.44</v>
      </c>
    </row>
    <row r="47" spans="1:29" x14ac:dyDescent="0.35">
      <c r="A47" s="100"/>
      <c r="B47" s="100"/>
      <c r="C47" s="100"/>
      <c r="D47" s="100"/>
      <c r="E47" s="100"/>
      <c r="F47" s="100"/>
      <c r="G47" s="100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  <c r="Y47" s="100"/>
      <c r="Z47" s="100"/>
      <c r="AA47" s="100"/>
      <c r="AB47" s="8">
        <v>0.45</v>
      </c>
      <c r="AC47" s="100">
        <v>1.45</v>
      </c>
    </row>
    <row r="48" spans="1:29" x14ac:dyDescent="0.35">
      <c r="A48" s="100"/>
      <c r="B48" s="100"/>
      <c r="C48" s="100"/>
      <c r="D48" s="100"/>
      <c r="E48" s="100"/>
      <c r="F48" s="100"/>
      <c r="G48" s="100"/>
      <c r="H48" s="100"/>
      <c r="I48" s="100"/>
      <c r="J48" s="100"/>
      <c r="K48" s="100"/>
      <c r="L48" s="100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  <c r="Y48" s="100"/>
      <c r="Z48" s="100"/>
      <c r="AA48" s="100"/>
      <c r="AB48" s="8">
        <v>0.46</v>
      </c>
      <c r="AC48" s="100">
        <v>1.46</v>
      </c>
    </row>
    <row r="49" spans="1:29" x14ac:dyDescent="0.35">
      <c r="A49" s="100"/>
      <c r="B49" s="100"/>
      <c r="C49" s="100"/>
      <c r="D49" s="100"/>
      <c r="E49" s="100"/>
      <c r="F49" s="100"/>
      <c r="G49" s="100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  <c r="Y49" s="100"/>
      <c r="Z49" s="100"/>
      <c r="AA49" s="100"/>
      <c r="AB49" s="8">
        <v>0.47</v>
      </c>
      <c r="AC49" s="100">
        <v>1.47</v>
      </c>
    </row>
    <row r="50" spans="1:29" x14ac:dyDescent="0.35">
      <c r="A50" s="100"/>
      <c r="B50" s="100"/>
      <c r="C50" s="100"/>
      <c r="D50" s="100"/>
      <c r="E50" s="100"/>
      <c r="F50" s="100"/>
      <c r="G50" s="100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  <c r="Y50" s="100"/>
      <c r="Z50" s="100"/>
      <c r="AA50" s="100"/>
      <c r="AB50" s="8">
        <v>0.48</v>
      </c>
      <c r="AC50" s="100">
        <v>1.48</v>
      </c>
    </row>
    <row r="51" spans="1:29" x14ac:dyDescent="0.35">
      <c r="A51" s="100"/>
      <c r="B51" s="100"/>
      <c r="C51" s="100"/>
      <c r="D51" s="100"/>
      <c r="E51" s="100"/>
      <c r="F51" s="100"/>
      <c r="G51" s="100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  <c r="Y51" s="100"/>
      <c r="Z51" s="100"/>
      <c r="AA51" s="100"/>
      <c r="AB51" s="8">
        <v>0.49</v>
      </c>
      <c r="AC51" s="100">
        <v>1.49</v>
      </c>
    </row>
    <row r="52" spans="1:29" x14ac:dyDescent="0.35">
      <c r="A52" s="100"/>
      <c r="B52" s="100"/>
      <c r="C52" s="100"/>
      <c r="D52" s="100"/>
      <c r="E52" s="100"/>
      <c r="F52" s="100"/>
      <c r="G52" s="100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  <c r="Y52" s="100"/>
      <c r="Z52" s="100"/>
      <c r="AA52" s="100"/>
      <c r="AB52" s="8">
        <v>0.5</v>
      </c>
      <c r="AC52" s="100">
        <v>1.5</v>
      </c>
    </row>
    <row r="53" spans="1:29" x14ac:dyDescent="0.35">
      <c r="A53" s="100"/>
      <c r="B53" s="100"/>
      <c r="C53" s="100"/>
      <c r="D53" s="100"/>
      <c r="E53" s="100"/>
      <c r="F53" s="100"/>
      <c r="G53" s="100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  <c r="Y53" s="100"/>
      <c r="Z53" s="100"/>
      <c r="AA53" s="100"/>
      <c r="AB53" s="8">
        <v>0.51</v>
      </c>
      <c r="AC53" s="100">
        <v>1.51</v>
      </c>
    </row>
    <row r="54" spans="1:29" x14ac:dyDescent="0.35">
      <c r="A54" s="100"/>
      <c r="B54" s="100"/>
      <c r="C54" s="100"/>
      <c r="D54" s="100"/>
      <c r="E54" s="100"/>
      <c r="F54" s="100"/>
      <c r="G54" s="100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  <c r="Y54" s="100"/>
      <c r="Z54" s="100"/>
      <c r="AA54" s="100"/>
      <c r="AB54" s="8">
        <v>0.52</v>
      </c>
      <c r="AC54" s="100">
        <v>1.52</v>
      </c>
    </row>
    <row r="55" spans="1:29" x14ac:dyDescent="0.35">
      <c r="A55" s="100"/>
      <c r="B55" s="100"/>
      <c r="C55" s="100"/>
      <c r="D55" s="100"/>
      <c r="E55" s="100"/>
      <c r="F55" s="100"/>
      <c r="G55" s="100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00"/>
      <c r="S55" s="100"/>
      <c r="T55" s="100"/>
      <c r="U55" s="100"/>
      <c r="V55" s="100"/>
      <c r="W55" s="100"/>
      <c r="X55" s="100"/>
      <c r="Y55" s="100"/>
      <c r="Z55" s="100"/>
      <c r="AA55" s="100"/>
      <c r="AB55" s="8">
        <v>0.53</v>
      </c>
      <c r="AC55" s="100">
        <v>1.53</v>
      </c>
    </row>
    <row r="56" spans="1:29" x14ac:dyDescent="0.35">
      <c r="A56" s="100"/>
      <c r="B56" s="100"/>
      <c r="C56" s="100"/>
      <c r="D56" s="100"/>
      <c r="E56" s="100"/>
      <c r="F56" s="100"/>
      <c r="G56" s="100"/>
      <c r="H56" s="100"/>
      <c r="I56" s="100"/>
      <c r="J56" s="100"/>
      <c r="K56" s="100"/>
      <c r="L56" s="100"/>
      <c r="M56" s="100"/>
      <c r="N56" s="100"/>
      <c r="O56" s="100"/>
      <c r="P56" s="100"/>
      <c r="Q56" s="100"/>
      <c r="R56" s="100"/>
      <c r="S56" s="100"/>
      <c r="T56" s="100"/>
      <c r="U56" s="100"/>
      <c r="V56" s="100"/>
      <c r="W56" s="100"/>
      <c r="X56" s="100"/>
      <c r="Y56" s="100"/>
      <c r="Z56" s="100"/>
      <c r="AA56" s="100"/>
      <c r="AB56" s="8">
        <v>0.54</v>
      </c>
      <c r="AC56" s="100">
        <v>1.54</v>
      </c>
    </row>
    <row r="57" spans="1:29" x14ac:dyDescent="0.35">
      <c r="A57" s="100"/>
      <c r="B57" s="100"/>
      <c r="C57" s="100"/>
      <c r="D57" s="100"/>
      <c r="E57" s="100"/>
      <c r="F57" s="100"/>
      <c r="G57" s="100"/>
      <c r="H57" s="100"/>
      <c r="I57" s="100"/>
      <c r="J57" s="100"/>
      <c r="K57" s="100"/>
      <c r="L57" s="100"/>
      <c r="M57" s="100"/>
      <c r="N57" s="100"/>
      <c r="O57" s="100"/>
      <c r="P57" s="100"/>
      <c r="Q57" s="100"/>
      <c r="R57" s="100"/>
      <c r="S57" s="100"/>
      <c r="T57" s="100"/>
      <c r="U57" s="100"/>
      <c r="V57" s="100"/>
      <c r="W57" s="100"/>
      <c r="X57" s="100"/>
      <c r="Y57" s="100"/>
      <c r="Z57" s="100"/>
      <c r="AA57" s="100"/>
      <c r="AB57" s="8">
        <v>0.55000000000000004</v>
      </c>
      <c r="AC57" s="100">
        <v>1.55</v>
      </c>
    </row>
    <row r="58" spans="1:29" x14ac:dyDescent="0.35">
      <c r="A58" s="100"/>
      <c r="B58" s="100"/>
      <c r="C58" s="100"/>
      <c r="D58" s="100"/>
      <c r="E58" s="100"/>
      <c r="F58" s="100"/>
      <c r="G58" s="100"/>
      <c r="H58" s="100"/>
      <c r="I58" s="100"/>
      <c r="J58" s="100"/>
      <c r="K58" s="100"/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  <c r="Y58" s="100"/>
      <c r="Z58" s="100"/>
      <c r="AA58" s="100"/>
      <c r="AB58" s="8">
        <v>0.56000000000000005</v>
      </c>
      <c r="AC58" s="100">
        <v>1.56</v>
      </c>
    </row>
    <row r="59" spans="1:29" x14ac:dyDescent="0.35">
      <c r="A59" s="100"/>
      <c r="B59" s="100"/>
      <c r="C59" s="100"/>
      <c r="D59" s="100"/>
      <c r="E59" s="100"/>
      <c r="F59" s="100"/>
      <c r="G59" s="100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00"/>
      <c r="S59" s="100"/>
      <c r="T59" s="100"/>
      <c r="U59" s="100"/>
      <c r="V59" s="100"/>
      <c r="W59" s="100"/>
      <c r="X59" s="100"/>
      <c r="Y59" s="100"/>
      <c r="Z59" s="100"/>
      <c r="AA59" s="100"/>
      <c r="AB59" s="8">
        <v>0.56999999999999995</v>
      </c>
      <c r="AC59" s="100">
        <v>1.57</v>
      </c>
    </row>
    <row r="60" spans="1:29" x14ac:dyDescent="0.35">
      <c r="A60" s="100"/>
      <c r="B60" s="100"/>
      <c r="C60" s="100"/>
      <c r="D60" s="100"/>
      <c r="E60" s="100"/>
      <c r="F60" s="100"/>
      <c r="G60" s="100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00"/>
      <c r="S60" s="100"/>
      <c r="T60" s="100"/>
      <c r="U60" s="100"/>
      <c r="V60" s="100"/>
      <c r="W60" s="100"/>
      <c r="X60" s="100"/>
      <c r="Y60" s="100"/>
      <c r="Z60" s="100"/>
      <c r="AA60" s="100"/>
      <c r="AB60" s="8">
        <v>0.57999999999999996</v>
      </c>
      <c r="AC60" s="100">
        <v>1.58</v>
      </c>
    </row>
    <row r="61" spans="1:29" x14ac:dyDescent="0.35">
      <c r="A61" s="100"/>
      <c r="B61" s="100"/>
      <c r="C61" s="100"/>
      <c r="D61" s="100"/>
      <c r="E61" s="100"/>
      <c r="F61" s="100"/>
      <c r="G61" s="100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00"/>
      <c r="S61" s="100"/>
      <c r="T61" s="100"/>
      <c r="U61" s="100"/>
      <c r="V61" s="100"/>
      <c r="W61" s="100"/>
      <c r="X61" s="100"/>
      <c r="Y61" s="100"/>
      <c r="Z61" s="100"/>
      <c r="AA61" s="100"/>
      <c r="AB61" s="8">
        <v>0.59</v>
      </c>
      <c r="AC61" s="100">
        <v>1.59</v>
      </c>
    </row>
    <row r="62" spans="1:29" x14ac:dyDescent="0.35">
      <c r="A62" s="100"/>
      <c r="B62" s="100"/>
      <c r="C62" s="100"/>
      <c r="D62" s="100"/>
      <c r="E62" s="100"/>
      <c r="F62" s="100"/>
      <c r="G62" s="100"/>
      <c r="H62" s="100"/>
      <c r="I62" s="100"/>
      <c r="J62" s="100"/>
      <c r="K62" s="100"/>
      <c r="L62" s="100"/>
      <c r="M62" s="100"/>
      <c r="N62" s="100"/>
      <c r="O62" s="100"/>
      <c r="P62" s="100"/>
      <c r="Q62" s="100"/>
      <c r="R62" s="100"/>
      <c r="S62" s="100"/>
      <c r="T62" s="100"/>
      <c r="U62" s="100"/>
      <c r="V62" s="100"/>
      <c r="W62" s="100"/>
      <c r="X62" s="100"/>
      <c r="Y62" s="100"/>
      <c r="Z62" s="100"/>
      <c r="AA62" s="100"/>
      <c r="AB62" s="8">
        <v>0.6</v>
      </c>
      <c r="AC62" s="100">
        <v>1.6</v>
      </c>
    </row>
    <row r="63" spans="1:29" x14ac:dyDescent="0.35">
      <c r="A63" s="100"/>
      <c r="B63" s="100"/>
      <c r="C63" s="100"/>
      <c r="D63" s="100"/>
      <c r="E63" s="100"/>
      <c r="F63" s="100"/>
      <c r="G63" s="100"/>
      <c r="H63" s="100"/>
      <c r="I63" s="100"/>
      <c r="J63" s="100"/>
      <c r="K63" s="100"/>
      <c r="L63" s="100"/>
      <c r="M63" s="100"/>
      <c r="N63" s="100"/>
      <c r="O63" s="100"/>
      <c r="P63" s="100"/>
      <c r="Q63" s="100"/>
      <c r="R63" s="100"/>
      <c r="S63" s="100"/>
      <c r="T63" s="100"/>
      <c r="U63" s="100"/>
      <c r="V63" s="100"/>
      <c r="W63" s="100"/>
      <c r="X63" s="100"/>
      <c r="Y63" s="100"/>
      <c r="Z63" s="100"/>
      <c r="AA63" s="100"/>
      <c r="AB63" s="8">
        <v>0.61</v>
      </c>
      <c r="AC63" s="100">
        <v>1.61</v>
      </c>
    </row>
    <row r="64" spans="1:29" x14ac:dyDescent="0.35">
      <c r="A64" s="100"/>
      <c r="B64" s="100"/>
      <c r="C64" s="100"/>
      <c r="D64" s="100"/>
      <c r="E64" s="100"/>
      <c r="F64" s="100"/>
      <c r="G64" s="100"/>
      <c r="H64" s="100"/>
      <c r="I64" s="100"/>
      <c r="J64" s="100"/>
      <c r="K64" s="100"/>
      <c r="L64" s="100"/>
      <c r="M64" s="100"/>
      <c r="N64" s="100"/>
      <c r="O64" s="100"/>
      <c r="P64" s="100"/>
      <c r="Q64" s="100"/>
      <c r="R64" s="100"/>
      <c r="S64" s="100"/>
      <c r="T64" s="100"/>
      <c r="U64" s="100"/>
      <c r="V64" s="100"/>
      <c r="W64" s="100"/>
      <c r="X64" s="100"/>
      <c r="Y64" s="100"/>
      <c r="Z64" s="100"/>
      <c r="AA64" s="100"/>
      <c r="AB64" s="8">
        <v>0.62</v>
      </c>
      <c r="AC64" s="100">
        <v>1.62</v>
      </c>
    </row>
    <row r="65" spans="1:29" x14ac:dyDescent="0.35">
      <c r="A65" s="100"/>
      <c r="B65" s="100"/>
      <c r="C65" s="100"/>
      <c r="D65" s="100"/>
      <c r="E65" s="100"/>
      <c r="F65" s="100"/>
      <c r="G65" s="100"/>
      <c r="H65" s="100"/>
      <c r="I65" s="100"/>
      <c r="J65" s="100"/>
      <c r="K65" s="100"/>
      <c r="L65" s="100"/>
      <c r="M65" s="100"/>
      <c r="N65" s="100"/>
      <c r="O65" s="100"/>
      <c r="P65" s="100"/>
      <c r="Q65" s="100"/>
      <c r="R65" s="100"/>
      <c r="S65" s="100"/>
      <c r="T65" s="100"/>
      <c r="U65" s="100"/>
      <c r="V65" s="100"/>
      <c r="W65" s="100"/>
      <c r="X65" s="100"/>
      <c r="Y65" s="100"/>
      <c r="Z65" s="100"/>
      <c r="AA65" s="100"/>
      <c r="AB65" s="8">
        <v>0.63</v>
      </c>
      <c r="AC65" s="100">
        <v>1.63</v>
      </c>
    </row>
    <row r="66" spans="1:29" x14ac:dyDescent="0.35">
      <c r="A66" s="100"/>
      <c r="B66" s="100"/>
      <c r="C66" s="100"/>
      <c r="D66" s="100"/>
      <c r="E66" s="100"/>
      <c r="F66" s="100"/>
      <c r="G66" s="100"/>
      <c r="H66" s="100"/>
      <c r="I66" s="100"/>
      <c r="J66" s="100"/>
      <c r="K66" s="100"/>
      <c r="L66" s="100"/>
      <c r="M66" s="100"/>
      <c r="N66" s="100"/>
      <c r="O66" s="100"/>
      <c r="P66" s="100"/>
      <c r="Q66" s="100"/>
      <c r="R66" s="100"/>
      <c r="S66" s="100"/>
      <c r="T66" s="100"/>
      <c r="U66" s="100"/>
      <c r="V66" s="100"/>
      <c r="W66" s="100"/>
      <c r="X66" s="100"/>
      <c r="Y66" s="100"/>
      <c r="Z66" s="100"/>
      <c r="AA66" s="100"/>
      <c r="AB66" s="8">
        <v>0.64</v>
      </c>
      <c r="AC66" s="100">
        <v>1.64</v>
      </c>
    </row>
    <row r="67" spans="1:29" x14ac:dyDescent="0.35">
      <c r="A67" s="100"/>
      <c r="B67" s="100"/>
      <c r="C67" s="100"/>
      <c r="D67" s="100"/>
      <c r="E67" s="100"/>
      <c r="F67" s="100"/>
      <c r="G67" s="100"/>
      <c r="H67" s="100"/>
      <c r="I67" s="100"/>
      <c r="J67" s="100"/>
      <c r="K67" s="100"/>
      <c r="L67" s="100"/>
      <c r="M67" s="100"/>
      <c r="N67" s="100"/>
      <c r="O67" s="100"/>
      <c r="P67" s="100"/>
      <c r="Q67" s="100"/>
      <c r="R67" s="100"/>
      <c r="S67" s="100"/>
      <c r="T67" s="100"/>
      <c r="U67" s="100"/>
      <c r="V67" s="100"/>
      <c r="W67" s="100"/>
      <c r="X67" s="100"/>
      <c r="Y67" s="100"/>
      <c r="Z67" s="100"/>
      <c r="AA67" s="100"/>
      <c r="AB67" s="8">
        <v>0.65</v>
      </c>
      <c r="AC67" s="100">
        <v>1.65</v>
      </c>
    </row>
    <row r="68" spans="1:29" x14ac:dyDescent="0.35">
      <c r="A68" s="100"/>
      <c r="B68" s="100"/>
      <c r="C68" s="100"/>
      <c r="D68" s="100"/>
      <c r="E68" s="100"/>
      <c r="F68" s="100"/>
      <c r="G68" s="100"/>
      <c r="H68" s="100"/>
      <c r="I68" s="100"/>
      <c r="J68" s="100"/>
      <c r="K68" s="100"/>
      <c r="L68" s="100"/>
      <c r="M68" s="100"/>
      <c r="N68" s="100"/>
      <c r="O68" s="100"/>
      <c r="P68" s="100"/>
      <c r="Q68" s="100"/>
      <c r="R68" s="100"/>
      <c r="S68" s="100"/>
      <c r="T68" s="100"/>
      <c r="U68" s="100"/>
      <c r="V68" s="100"/>
      <c r="W68" s="100"/>
      <c r="X68" s="100"/>
      <c r="Y68" s="100"/>
      <c r="Z68" s="100"/>
      <c r="AA68" s="100"/>
      <c r="AB68" s="8">
        <v>0.66</v>
      </c>
      <c r="AC68" s="100">
        <v>1.66</v>
      </c>
    </row>
    <row r="69" spans="1:29" x14ac:dyDescent="0.35">
      <c r="A69" s="100"/>
      <c r="B69" s="100"/>
      <c r="C69" s="100"/>
      <c r="D69" s="100"/>
      <c r="E69" s="100"/>
      <c r="F69" s="100"/>
      <c r="G69" s="100"/>
      <c r="H69" s="100"/>
      <c r="I69" s="100"/>
      <c r="J69" s="100"/>
      <c r="K69" s="100"/>
      <c r="L69" s="100"/>
      <c r="M69" s="100"/>
      <c r="N69" s="100"/>
      <c r="O69" s="100"/>
      <c r="P69" s="100"/>
      <c r="Q69" s="100"/>
      <c r="R69" s="100"/>
      <c r="S69" s="100"/>
      <c r="T69" s="100"/>
      <c r="U69" s="100"/>
      <c r="V69" s="100"/>
      <c r="W69" s="100"/>
      <c r="X69" s="100"/>
      <c r="Y69" s="100"/>
      <c r="Z69" s="100"/>
      <c r="AA69" s="100"/>
      <c r="AB69" s="8">
        <v>0.67</v>
      </c>
      <c r="AC69" s="100">
        <v>1.67</v>
      </c>
    </row>
    <row r="70" spans="1:29" x14ac:dyDescent="0.35">
      <c r="A70" s="100"/>
      <c r="B70" s="100"/>
      <c r="C70" s="100"/>
      <c r="D70" s="100"/>
      <c r="E70" s="100"/>
      <c r="F70" s="100"/>
      <c r="G70" s="100"/>
      <c r="H70" s="100"/>
      <c r="I70" s="100"/>
      <c r="J70" s="100"/>
      <c r="K70" s="100"/>
      <c r="L70" s="100"/>
      <c r="M70" s="100"/>
      <c r="N70" s="100"/>
      <c r="O70" s="100"/>
      <c r="P70" s="100"/>
      <c r="Q70" s="100"/>
      <c r="R70" s="100"/>
      <c r="S70" s="100"/>
      <c r="T70" s="100"/>
      <c r="U70" s="100"/>
      <c r="V70" s="100"/>
      <c r="W70" s="100"/>
      <c r="X70" s="100"/>
      <c r="Y70" s="100"/>
      <c r="Z70" s="100"/>
      <c r="AA70" s="100"/>
      <c r="AB70" s="8">
        <v>0.68</v>
      </c>
      <c r="AC70" s="100">
        <v>1.68</v>
      </c>
    </row>
    <row r="71" spans="1:29" x14ac:dyDescent="0.35">
      <c r="A71" s="100"/>
      <c r="B71" s="100"/>
      <c r="C71" s="100"/>
      <c r="D71" s="100"/>
      <c r="E71" s="100"/>
      <c r="F71" s="100"/>
      <c r="G71" s="100"/>
      <c r="H71" s="100"/>
      <c r="I71" s="100"/>
      <c r="J71" s="100"/>
      <c r="K71" s="100"/>
      <c r="L71" s="100"/>
      <c r="M71" s="100"/>
      <c r="N71" s="100"/>
      <c r="O71" s="100"/>
      <c r="P71" s="100"/>
      <c r="Q71" s="100"/>
      <c r="R71" s="100"/>
      <c r="S71" s="100"/>
      <c r="T71" s="100"/>
      <c r="U71" s="100"/>
      <c r="V71" s="100"/>
      <c r="W71" s="100"/>
      <c r="X71" s="100"/>
      <c r="Y71" s="100"/>
      <c r="Z71" s="100"/>
      <c r="AA71" s="100"/>
      <c r="AB71" s="8">
        <v>0.69</v>
      </c>
      <c r="AC71" s="100">
        <v>1.69</v>
      </c>
    </row>
    <row r="72" spans="1:29" x14ac:dyDescent="0.35">
      <c r="A72" s="100"/>
      <c r="B72" s="100"/>
      <c r="C72" s="100"/>
      <c r="D72" s="100"/>
      <c r="E72" s="100"/>
      <c r="F72" s="100"/>
      <c r="G72" s="100"/>
      <c r="H72" s="100"/>
      <c r="I72" s="100"/>
      <c r="J72" s="100"/>
      <c r="K72" s="100"/>
      <c r="L72" s="100"/>
      <c r="M72" s="100"/>
      <c r="N72" s="100"/>
      <c r="O72" s="100"/>
      <c r="P72" s="100"/>
      <c r="Q72" s="100"/>
      <c r="R72" s="100"/>
      <c r="S72" s="100"/>
      <c r="T72" s="100"/>
      <c r="U72" s="100"/>
      <c r="V72" s="100"/>
      <c r="W72" s="100"/>
      <c r="X72" s="100"/>
      <c r="Y72" s="100"/>
      <c r="Z72" s="100"/>
      <c r="AA72" s="100"/>
      <c r="AB72" s="8">
        <v>0.7</v>
      </c>
      <c r="AC72" s="100">
        <v>1.7</v>
      </c>
    </row>
    <row r="73" spans="1:29" x14ac:dyDescent="0.35">
      <c r="A73" s="100"/>
      <c r="B73" s="100"/>
      <c r="C73" s="100"/>
      <c r="D73" s="100"/>
      <c r="E73" s="100"/>
      <c r="F73" s="100"/>
      <c r="G73" s="100"/>
      <c r="H73" s="100"/>
      <c r="I73" s="100"/>
      <c r="J73" s="100"/>
      <c r="K73" s="100"/>
      <c r="L73" s="100"/>
      <c r="M73" s="100"/>
      <c r="N73" s="100"/>
      <c r="O73" s="100"/>
      <c r="P73" s="100"/>
      <c r="Q73" s="100"/>
      <c r="R73" s="100"/>
      <c r="S73" s="100"/>
      <c r="T73" s="100"/>
      <c r="U73" s="100"/>
      <c r="V73" s="100"/>
      <c r="W73" s="100"/>
      <c r="X73" s="100"/>
      <c r="Y73" s="100"/>
      <c r="Z73" s="100"/>
      <c r="AA73" s="100"/>
      <c r="AB73" s="8">
        <v>0.71</v>
      </c>
      <c r="AC73" s="100">
        <v>1.71</v>
      </c>
    </row>
    <row r="74" spans="1:29" x14ac:dyDescent="0.35">
      <c r="A74" s="100"/>
      <c r="B74" s="100"/>
      <c r="C74" s="100"/>
      <c r="D74" s="100"/>
      <c r="E74" s="100"/>
      <c r="F74" s="100"/>
      <c r="G74" s="100"/>
      <c r="H74" s="100"/>
      <c r="I74" s="100"/>
      <c r="J74" s="100"/>
      <c r="K74" s="100"/>
      <c r="L74" s="100"/>
      <c r="M74" s="100"/>
      <c r="N74" s="100"/>
      <c r="O74" s="100"/>
      <c r="P74" s="100"/>
      <c r="Q74" s="100"/>
      <c r="R74" s="100"/>
      <c r="S74" s="100"/>
      <c r="T74" s="100"/>
      <c r="U74" s="100"/>
      <c r="V74" s="100"/>
      <c r="W74" s="100"/>
      <c r="X74" s="100"/>
      <c r="Y74" s="100"/>
      <c r="Z74" s="100"/>
      <c r="AA74" s="100"/>
      <c r="AB74" s="8">
        <v>0.72</v>
      </c>
      <c r="AC74" s="100">
        <v>1.72</v>
      </c>
    </row>
    <row r="75" spans="1:29" x14ac:dyDescent="0.35">
      <c r="A75" s="100"/>
      <c r="B75" s="100"/>
      <c r="C75" s="100"/>
      <c r="D75" s="100"/>
      <c r="E75" s="100"/>
      <c r="F75" s="100"/>
      <c r="G75" s="100"/>
      <c r="H75" s="100"/>
      <c r="I75" s="100"/>
      <c r="J75" s="100"/>
      <c r="K75" s="100"/>
      <c r="L75" s="100"/>
      <c r="M75" s="100"/>
      <c r="N75" s="100"/>
      <c r="O75" s="100"/>
      <c r="P75" s="100"/>
      <c r="Q75" s="100"/>
      <c r="R75" s="100"/>
      <c r="S75" s="100"/>
      <c r="T75" s="100"/>
      <c r="U75" s="100"/>
      <c r="V75" s="100"/>
      <c r="W75" s="100"/>
      <c r="X75" s="100"/>
      <c r="Y75" s="100"/>
      <c r="Z75" s="100"/>
      <c r="AA75" s="100"/>
      <c r="AB75" s="8">
        <v>0.73</v>
      </c>
      <c r="AC75" s="100">
        <v>1.73</v>
      </c>
    </row>
    <row r="76" spans="1:29" x14ac:dyDescent="0.35">
      <c r="A76" s="100"/>
      <c r="B76" s="100"/>
      <c r="C76" s="100"/>
      <c r="D76" s="100"/>
      <c r="E76" s="100"/>
      <c r="F76" s="100"/>
      <c r="G76" s="100"/>
      <c r="H76" s="100"/>
      <c r="I76" s="100"/>
      <c r="J76" s="100"/>
      <c r="K76" s="100"/>
      <c r="L76" s="100"/>
      <c r="M76" s="100"/>
      <c r="N76" s="100"/>
      <c r="O76" s="100"/>
      <c r="P76" s="100"/>
      <c r="Q76" s="100"/>
      <c r="R76" s="100"/>
      <c r="S76" s="100"/>
      <c r="T76" s="100"/>
      <c r="U76" s="100"/>
      <c r="V76" s="100"/>
      <c r="W76" s="100"/>
      <c r="X76" s="100"/>
      <c r="Y76" s="100"/>
      <c r="Z76" s="100"/>
      <c r="AA76" s="100"/>
      <c r="AB76" s="8">
        <v>0.74</v>
      </c>
      <c r="AC76" s="100">
        <v>1.74</v>
      </c>
    </row>
    <row r="77" spans="1:29" x14ac:dyDescent="0.35">
      <c r="A77" s="100"/>
      <c r="B77" s="100"/>
      <c r="C77" s="100"/>
      <c r="D77" s="100"/>
      <c r="E77" s="100"/>
      <c r="F77" s="100"/>
      <c r="G77" s="100"/>
      <c r="H77" s="100"/>
      <c r="I77" s="100"/>
      <c r="J77" s="100"/>
      <c r="K77" s="100"/>
      <c r="L77" s="100"/>
      <c r="M77" s="100"/>
      <c r="N77" s="100"/>
      <c r="O77" s="100"/>
      <c r="P77" s="100"/>
      <c r="Q77" s="100"/>
      <c r="R77" s="100"/>
      <c r="S77" s="100"/>
      <c r="T77" s="100"/>
      <c r="U77" s="100"/>
      <c r="V77" s="100"/>
      <c r="W77" s="100"/>
      <c r="X77" s="100"/>
      <c r="Y77" s="100"/>
      <c r="Z77" s="100"/>
      <c r="AA77" s="100"/>
      <c r="AB77" s="8">
        <v>0.75</v>
      </c>
      <c r="AC77" s="100">
        <v>1.75</v>
      </c>
    </row>
    <row r="78" spans="1:29" x14ac:dyDescent="0.35">
      <c r="A78" s="100"/>
      <c r="B78" s="100"/>
      <c r="C78" s="100"/>
      <c r="D78" s="100"/>
      <c r="E78" s="100"/>
      <c r="F78" s="100"/>
      <c r="G78" s="100"/>
      <c r="H78" s="100"/>
      <c r="I78" s="100"/>
      <c r="J78" s="100"/>
      <c r="K78" s="100"/>
      <c r="L78" s="100"/>
      <c r="M78" s="100"/>
      <c r="N78" s="100"/>
      <c r="O78" s="100"/>
      <c r="P78" s="100"/>
      <c r="Q78" s="100"/>
      <c r="R78" s="100"/>
      <c r="S78" s="100"/>
      <c r="T78" s="100"/>
      <c r="U78" s="100"/>
      <c r="V78" s="100"/>
      <c r="W78" s="100"/>
      <c r="X78" s="100"/>
      <c r="Y78" s="100"/>
      <c r="Z78" s="100"/>
      <c r="AA78" s="100"/>
      <c r="AB78" s="8">
        <v>0.76</v>
      </c>
      <c r="AC78" s="100">
        <v>1.76</v>
      </c>
    </row>
    <row r="79" spans="1:29" x14ac:dyDescent="0.35">
      <c r="A79" s="100"/>
      <c r="B79" s="100"/>
      <c r="C79" s="100"/>
      <c r="D79" s="100"/>
      <c r="E79" s="100"/>
      <c r="F79" s="100"/>
      <c r="G79" s="100"/>
      <c r="H79" s="100"/>
      <c r="I79" s="100"/>
      <c r="J79" s="100"/>
      <c r="K79" s="100"/>
      <c r="L79" s="100"/>
      <c r="M79" s="100"/>
      <c r="N79" s="100"/>
      <c r="O79" s="100"/>
      <c r="P79" s="100"/>
      <c r="Q79" s="100"/>
      <c r="R79" s="100"/>
      <c r="S79" s="100"/>
      <c r="T79" s="100"/>
      <c r="U79" s="100"/>
      <c r="V79" s="100"/>
      <c r="W79" s="100"/>
      <c r="X79" s="100"/>
      <c r="Y79" s="100"/>
      <c r="Z79" s="100"/>
      <c r="AA79" s="100"/>
      <c r="AB79" s="8">
        <v>0.77</v>
      </c>
      <c r="AC79" s="100">
        <v>1.77</v>
      </c>
    </row>
    <row r="80" spans="1:29" x14ac:dyDescent="0.35">
      <c r="A80" s="100"/>
      <c r="B80" s="100"/>
      <c r="C80" s="100"/>
      <c r="D80" s="100"/>
      <c r="E80" s="100"/>
      <c r="F80" s="100"/>
      <c r="G80" s="100"/>
      <c r="H80" s="100"/>
      <c r="I80" s="100"/>
      <c r="J80" s="100"/>
      <c r="K80" s="100"/>
      <c r="L80" s="100"/>
      <c r="M80" s="100"/>
      <c r="N80" s="100"/>
      <c r="O80" s="100"/>
      <c r="P80" s="100"/>
      <c r="Q80" s="100"/>
      <c r="R80" s="100"/>
      <c r="S80" s="100"/>
      <c r="T80" s="100"/>
      <c r="U80" s="100"/>
      <c r="V80" s="100"/>
      <c r="W80" s="100"/>
      <c r="X80" s="100"/>
      <c r="Y80" s="100"/>
      <c r="Z80" s="100"/>
      <c r="AA80" s="100"/>
      <c r="AB80" s="8">
        <v>0.78</v>
      </c>
      <c r="AC80" s="100">
        <v>1.78</v>
      </c>
    </row>
    <row r="81" spans="1:29" x14ac:dyDescent="0.35">
      <c r="A81" s="100"/>
      <c r="B81" s="100"/>
      <c r="C81" s="100"/>
      <c r="D81" s="100"/>
      <c r="E81" s="100"/>
      <c r="F81" s="100"/>
      <c r="G81" s="100"/>
      <c r="H81" s="100"/>
      <c r="I81" s="100"/>
      <c r="J81" s="100"/>
      <c r="K81" s="100"/>
      <c r="L81" s="100"/>
      <c r="M81" s="100"/>
      <c r="N81" s="100"/>
      <c r="O81" s="100"/>
      <c r="P81" s="100"/>
      <c r="Q81" s="100"/>
      <c r="R81" s="100"/>
      <c r="S81" s="100"/>
      <c r="T81" s="100"/>
      <c r="U81" s="100"/>
      <c r="V81" s="100"/>
      <c r="W81" s="100"/>
      <c r="X81" s="100"/>
      <c r="Y81" s="100"/>
      <c r="Z81" s="100"/>
      <c r="AA81" s="100"/>
      <c r="AB81" s="8">
        <v>0.79</v>
      </c>
      <c r="AC81" s="100">
        <v>1.79</v>
      </c>
    </row>
    <row r="82" spans="1:29" x14ac:dyDescent="0.35">
      <c r="A82" s="100"/>
      <c r="B82" s="100"/>
      <c r="C82" s="100"/>
      <c r="D82" s="100"/>
      <c r="E82" s="100"/>
      <c r="F82" s="100"/>
      <c r="G82" s="100"/>
      <c r="H82" s="100"/>
      <c r="I82" s="100"/>
      <c r="J82" s="100"/>
      <c r="K82" s="100"/>
      <c r="L82" s="100"/>
      <c r="M82" s="100"/>
      <c r="N82" s="100"/>
      <c r="O82" s="100"/>
      <c r="P82" s="100"/>
      <c r="Q82" s="100"/>
      <c r="R82" s="100"/>
      <c r="S82" s="100"/>
      <c r="T82" s="100"/>
      <c r="U82" s="100"/>
      <c r="V82" s="100"/>
      <c r="W82" s="100"/>
      <c r="X82" s="100"/>
      <c r="Y82" s="100"/>
      <c r="Z82" s="100"/>
      <c r="AA82" s="100"/>
      <c r="AB82" s="8">
        <v>0.8</v>
      </c>
      <c r="AC82" s="100">
        <v>1.8</v>
      </c>
    </row>
    <row r="83" spans="1:29" x14ac:dyDescent="0.35">
      <c r="A83" s="100"/>
      <c r="B83" s="100"/>
      <c r="C83" s="100"/>
      <c r="D83" s="100"/>
      <c r="E83" s="100"/>
      <c r="F83" s="100"/>
      <c r="G83" s="100"/>
      <c r="H83" s="100"/>
      <c r="I83" s="100"/>
      <c r="J83" s="100"/>
      <c r="K83" s="100"/>
      <c r="L83" s="100"/>
      <c r="M83" s="100"/>
      <c r="N83" s="100"/>
      <c r="O83" s="100"/>
      <c r="P83" s="100"/>
      <c r="Q83" s="100"/>
      <c r="R83" s="100"/>
      <c r="S83" s="100"/>
      <c r="T83" s="100"/>
      <c r="U83" s="100"/>
      <c r="V83" s="100"/>
      <c r="W83" s="100"/>
      <c r="X83" s="100"/>
      <c r="Y83" s="100"/>
      <c r="Z83" s="100"/>
      <c r="AA83" s="100"/>
      <c r="AB83" s="8">
        <v>0.81</v>
      </c>
      <c r="AC83" s="100">
        <v>1.81</v>
      </c>
    </row>
    <row r="84" spans="1:29" x14ac:dyDescent="0.35">
      <c r="A84" s="100"/>
      <c r="B84" s="100"/>
      <c r="C84" s="100"/>
      <c r="D84" s="100"/>
      <c r="E84" s="100"/>
      <c r="F84" s="100"/>
      <c r="G84" s="100"/>
      <c r="H84" s="100"/>
      <c r="I84" s="100"/>
      <c r="J84" s="100"/>
      <c r="K84" s="100"/>
      <c r="L84" s="100"/>
      <c r="M84" s="100"/>
      <c r="N84" s="100"/>
      <c r="O84" s="100"/>
      <c r="P84" s="100"/>
      <c r="Q84" s="100"/>
      <c r="R84" s="100"/>
      <c r="S84" s="100"/>
      <c r="T84" s="100"/>
      <c r="U84" s="100"/>
      <c r="V84" s="100"/>
      <c r="W84" s="100"/>
      <c r="X84" s="100"/>
      <c r="Y84" s="100"/>
      <c r="Z84" s="100"/>
      <c r="AA84" s="100"/>
      <c r="AB84" s="8">
        <v>0.82</v>
      </c>
      <c r="AC84" s="100">
        <v>1.82</v>
      </c>
    </row>
    <row r="85" spans="1:29" x14ac:dyDescent="0.35">
      <c r="A85" s="100"/>
      <c r="B85" s="100"/>
      <c r="C85" s="100"/>
      <c r="D85" s="100"/>
      <c r="E85" s="100"/>
      <c r="F85" s="100"/>
      <c r="G85" s="100"/>
      <c r="H85" s="100"/>
      <c r="I85" s="100"/>
      <c r="J85" s="100"/>
      <c r="K85" s="100"/>
      <c r="L85" s="100"/>
      <c r="M85" s="100"/>
      <c r="N85" s="100"/>
      <c r="O85" s="100"/>
      <c r="P85" s="100"/>
      <c r="Q85" s="100"/>
      <c r="R85" s="100"/>
      <c r="S85" s="100"/>
      <c r="T85" s="100"/>
      <c r="U85" s="100"/>
      <c r="V85" s="100"/>
      <c r="W85" s="100"/>
      <c r="X85" s="100"/>
      <c r="Y85" s="100"/>
      <c r="Z85" s="100"/>
      <c r="AA85" s="100"/>
      <c r="AB85" s="8">
        <v>0.83</v>
      </c>
      <c r="AC85" s="100">
        <v>1.83</v>
      </c>
    </row>
    <row r="86" spans="1:29" x14ac:dyDescent="0.35">
      <c r="A86" s="100"/>
      <c r="B86" s="100"/>
      <c r="C86" s="100"/>
      <c r="D86" s="100"/>
      <c r="E86" s="100"/>
      <c r="F86" s="100"/>
      <c r="G86" s="100"/>
      <c r="H86" s="100"/>
      <c r="I86" s="100"/>
      <c r="J86" s="100"/>
      <c r="K86" s="100"/>
      <c r="L86" s="100"/>
      <c r="M86" s="100"/>
      <c r="N86" s="100"/>
      <c r="O86" s="100"/>
      <c r="P86" s="100"/>
      <c r="Q86" s="100"/>
      <c r="R86" s="100"/>
      <c r="S86" s="100"/>
      <c r="T86" s="100"/>
      <c r="U86" s="100"/>
      <c r="V86" s="100"/>
      <c r="W86" s="100"/>
      <c r="X86" s="100"/>
      <c r="Y86" s="100"/>
      <c r="Z86" s="100"/>
      <c r="AA86" s="100"/>
      <c r="AB86" s="8">
        <v>0.84</v>
      </c>
      <c r="AC86" s="100">
        <v>1.84</v>
      </c>
    </row>
    <row r="87" spans="1:29" x14ac:dyDescent="0.35">
      <c r="A87" s="100"/>
      <c r="B87" s="100"/>
      <c r="C87" s="100"/>
      <c r="D87" s="100"/>
      <c r="E87" s="100"/>
      <c r="F87" s="100"/>
      <c r="G87" s="100"/>
      <c r="H87" s="100"/>
      <c r="I87" s="100"/>
      <c r="J87" s="100"/>
      <c r="K87" s="100"/>
      <c r="L87" s="100"/>
      <c r="M87" s="100"/>
      <c r="N87" s="100"/>
      <c r="O87" s="100"/>
      <c r="P87" s="100"/>
      <c r="Q87" s="100"/>
      <c r="R87" s="100"/>
      <c r="S87" s="100"/>
      <c r="T87" s="100"/>
      <c r="U87" s="100"/>
      <c r="V87" s="100"/>
      <c r="W87" s="100"/>
      <c r="X87" s="100"/>
      <c r="Y87" s="100"/>
      <c r="Z87" s="100"/>
      <c r="AA87" s="100"/>
      <c r="AB87" s="8">
        <v>0.85</v>
      </c>
      <c r="AC87" s="100">
        <v>1.85</v>
      </c>
    </row>
    <row r="88" spans="1:29" x14ac:dyDescent="0.35">
      <c r="A88" s="100"/>
      <c r="B88" s="100"/>
      <c r="C88" s="100"/>
      <c r="D88" s="100"/>
      <c r="E88" s="100"/>
      <c r="F88" s="100"/>
      <c r="G88" s="100"/>
      <c r="H88" s="100"/>
      <c r="I88" s="100"/>
      <c r="J88" s="100"/>
      <c r="K88" s="100"/>
      <c r="L88" s="100"/>
      <c r="M88" s="100"/>
      <c r="N88" s="100"/>
      <c r="O88" s="100"/>
      <c r="P88" s="100"/>
      <c r="Q88" s="100"/>
      <c r="R88" s="100"/>
      <c r="S88" s="100"/>
      <c r="T88" s="100"/>
      <c r="U88" s="100"/>
      <c r="V88" s="100"/>
      <c r="W88" s="100"/>
      <c r="X88" s="100"/>
      <c r="Y88" s="100"/>
      <c r="Z88" s="100"/>
      <c r="AA88" s="100"/>
      <c r="AB88" s="8">
        <v>0.86</v>
      </c>
      <c r="AC88" s="100">
        <v>1.86</v>
      </c>
    </row>
    <row r="89" spans="1:29" x14ac:dyDescent="0.35">
      <c r="A89" s="100"/>
      <c r="B89" s="100"/>
      <c r="C89" s="100"/>
      <c r="D89" s="100"/>
      <c r="E89" s="100"/>
      <c r="F89" s="100"/>
      <c r="G89" s="100"/>
      <c r="H89" s="100"/>
      <c r="I89" s="100"/>
      <c r="J89" s="100"/>
      <c r="K89" s="100"/>
      <c r="L89" s="100"/>
      <c r="M89" s="100"/>
      <c r="N89" s="100"/>
      <c r="O89" s="100"/>
      <c r="P89" s="100"/>
      <c r="Q89" s="100"/>
      <c r="R89" s="100"/>
      <c r="S89" s="100"/>
      <c r="T89" s="100"/>
      <c r="U89" s="100"/>
      <c r="V89" s="100"/>
      <c r="W89" s="100"/>
      <c r="X89" s="100"/>
      <c r="Y89" s="100"/>
      <c r="Z89" s="100"/>
      <c r="AA89" s="100"/>
      <c r="AB89" s="8">
        <v>0.87</v>
      </c>
      <c r="AC89" s="100">
        <v>1.87</v>
      </c>
    </row>
    <row r="90" spans="1:29" x14ac:dyDescent="0.35">
      <c r="A90" s="100"/>
      <c r="B90" s="100"/>
      <c r="C90" s="100"/>
      <c r="D90" s="100"/>
      <c r="E90" s="100"/>
      <c r="F90" s="100"/>
      <c r="G90" s="100"/>
      <c r="H90" s="100"/>
      <c r="I90" s="100"/>
      <c r="J90" s="100"/>
      <c r="K90" s="100"/>
      <c r="L90" s="100"/>
      <c r="M90" s="100"/>
      <c r="N90" s="100"/>
      <c r="O90" s="100"/>
      <c r="P90" s="100"/>
      <c r="Q90" s="100"/>
      <c r="R90" s="100"/>
      <c r="S90" s="100"/>
      <c r="T90" s="100"/>
      <c r="U90" s="100"/>
      <c r="V90" s="100"/>
      <c r="W90" s="100"/>
      <c r="X90" s="100"/>
      <c r="Y90" s="100"/>
      <c r="Z90" s="100"/>
      <c r="AA90" s="100"/>
      <c r="AB90" s="8">
        <v>0.88</v>
      </c>
      <c r="AC90" s="100">
        <v>1.88</v>
      </c>
    </row>
    <row r="91" spans="1:29" x14ac:dyDescent="0.35">
      <c r="A91" s="100"/>
      <c r="B91" s="100"/>
      <c r="C91" s="100"/>
      <c r="D91" s="100"/>
      <c r="E91" s="100"/>
      <c r="F91" s="100"/>
      <c r="G91" s="100"/>
      <c r="H91" s="100"/>
      <c r="I91" s="100"/>
      <c r="J91" s="100"/>
      <c r="K91" s="100"/>
      <c r="L91" s="100"/>
      <c r="M91" s="100"/>
      <c r="N91" s="100"/>
      <c r="O91" s="100"/>
      <c r="P91" s="100"/>
      <c r="Q91" s="100"/>
      <c r="R91" s="100"/>
      <c r="S91" s="100"/>
      <c r="T91" s="100"/>
      <c r="U91" s="100"/>
      <c r="V91" s="100"/>
      <c r="W91" s="100"/>
      <c r="X91" s="100"/>
      <c r="Y91" s="100"/>
      <c r="Z91" s="100"/>
      <c r="AA91" s="100"/>
      <c r="AB91" s="8">
        <v>0.89</v>
      </c>
      <c r="AC91" s="100">
        <v>1.89</v>
      </c>
    </row>
    <row r="92" spans="1:29" x14ac:dyDescent="0.35">
      <c r="A92" s="100"/>
      <c r="B92" s="100"/>
      <c r="C92" s="100"/>
      <c r="D92" s="100"/>
      <c r="E92" s="100"/>
      <c r="F92" s="100"/>
      <c r="G92" s="100"/>
      <c r="H92" s="100"/>
      <c r="I92" s="100"/>
      <c r="J92" s="100"/>
      <c r="K92" s="100"/>
      <c r="L92" s="100"/>
      <c r="M92" s="100"/>
      <c r="N92" s="100"/>
      <c r="O92" s="100"/>
      <c r="P92" s="100"/>
      <c r="Q92" s="100"/>
      <c r="R92" s="100"/>
      <c r="S92" s="100"/>
      <c r="T92" s="100"/>
      <c r="U92" s="100"/>
      <c r="V92" s="100"/>
      <c r="W92" s="100"/>
      <c r="X92" s="100"/>
      <c r="Y92" s="100"/>
      <c r="Z92" s="100"/>
      <c r="AA92" s="100"/>
      <c r="AB92" s="8">
        <v>0.9</v>
      </c>
      <c r="AC92" s="100">
        <v>1.9</v>
      </c>
    </row>
    <row r="93" spans="1:29" x14ac:dyDescent="0.35">
      <c r="A93" s="100"/>
      <c r="B93" s="100"/>
      <c r="C93" s="100"/>
      <c r="D93" s="100"/>
      <c r="E93" s="100"/>
      <c r="F93" s="100"/>
      <c r="G93" s="100"/>
      <c r="H93" s="100"/>
      <c r="I93" s="100"/>
      <c r="J93" s="100"/>
      <c r="K93" s="100"/>
      <c r="L93" s="100"/>
      <c r="M93" s="100"/>
      <c r="N93" s="100"/>
      <c r="O93" s="100"/>
      <c r="P93" s="100"/>
      <c r="Q93" s="100"/>
      <c r="R93" s="100"/>
      <c r="S93" s="100"/>
      <c r="T93" s="100"/>
      <c r="U93" s="100"/>
      <c r="V93" s="100"/>
      <c r="W93" s="100"/>
      <c r="X93" s="100"/>
      <c r="Y93" s="100"/>
      <c r="Z93" s="100"/>
      <c r="AA93" s="100"/>
      <c r="AB93" s="8">
        <v>0.91</v>
      </c>
      <c r="AC93" s="100">
        <v>1.91</v>
      </c>
    </row>
    <row r="94" spans="1:29" x14ac:dyDescent="0.35">
      <c r="A94" s="100"/>
      <c r="B94" s="100"/>
      <c r="C94" s="100"/>
      <c r="D94" s="100"/>
      <c r="E94" s="100"/>
      <c r="F94" s="100"/>
      <c r="G94" s="100"/>
      <c r="H94" s="100"/>
      <c r="I94" s="100"/>
      <c r="J94" s="100"/>
      <c r="K94" s="100"/>
      <c r="L94" s="100"/>
      <c r="M94" s="100"/>
      <c r="N94" s="100"/>
      <c r="O94" s="100"/>
      <c r="P94" s="100"/>
      <c r="Q94" s="100"/>
      <c r="R94" s="100"/>
      <c r="S94" s="100"/>
      <c r="T94" s="100"/>
      <c r="U94" s="100"/>
      <c r="V94" s="100"/>
      <c r="W94" s="100"/>
      <c r="X94" s="100"/>
      <c r="Y94" s="100"/>
      <c r="Z94" s="100"/>
      <c r="AA94" s="100"/>
      <c r="AB94" s="8">
        <v>0.92</v>
      </c>
      <c r="AC94" s="100">
        <v>1.92</v>
      </c>
    </row>
    <row r="95" spans="1:29" x14ac:dyDescent="0.35">
      <c r="A95" s="100"/>
      <c r="B95" s="100"/>
      <c r="C95" s="100"/>
      <c r="D95" s="100"/>
      <c r="E95" s="100"/>
      <c r="F95" s="100"/>
      <c r="G95" s="100"/>
      <c r="H95" s="100"/>
      <c r="I95" s="100"/>
      <c r="J95" s="100"/>
      <c r="K95" s="100"/>
      <c r="L95" s="100"/>
      <c r="M95" s="100"/>
      <c r="N95" s="100"/>
      <c r="O95" s="100"/>
      <c r="P95" s="100"/>
      <c r="Q95" s="100"/>
      <c r="R95" s="100"/>
      <c r="S95" s="100"/>
      <c r="T95" s="100"/>
      <c r="U95" s="100"/>
      <c r="V95" s="100"/>
      <c r="W95" s="100"/>
      <c r="X95" s="100"/>
      <c r="Y95" s="100"/>
      <c r="Z95" s="100"/>
      <c r="AA95" s="100"/>
      <c r="AB95" s="8">
        <v>0.93</v>
      </c>
      <c r="AC95" s="100">
        <v>1.93</v>
      </c>
    </row>
    <row r="96" spans="1:29" x14ac:dyDescent="0.35">
      <c r="A96" s="100"/>
      <c r="B96" s="100"/>
      <c r="C96" s="100"/>
      <c r="D96" s="100"/>
      <c r="E96" s="100"/>
      <c r="F96" s="100"/>
      <c r="G96" s="100"/>
      <c r="H96" s="100"/>
      <c r="I96" s="100"/>
      <c r="J96" s="100"/>
      <c r="K96" s="100"/>
      <c r="L96" s="100"/>
      <c r="M96" s="100"/>
      <c r="N96" s="100"/>
      <c r="O96" s="100"/>
      <c r="P96" s="100"/>
      <c r="Q96" s="100"/>
      <c r="R96" s="100"/>
      <c r="S96" s="100"/>
      <c r="T96" s="100"/>
      <c r="U96" s="100"/>
      <c r="V96" s="100"/>
      <c r="W96" s="100"/>
      <c r="X96" s="100"/>
      <c r="Y96" s="100"/>
      <c r="Z96" s="100"/>
      <c r="AA96" s="100"/>
      <c r="AB96" s="8">
        <v>0.94</v>
      </c>
      <c r="AC96" s="100">
        <v>1.94</v>
      </c>
    </row>
    <row r="97" spans="1:29" x14ac:dyDescent="0.35">
      <c r="A97" s="100"/>
      <c r="B97" s="100"/>
      <c r="C97" s="100"/>
      <c r="D97" s="100"/>
      <c r="E97" s="100"/>
      <c r="F97" s="100"/>
      <c r="G97" s="100"/>
      <c r="H97" s="100"/>
      <c r="I97" s="100"/>
      <c r="J97" s="100"/>
      <c r="K97" s="100"/>
      <c r="L97" s="100"/>
      <c r="M97" s="100"/>
      <c r="N97" s="100"/>
      <c r="O97" s="100"/>
      <c r="P97" s="100"/>
      <c r="Q97" s="100"/>
      <c r="R97" s="100"/>
      <c r="S97" s="100"/>
      <c r="T97" s="100"/>
      <c r="U97" s="100"/>
      <c r="V97" s="100"/>
      <c r="W97" s="100"/>
      <c r="X97" s="100"/>
      <c r="Y97" s="100"/>
      <c r="Z97" s="100"/>
      <c r="AA97" s="100"/>
      <c r="AB97" s="8">
        <v>0.95</v>
      </c>
      <c r="AC97" s="100">
        <v>1.95</v>
      </c>
    </row>
    <row r="98" spans="1:29" x14ac:dyDescent="0.35">
      <c r="A98" s="100"/>
      <c r="B98" s="100"/>
      <c r="C98" s="100"/>
      <c r="D98" s="100"/>
      <c r="E98" s="100"/>
      <c r="F98" s="100"/>
      <c r="G98" s="100"/>
      <c r="H98" s="100"/>
      <c r="I98" s="100"/>
      <c r="J98" s="100"/>
      <c r="K98" s="100"/>
      <c r="L98" s="100"/>
      <c r="M98" s="100"/>
      <c r="N98" s="100"/>
      <c r="O98" s="100"/>
      <c r="P98" s="100"/>
      <c r="Q98" s="100"/>
      <c r="R98" s="100"/>
      <c r="S98" s="100"/>
      <c r="T98" s="100"/>
      <c r="U98" s="100"/>
      <c r="V98" s="100"/>
      <c r="W98" s="100"/>
      <c r="X98" s="100"/>
      <c r="Y98" s="100"/>
      <c r="Z98" s="100"/>
      <c r="AA98" s="100"/>
      <c r="AB98" s="8">
        <v>0.96</v>
      </c>
      <c r="AC98" s="100">
        <v>1.96</v>
      </c>
    </row>
    <row r="99" spans="1:29" x14ac:dyDescent="0.35">
      <c r="A99" s="100"/>
      <c r="B99" s="100"/>
      <c r="C99" s="100"/>
      <c r="D99" s="100"/>
      <c r="E99" s="100"/>
      <c r="F99" s="100"/>
      <c r="G99" s="100"/>
      <c r="H99" s="100"/>
      <c r="I99" s="100"/>
      <c r="J99" s="100"/>
      <c r="K99" s="100"/>
      <c r="L99" s="100"/>
      <c r="M99" s="100"/>
      <c r="N99" s="100"/>
      <c r="O99" s="100"/>
      <c r="P99" s="100"/>
      <c r="Q99" s="100"/>
      <c r="R99" s="100"/>
      <c r="S99" s="100"/>
      <c r="T99" s="100"/>
      <c r="U99" s="100"/>
      <c r="V99" s="100"/>
      <c r="W99" s="100"/>
      <c r="X99" s="100"/>
      <c r="Y99" s="100"/>
      <c r="Z99" s="100"/>
      <c r="AA99" s="100"/>
      <c r="AB99" s="8">
        <v>0.97</v>
      </c>
      <c r="AC99" s="100">
        <v>1.97</v>
      </c>
    </row>
    <row r="100" spans="1:29" x14ac:dyDescent="0.35">
      <c r="A100" s="100"/>
      <c r="B100" s="100"/>
      <c r="C100" s="100"/>
      <c r="D100" s="100"/>
      <c r="E100" s="100"/>
      <c r="F100" s="100"/>
      <c r="G100" s="100"/>
      <c r="H100" s="100"/>
      <c r="I100" s="100"/>
      <c r="J100" s="100"/>
      <c r="K100" s="100"/>
      <c r="L100" s="100"/>
      <c r="M100" s="100"/>
      <c r="N100" s="100"/>
      <c r="O100" s="100"/>
      <c r="P100" s="100"/>
      <c r="Q100" s="100"/>
      <c r="R100" s="100"/>
      <c r="S100" s="100"/>
      <c r="T100" s="100"/>
      <c r="U100" s="100"/>
      <c r="V100" s="100"/>
      <c r="W100" s="100"/>
      <c r="X100" s="100"/>
      <c r="Y100" s="100"/>
      <c r="Z100" s="100"/>
      <c r="AA100" s="100"/>
      <c r="AB100" s="8">
        <v>0.98</v>
      </c>
      <c r="AC100" s="100">
        <v>1.98</v>
      </c>
    </row>
    <row r="101" spans="1:29" x14ac:dyDescent="0.35">
      <c r="A101" s="100"/>
      <c r="B101" s="100"/>
      <c r="C101" s="100"/>
      <c r="D101" s="100"/>
      <c r="E101" s="100"/>
      <c r="F101" s="100"/>
      <c r="G101" s="100"/>
      <c r="H101" s="100"/>
      <c r="I101" s="100"/>
      <c r="J101" s="100"/>
      <c r="K101" s="100"/>
      <c r="L101" s="100"/>
      <c r="M101" s="100"/>
      <c r="N101" s="100"/>
      <c r="O101" s="100"/>
      <c r="P101" s="100"/>
      <c r="Q101" s="100"/>
      <c r="R101" s="100"/>
      <c r="S101" s="100"/>
      <c r="T101" s="100"/>
      <c r="U101" s="100"/>
      <c r="V101" s="100"/>
      <c r="W101" s="100"/>
      <c r="X101" s="100"/>
      <c r="Y101" s="100"/>
      <c r="Z101" s="100"/>
      <c r="AA101" s="100"/>
      <c r="AB101" s="8">
        <v>0.99</v>
      </c>
      <c r="AC101" s="100">
        <v>1.99</v>
      </c>
    </row>
    <row r="102" spans="1:29" x14ac:dyDescent="0.35">
      <c r="A102" s="100"/>
      <c r="B102" s="100"/>
      <c r="C102" s="100"/>
      <c r="D102" s="100"/>
      <c r="E102" s="100"/>
      <c r="F102" s="100"/>
      <c r="G102" s="100"/>
      <c r="H102" s="100"/>
      <c r="I102" s="100"/>
      <c r="J102" s="100"/>
      <c r="K102" s="100"/>
      <c r="L102" s="100"/>
      <c r="M102" s="100"/>
      <c r="N102" s="100"/>
      <c r="O102" s="100"/>
      <c r="P102" s="100"/>
      <c r="Q102" s="100"/>
      <c r="R102" s="100"/>
      <c r="S102" s="100"/>
      <c r="T102" s="100"/>
      <c r="U102" s="100"/>
      <c r="V102" s="100"/>
      <c r="W102" s="100"/>
      <c r="X102" s="100"/>
      <c r="Y102" s="100"/>
      <c r="Z102" s="100"/>
      <c r="AA102" s="100"/>
      <c r="AB102" s="8">
        <v>1</v>
      </c>
      <c r="AC102" s="100">
        <v>2</v>
      </c>
    </row>
  </sheetData>
  <pageMargins left="0.7" right="0.7" top="0.75" bottom="0.75" header="0.3" footer="0.3"/>
  <tableParts count="14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64"/>
  <sheetViews>
    <sheetView showGridLines="0" workbookViewId="0"/>
  </sheetViews>
  <sheetFormatPr baseColWidth="10" defaultRowHeight="15.5" x14ac:dyDescent="0.35"/>
  <cols>
    <col min="1" max="1" width="66" customWidth="1"/>
    <col min="2" max="2" width="46.1640625" customWidth="1"/>
    <col min="3" max="3" width="12.5" style="12" customWidth="1"/>
  </cols>
  <sheetData>
    <row r="1" spans="1:4" x14ac:dyDescent="0.35">
      <c r="A1" s="9" t="s">
        <v>25</v>
      </c>
      <c r="B1" s="10" t="s">
        <v>181</v>
      </c>
      <c r="C1" s="11" t="s">
        <v>182</v>
      </c>
      <c r="D1" s="12"/>
    </row>
    <row r="2" spans="1:4" x14ac:dyDescent="0.35">
      <c r="A2" s="9" t="s">
        <v>156</v>
      </c>
      <c r="B2" s="10"/>
      <c r="C2" s="11"/>
      <c r="D2" s="13"/>
    </row>
    <row r="3" spans="1:4" x14ac:dyDescent="0.35">
      <c r="A3" s="4" t="s">
        <v>41</v>
      </c>
      <c r="B3" s="14"/>
      <c r="C3" s="39">
        <v>20</v>
      </c>
      <c r="D3" s="13"/>
    </row>
    <row r="4" spans="1:4" x14ac:dyDescent="0.35">
      <c r="A4" s="4" t="s">
        <v>50</v>
      </c>
      <c r="B4" s="14"/>
      <c r="C4" s="39">
        <v>26</v>
      </c>
      <c r="D4" s="13"/>
    </row>
    <row r="5" spans="1:4" x14ac:dyDescent="0.35">
      <c r="A5" s="4" t="s">
        <v>131</v>
      </c>
      <c r="B5" s="14"/>
      <c r="C5" s="40">
        <v>0</v>
      </c>
      <c r="D5" s="13"/>
    </row>
    <row r="6" spans="1:4" x14ac:dyDescent="0.35">
      <c r="A6" s="4" t="s">
        <v>134</v>
      </c>
      <c r="B6" s="14"/>
      <c r="C6" s="39">
        <v>23</v>
      </c>
      <c r="D6" s="13"/>
    </row>
    <row r="7" spans="1:4" x14ac:dyDescent="0.35">
      <c r="A7" s="4" t="s">
        <v>137</v>
      </c>
      <c r="B7" s="14"/>
      <c r="C7" s="39">
        <v>19</v>
      </c>
      <c r="D7" s="13"/>
    </row>
    <row r="8" spans="1:4" x14ac:dyDescent="0.35">
      <c r="A8" s="4" t="s">
        <v>140</v>
      </c>
      <c r="B8" s="14"/>
      <c r="C8" s="39">
        <v>22</v>
      </c>
      <c r="D8" s="13"/>
    </row>
    <row r="9" spans="1:4" x14ac:dyDescent="0.35">
      <c r="A9" s="4" t="s">
        <v>142</v>
      </c>
      <c r="B9" s="14"/>
      <c r="C9" s="39">
        <v>35</v>
      </c>
      <c r="D9" s="13"/>
    </row>
    <row r="10" spans="1:4" x14ac:dyDescent="0.35">
      <c r="A10" s="4" t="s">
        <v>192</v>
      </c>
      <c r="B10" s="14"/>
      <c r="C10" s="40">
        <v>0</v>
      </c>
      <c r="D10" s="13"/>
    </row>
    <row r="11" spans="1:4" x14ac:dyDescent="0.35">
      <c r="A11" s="4" t="s">
        <v>193</v>
      </c>
      <c r="B11" s="14"/>
      <c r="C11" s="40">
        <v>0</v>
      </c>
      <c r="D11" s="13"/>
    </row>
    <row r="12" spans="1:4" x14ac:dyDescent="0.35">
      <c r="A12" s="4" t="s">
        <v>194</v>
      </c>
      <c r="B12" s="14"/>
      <c r="C12" s="39">
        <v>35</v>
      </c>
    </row>
    <row r="13" spans="1:4" x14ac:dyDescent="0.35">
      <c r="A13" s="4" t="s">
        <v>147</v>
      </c>
      <c r="B13" s="14"/>
      <c r="C13" s="40">
        <v>0</v>
      </c>
      <c r="D13" s="13"/>
    </row>
    <row r="14" spans="1:4" x14ac:dyDescent="0.35">
      <c r="A14" s="4" t="s">
        <v>149</v>
      </c>
      <c r="B14" s="14"/>
      <c r="C14" s="39">
        <v>23</v>
      </c>
      <c r="D14" s="13"/>
    </row>
    <row r="15" spans="1:4" x14ac:dyDescent="0.35">
      <c r="A15" s="4" t="s">
        <v>150</v>
      </c>
      <c r="B15" s="14"/>
      <c r="C15" s="40">
        <v>0</v>
      </c>
      <c r="D15" s="13"/>
    </row>
    <row r="16" spans="1:4" x14ac:dyDescent="0.35">
      <c r="A16" s="4" t="s">
        <v>151</v>
      </c>
      <c r="B16" s="14"/>
      <c r="C16" s="40">
        <v>0</v>
      </c>
      <c r="D16" s="13"/>
    </row>
    <row r="17" spans="1:4" x14ac:dyDescent="0.35">
      <c r="A17" s="4" t="s">
        <v>152</v>
      </c>
      <c r="B17" s="14"/>
      <c r="C17" s="39">
        <v>20</v>
      </c>
      <c r="D17" s="13"/>
    </row>
    <row r="18" spans="1:4" x14ac:dyDescent="0.35">
      <c r="A18" s="4" t="s">
        <v>195</v>
      </c>
      <c r="B18" s="14"/>
      <c r="C18" s="40">
        <v>0</v>
      </c>
      <c r="D18" s="13"/>
    </row>
    <row r="19" spans="1:4" x14ac:dyDescent="0.35">
      <c r="A19" s="4" t="s">
        <v>153</v>
      </c>
      <c r="B19" s="14"/>
      <c r="C19" s="39">
        <v>16</v>
      </c>
      <c r="D19" s="13"/>
    </row>
    <row r="20" spans="1:4" x14ac:dyDescent="0.35">
      <c r="A20" s="4" t="s">
        <v>154</v>
      </c>
      <c r="B20" s="14"/>
      <c r="C20" s="39">
        <v>28</v>
      </c>
      <c r="D20" s="13"/>
    </row>
    <row r="21" spans="1:4" x14ac:dyDescent="0.35">
      <c r="A21" s="4" t="s">
        <v>157</v>
      </c>
      <c r="B21" s="14"/>
      <c r="C21" s="39">
        <v>30</v>
      </c>
      <c r="D21" s="13"/>
    </row>
    <row r="22" spans="1:4" x14ac:dyDescent="0.35">
      <c r="A22" s="4" t="s">
        <v>158</v>
      </c>
      <c r="B22" s="14"/>
      <c r="C22" s="39">
        <v>39</v>
      </c>
      <c r="D22" s="13"/>
    </row>
    <row r="23" spans="1:4" x14ac:dyDescent="0.35">
      <c r="A23" s="4" t="s">
        <v>155</v>
      </c>
      <c r="B23" s="14"/>
      <c r="C23" s="39">
        <v>60</v>
      </c>
      <c r="D23" s="15"/>
    </row>
    <row r="24" spans="1:4" x14ac:dyDescent="0.35">
      <c r="A24" s="9" t="s">
        <v>159</v>
      </c>
      <c r="B24" s="10"/>
      <c r="C24" s="11"/>
      <c r="D24" s="13"/>
    </row>
    <row r="25" spans="1:4" x14ac:dyDescent="0.35">
      <c r="A25" s="4" t="s">
        <v>160</v>
      </c>
      <c r="B25" s="14"/>
      <c r="C25" s="39">
        <v>18</v>
      </c>
      <c r="D25" s="13"/>
    </row>
    <row r="26" spans="1:4" x14ac:dyDescent="0.35">
      <c r="A26" s="4" t="s">
        <v>223</v>
      </c>
      <c r="B26" s="14"/>
      <c r="C26" s="39">
        <v>18</v>
      </c>
      <c r="D26" s="13"/>
    </row>
    <row r="27" spans="1:4" x14ac:dyDescent="0.35">
      <c r="A27" s="9" t="s">
        <v>161</v>
      </c>
      <c r="B27" s="10"/>
      <c r="C27" s="11"/>
      <c r="D27" s="13"/>
    </row>
    <row r="28" spans="1:4" x14ac:dyDescent="0.35">
      <c r="A28" s="4" t="s">
        <v>60</v>
      </c>
      <c r="B28" s="14"/>
      <c r="C28" s="39">
        <v>30</v>
      </c>
      <c r="D28" s="15"/>
    </row>
    <row r="29" spans="1:4" x14ac:dyDescent="0.35">
      <c r="A29" s="4" t="s">
        <v>199</v>
      </c>
      <c r="B29" s="14"/>
      <c r="C29" s="40">
        <v>0</v>
      </c>
      <c r="D29" s="13"/>
    </row>
    <row r="30" spans="1:4" x14ac:dyDescent="0.35">
      <c r="A30" s="4" t="s">
        <v>198</v>
      </c>
      <c r="B30" s="14"/>
      <c r="C30" s="39">
        <v>27</v>
      </c>
      <c r="D30" s="15"/>
    </row>
    <row r="31" spans="1:4" x14ac:dyDescent="0.35">
      <c r="A31" s="4" t="s">
        <v>196</v>
      </c>
      <c r="B31" s="14"/>
      <c r="C31" s="40">
        <v>0</v>
      </c>
      <c r="D31" s="13"/>
    </row>
    <row r="32" spans="1:4" x14ac:dyDescent="0.35">
      <c r="A32" s="4" t="s">
        <v>92</v>
      </c>
      <c r="B32" s="14"/>
      <c r="C32" s="39">
        <v>22</v>
      </c>
      <c r="D32" s="13"/>
    </row>
    <row r="33" spans="1:4" x14ac:dyDescent="0.35">
      <c r="A33" s="4" t="s">
        <v>197</v>
      </c>
      <c r="B33" s="14"/>
      <c r="C33" s="39">
        <v>22</v>
      </c>
      <c r="D33" s="13"/>
    </row>
    <row r="34" spans="1:4" x14ac:dyDescent="0.35">
      <c r="A34" s="9" t="s">
        <v>162</v>
      </c>
      <c r="B34" s="10"/>
      <c r="C34" s="11"/>
      <c r="D34" s="15"/>
    </row>
    <row r="35" spans="1:4" x14ac:dyDescent="0.35">
      <c r="A35" s="4" t="s">
        <v>105</v>
      </c>
      <c r="B35" s="16"/>
      <c r="C35" s="39">
        <v>26</v>
      </c>
      <c r="D35" s="13"/>
    </row>
    <row r="36" spans="1:4" x14ac:dyDescent="0.35">
      <c r="A36" s="4" t="s">
        <v>109</v>
      </c>
      <c r="B36" s="16"/>
      <c r="C36" s="39">
        <v>38</v>
      </c>
      <c r="D36" s="13"/>
    </row>
    <row r="37" spans="1:4" x14ac:dyDescent="0.35">
      <c r="A37" s="4" t="s">
        <v>115</v>
      </c>
      <c r="B37" s="16"/>
      <c r="C37" s="39">
        <v>33.6</v>
      </c>
      <c r="D37" s="13"/>
    </row>
    <row r="38" spans="1:4" x14ac:dyDescent="0.35">
      <c r="A38" s="4" t="s">
        <v>220</v>
      </c>
      <c r="B38" s="16"/>
      <c r="C38" s="39">
        <v>28</v>
      </c>
      <c r="D38" s="13"/>
    </row>
    <row r="39" spans="1:4" x14ac:dyDescent="0.35">
      <c r="A39" s="4" t="s">
        <v>221</v>
      </c>
      <c r="B39" s="16"/>
      <c r="C39" s="39">
        <v>28</v>
      </c>
      <c r="D39" s="13"/>
    </row>
    <row r="40" spans="1:4" x14ac:dyDescent="0.35">
      <c r="A40" s="4" t="s">
        <v>219</v>
      </c>
      <c r="B40" s="16"/>
      <c r="C40" s="39">
        <v>25</v>
      </c>
      <c r="D40" s="13"/>
    </row>
    <row r="41" spans="1:4" x14ac:dyDescent="0.35">
      <c r="A41" s="4" t="s">
        <v>124</v>
      </c>
      <c r="B41" s="16"/>
      <c r="C41" s="40">
        <v>0</v>
      </c>
      <c r="D41" s="13"/>
    </row>
    <row r="42" spans="1:4" x14ac:dyDescent="0.35">
      <c r="A42" s="4" t="s">
        <v>217</v>
      </c>
      <c r="B42" s="16"/>
      <c r="C42" s="39">
        <v>28</v>
      </c>
      <c r="D42" s="13"/>
    </row>
    <row r="43" spans="1:4" x14ac:dyDescent="0.35">
      <c r="A43" s="4" t="s">
        <v>216</v>
      </c>
      <c r="B43" s="14"/>
      <c r="C43" s="39">
        <v>28</v>
      </c>
      <c r="D43" s="13"/>
    </row>
    <row r="44" spans="1:4" x14ac:dyDescent="0.35">
      <c r="A44" s="4" t="s">
        <v>218</v>
      </c>
      <c r="B44" s="16"/>
      <c r="C44" s="40">
        <v>0</v>
      </c>
      <c r="D44" s="13"/>
    </row>
    <row r="45" spans="1:4" x14ac:dyDescent="0.35">
      <c r="A45" s="9" t="s">
        <v>163</v>
      </c>
      <c r="B45" s="10"/>
      <c r="C45" s="11"/>
      <c r="D45" s="13"/>
    </row>
    <row r="46" spans="1:4" x14ac:dyDescent="0.35">
      <c r="A46" s="4" t="s">
        <v>222</v>
      </c>
      <c r="B46" s="16"/>
      <c r="C46" s="39">
        <v>38</v>
      </c>
      <c r="D46" s="13"/>
    </row>
    <row r="47" spans="1:4" x14ac:dyDescent="0.35">
      <c r="A47" s="9" t="s">
        <v>210</v>
      </c>
      <c r="B47" s="10"/>
      <c r="C47" s="11"/>
      <c r="D47" s="13"/>
    </row>
    <row r="48" spans="1:4" x14ac:dyDescent="0.35">
      <c r="A48" s="4" t="s">
        <v>209</v>
      </c>
      <c r="B48" s="14"/>
      <c r="C48" s="40"/>
      <c r="D48" s="13"/>
    </row>
    <row r="49" spans="1:4" x14ac:dyDescent="0.35">
      <c r="A49" s="17" t="s">
        <v>164</v>
      </c>
      <c r="B49" s="17"/>
      <c r="C49" s="41"/>
      <c r="D49" s="18"/>
    </row>
    <row r="50" spans="1:4" x14ac:dyDescent="0.35">
      <c r="A50" s="9" t="s">
        <v>165</v>
      </c>
      <c r="B50" s="10"/>
      <c r="C50" s="11"/>
      <c r="D50" s="18"/>
    </row>
    <row r="51" spans="1:4" x14ac:dyDescent="0.35">
      <c r="A51" s="4" t="s">
        <v>49</v>
      </c>
      <c r="B51" s="14"/>
      <c r="C51" s="39">
        <v>5</v>
      </c>
      <c r="D51" s="18"/>
    </row>
    <row r="52" spans="1:4" x14ac:dyDescent="0.35">
      <c r="A52" s="4" t="s">
        <v>59</v>
      </c>
      <c r="B52" s="14"/>
      <c r="C52" s="39">
        <v>5</v>
      </c>
      <c r="D52" s="18"/>
    </row>
    <row r="53" spans="1:4" x14ac:dyDescent="0.35">
      <c r="A53" s="4" t="s">
        <v>69</v>
      </c>
      <c r="B53" s="14"/>
      <c r="C53" s="39">
        <v>16</v>
      </c>
      <c r="D53" s="18"/>
    </row>
    <row r="54" spans="1:4" x14ac:dyDescent="0.35">
      <c r="A54" s="9" t="s">
        <v>166</v>
      </c>
      <c r="B54" s="10"/>
      <c r="C54" s="11"/>
      <c r="D54" s="18"/>
    </row>
    <row r="55" spans="1:4" x14ac:dyDescent="0.35">
      <c r="A55" s="4" t="s">
        <v>97</v>
      </c>
      <c r="B55" s="14"/>
      <c r="C55" s="39">
        <v>23.8</v>
      </c>
      <c r="D55" s="13"/>
    </row>
    <row r="56" spans="1:4" x14ac:dyDescent="0.35">
      <c r="A56" s="4" t="s">
        <v>101</v>
      </c>
      <c r="B56" s="14"/>
      <c r="C56" s="39">
        <v>23.8</v>
      </c>
      <c r="D56" s="13"/>
    </row>
    <row r="57" spans="1:4" x14ac:dyDescent="0.35">
      <c r="A57" s="9" t="s">
        <v>167</v>
      </c>
      <c r="B57" s="10"/>
      <c r="C57" s="11"/>
      <c r="D57" s="13"/>
    </row>
    <row r="58" spans="1:4" x14ac:dyDescent="0.35">
      <c r="A58" s="4" t="s">
        <v>133</v>
      </c>
      <c r="B58" s="16"/>
      <c r="C58" s="39">
        <v>4.8</v>
      </c>
      <c r="D58" s="13"/>
    </row>
    <row r="59" spans="1:4" x14ac:dyDescent="0.35">
      <c r="A59" s="4" t="s">
        <v>136</v>
      </c>
      <c r="B59" s="16"/>
      <c r="C59" s="39">
        <v>4.9400000000000004</v>
      </c>
      <c r="D59" s="13"/>
    </row>
    <row r="60" spans="1:4" x14ac:dyDescent="0.35">
      <c r="A60" s="4" t="s">
        <v>139</v>
      </c>
      <c r="B60" s="16"/>
      <c r="C60" s="39">
        <v>8.9700000000000006</v>
      </c>
      <c r="D60" s="15"/>
    </row>
    <row r="61" spans="1:4" x14ac:dyDescent="0.35">
      <c r="A61" s="4" t="s">
        <v>141</v>
      </c>
      <c r="B61" s="16"/>
      <c r="C61" s="39">
        <v>12</v>
      </c>
      <c r="D61" s="19"/>
    </row>
    <row r="62" spans="1:4" x14ac:dyDescent="0.35">
      <c r="A62" s="9" t="s">
        <v>168</v>
      </c>
      <c r="B62" s="10"/>
      <c r="C62" s="11"/>
      <c r="D62" s="18"/>
    </row>
    <row r="63" spans="1:4" x14ac:dyDescent="0.35">
      <c r="A63" s="4" t="s">
        <v>108</v>
      </c>
      <c r="B63" s="14"/>
      <c r="C63" s="39">
        <v>14.672000000000002</v>
      </c>
      <c r="D63" s="18"/>
    </row>
    <row r="64" spans="1:4" x14ac:dyDescent="0.35">
      <c r="A64" s="4" t="s">
        <v>112</v>
      </c>
      <c r="B64" s="14"/>
      <c r="C64" s="39">
        <v>17</v>
      </c>
      <c r="D64" s="18"/>
    </row>
    <row r="65" spans="1:4" x14ac:dyDescent="0.35">
      <c r="A65" s="9" t="s">
        <v>169</v>
      </c>
      <c r="B65" s="10"/>
      <c r="C65" s="11"/>
      <c r="D65" s="18"/>
    </row>
    <row r="66" spans="1:4" x14ac:dyDescent="0.35">
      <c r="A66" s="4" t="s">
        <v>114</v>
      </c>
      <c r="B66" s="14"/>
      <c r="C66" s="39">
        <v>14.67</v>
      </c>
      <c r="D66" s="18"/>
    </row>
    <row r="67" spans="1:4" x14ac:dyDescent="0.35">
      <c r="A67" s="4" t="s">
        <v>117</v>
      </c>
      <c r="B67" s="14"/>
      <c r="C67" s="39">
        <v>17</v>
      </c>
      <c r="D67" s="18"/>
    </row>
    <row r="68" spans="1:4" x14ac:dyDescent="0.35">
      <c r="A68" s="9" t="s">
        <v>170</v>
      </c>
      <c r="B68" s="10"/>
      <c r="C68" s="11"/>
      <c r="D68" s="18"/>
    </row>
    <row r="69" spans="1:4" x14ac:dyDescent="0.35">
      <c r="A69" s="4" t="s">
        <v>119</v>
      </c>
      <c r="B69" s="14"/>
      <c r="C69" s="39">
        <v>6.8880000000000008</v>
      </c>
      <c r="D69" s="18"/>
    </row>
    <row r="70" spans="1:4" x14ac:dyDescent="0.35">
      <c r="A70" s="4" t="s">
        <v>121</v>
      </c>
      <c r="B70" s="14"/>
      <c r="C70" s="39">
        <v>8.918000000000001</v>
      </c>
      <c r="D70" s="18"/>
    </row>
    <row r="71" spans="1:4" x14ac:dyDescent="0.35">
      <c r="A71" s="4" t="s">
        <v>123</v>
      </c>
      <c r="B71" s="14"/>
      <c r="C71" s="39">
        <v>16.8</v>
      </c>
      <c r="D71" s="18"/>
    </row>
    <row r="72" spans="1:4" x14ac:dyDescent="0.35">
      <c r="A72" s="9" t="s">
        <v>171</v>
      </c>
      <c r="B72" s="10"/>
      <c r="C72" s="11"/>
      <c r="D72" s="18"/>
    </row>
    <row r="73" spans="1:4" x14ac:dyDescent="0.35">
      <c r="A73" s="4" t="s">
        <v>126</v>
      </c>
      <c r="B73" s="14"/>
      <c r="C73" s="39">
        <v>2.5200000000000005</v>
      </c>
      <c r="D73" s="20"/>
    </row>
    <row r="74" spans="1:4" x14ac:dyDescent="0.35">
      <c r="A74" s="4" t="s">
        <v>128</v>
      </c>
      <c r="B74" s="14"/>
      <c r="C74" s="39">
        <v>3.52</v>
      </c>
      <c r="D74" s="18"/>
    </row>
    <row r="75" spans="1:4" x14ac:dyDescent="0.35">
      <c r="A75" s="4" t="s">
        <v>130</v>
      </c>
      <c r="B75" s="14"/>
      <c r="C75" s="39">
        <v>6</v>
      </c>
      <c r="D75" s="13"/>
    </row>
    <row r="76" spans="1:4" x14ac:dyDescent="0.35">
      <c r="A76" s="9" t="s">
        <v>34</v>
      </c>
      <c r="B76" s="10"/>
      <c r="C76" s="11"/>
      <c r="D76" s="18"/>
    </row>
    <row r="77" spans="1:4" x14ac:dyDescent="0.35">
      <c r="A77" s="4" t="s">
        <v>40</v>
      </c>
      <c r="B77" s="15"/>
      <c r="C77" s="39">
        <v>10</v>
      </c>
      <c r="D77" s="18"/>
    </row>
    <row r="78" spans="1:4" x14ac:dyDescent="0.35">
      <c r="A78" s="4" t="s">
        <v>77</v>
      </c>
      <c r="B78" s="16"/>
      <c r="C78" s="39">
        <v>9.338000000000001</v>
      </c>
      <c r="D78" s="18"/>
    </row>
    <row r="79" spans="1:4" x14ac:dyDescent="0.35">
      <c r="A79" s="4" t="s">
        <v>85</v>
      </c>
      <c r="B79" s="16"/>
      <c r="C79" s="39">
        <v>10.780000000000001</v>
      </c>
      <c r="D79" s="18"/>
    </row>
    <row r="80" spans="1:4" x14ac:dyDescent="0.35">
      <c r="A80" s="4" t="s">
        <v>91</v>
      </c>
      <c r="B80" s="16"/>
      <c r="C80" s="39">
        <v>14.000000000000002</v>
      </c>
      <c r="D80" s="13"/>
    </row>
    <row r="81" spans="1:4" x14ac:dyDescent="0.35">
      <c r="A81" s="4" t="s">
        <v>104</v>
      </c>
      <c r="B81" s="14"/>
      <c r="C81" s="39">
        <v>15</v>
      </c>
      <c r="D81" s="13"/>
    </row>
    <row r="82" spans="1:4" x14ac:dyDescent="0.35">
      <c r="A82" s="9" t="s">
        <v>25</v>
      </c>
      <c r="B82" s="10"/>
      <c r="C82" s="11"/>
      <c r="D82" s="13"/>
    </row>
    <row r="83" spans="1:4" x14ac:dyDescent="0.35">
      <c r="A83" s="4" t="s">
        <v>70</v>
      </c>
      <c r="B83" s="15"/>
      <c r="C83" s="39">
        <v>135.5</v>
      </c>
      <c r="D83" s="13"/>
    </row>
    <row r="84" spans="1:4" x14ac:dyDescent="0.35">
      <c r="A84" s="4" t="s">
        <v>93</v>
      </c>
      <c r="B84" s="15"/>
      <c r="C84" s="39">
        <v>12</v>
      </c>
      <c r="D84" s="13"/>
    </row>
    <row r="85" spans="1:4" x14ac:dyDescent="0.35">
      <c r="A85" s="21" t="s">
        <v>172</v>
      </c>
      <c r="B85" s="15"/>
      <c r="C85" s="42">
        <v>39</v>
      </c>
      <c r="D85" s="13"/>
    </row>
    <row r="86" spans="1:4" x14ac:dyDescent="0.35">
      <c r="A86" s="21" t="s">
        <v>173</v>
      </c>
      <c r="B86" s="15"/>
      <c r="C86" s="42">
        <v>62</v>
      </c>
      <c r="D86" s="13"/>
    </row>
    <row r="87" spans="1:4" x14ac:dyDescent="0.35">
      <c r="A87" s="4" t="s">
        <v>102</v>
      </c>
      <c r="B87" s="15"/>
      <c r="C87" s="39">
        <v>70</v>
      </c>
      <c r="D87" s="13"/>
    </row>
    <row r="88" spans="1:4" x14ac:dyDescent="0.35">
      <c r="A88" s="4" t="s">
        <v>106</v>
      </c>
      <c r="B88" s="15"/>
      <c r="C88" s="39">
        <v>105</v>
      </c>
      <c r="D88" s="13"/>
    </row>
    <row r="89" spans="1:4" x14ac:dyDescent="0.35">
      <c r="A89" s="4" t="s">
        <v>26</v>
      </c>
      <c r="B89" s="15"/>
      <c r="C89" s="39">
        <v>75</v>
      </c>
      <c r="D89" s="13"/>
    </row>
    <row r="90" spans="1:4" x14ac:dyDescent="0.35">
      <c r="A90" s="21" t="s">
        <v>174</v>
      </c>
      <c r="B90" s="22"/>
      <c r="C90" s="42">
        <v>16.399999999999999</v>
      </c>
      <c r="D90" s="13"/>
    </row>
    <row r="91" spans="1:4" x14ac:dyDescent="0.35">
      <c r="A91" s="21" t="s">
        <v>175</v>
      </c>
      <c r="B91" s="22"/>
      <c r="C91" s="42">
        <v>12.08</v>
      </c>
      <c r="D91" s="13"/>
    </row>
    <row r="92" spans="1:4" x14ac:dyDescent="0.35">
      <c r="A92" s="4" t="s">
        <v>61</v>
      </c>
      <c r="B92" s="15"/>
      <c r="C92" s="39">
        <v>9.375</v>
      </c>
      <c r="D92" s="13"/>
    </row>
    <row r="93" spans="1:4" x14ac:dyDescent="0.35">
      <c r="A93" s="4" t="s">
        <v>110</v>
      </c>
      <c r="B93" s="15"/>
      <c r="C93" s="39">
        <v>0</v>
      </c>
      <c r="D93" s="13"/>
    </row>
    <row r="94" spans="1:4" x14ac:dyDescent="0.35">
      <c r="A94" s="4" t="s">
        <v>98</v>
      </c>
      <c r="B94" s="15"/>
      <c r="C94" s="39">
        <v>30</v>
      </c>
      <c r="D94" s="13"/>
    </row>
    <row r="95" spans="1:4" x14ac:dyDescent="0.35">
      <c r="A95" s="9" t="s">
        <v>58</v>
      </c>
      <c r="B95" s="10"/>
      <c r="C95" s="11"/>
      <c r="D95" s="13"/>
    </row>
    <row r="96" spans="1:4" x14ac:dyDescent="0.35">
      <c r="A96" s="4" t="s">
        <v>87</v>
      </c>
      <c r="B96" s="14"/>
      <c r="C96" s="39">
        <v>1.4</v>
      </c>
      <c r="D96" s="13"/>
    </row>
    <row r="97" spans="1:4" x14ac:dyDescent="0.35">
      <c r="A97" s="4" t="s">
        <v>79</v>
      </c>
      <c r="B97" s="14"/>
      <c r="C97" s="39">
        <v>3.1</v>
      </c>
      <c r="D97" s="13"/>
    </row>
    <row r="98" spans="1:4" x14ac:dyDescent="0.35">
      <c r="A98" s="4" t="s">
        <v>71</v>
      </c>
      <c r="B98" s="14"/>
      <c r="C98" s="39">
        <v>3.6</v>
      </c>
      <c r="D98" s="13"/>
    </row>
    <row r="99" spans="1:4" x14ac:dyDescent="0.35">
      <c r="A99" s="4" t="s">
        <v>51</v>
      </c>
      <c r="B99" s="14"/>
      <c r="C99" s="39">
        <v>4.2</v>
      </c>
      <c r="D99" s="13"/>
    </row>
    <row r="100" spans="1:4" x14ac:dyDescent="0.35">
      <c r="A100" s="4" t="s">
        <v>62</v>
      </c>
      <c r="B100" s="14"/>
      <c r="C100" s="39">
        <v>5</v>
      </c>
      <c r="D100" s="13"/>
    </row>
    <row r="101" spans="1:4" x14ac:dyDescent="0.35">
      <c r="A101" s="4" t="s">
        <v>94</v>
      </c>
      <c r="B101" s="14"/>
      <c r="C101" s="39">
        <v>2</v>
      </c>
      <c r="D101" s="18"/>
    </row>
    <row r="102" spans="1:4" x14ac:dyDescent="0.35">
      <c r="A102" s="4" t="s">
        <v>215</v>
      </c>
      <c r="B102" s="14"/>
      <c r="C102" s="40">
        <v>0</v>
      </c>
      <c r="D102" s="23"/>
    </row>
    <row r="103" spans="1:4" x14ac:dyDescent="0.35">
      <c r="A103" s="4" t="s">
        <v>214</v>
      </c>
      <c r="B103" s="14"/>
      <c r="C103" s="40">
        <v>0</v>
      </c>
      <c r="D103" s="24"/>
    </row>
    <row r="104" spans="1:4" x14ac:dyDescent="0.35">
      <c r="A104" s="4" t="s">
        <v>99</v>
      </c>
      <c r="B104" s="14"/>
      <c r="C104" s="39">
        <v>0.5</v>
      </c>
      <c r="D104" s="23"/>
    </row>
    <row r="105" spans="1:4" x14ac:dyDescent="0.35">
      <c r="A105" s="4" t="s">
        <v>43</v>
      </c>
      <c r="B105" s="14"/>
      <c r="C105" s="40">
        <v>0</v>
      </c>
      <c r="D105" s="23"/>
    </row>
    <row r="106" spans="1:4" x14ac:dyDescent="0.35">
      <c r="A106" s="9" t="s">
        <v>176</v>
      </c>
      <c r="B106" s="10"/>
      <c r="C106" s="11"/>
      <c r="D106" s="24"/>
    </row>
    <row r="107" spans="1:4" x14ac:dyDescent="0.35">
      <c r="A107" s="4" t="s">
        <v>177</v>
      </c>
      <c r="B107" s="14"/>
      <c r="C107" s="39">
        <v>2</v>
      </c>
      <c r="D107" s="23"/>
    </row>
    <row r="108" spans="1:4" x14ac:dyDescent="0.35">
      <c r="A108" s="4" t="s">
        <v>113</v>
      </c>
      <c r="B108" s="14"/>
      <c r="C108" s="39">
        <v>5</v>
      </c>
      <c r="D108" s="23"/>
    </row>
    <row r="109" spans="1:4" x14ac:dyDescent="0.35">
      <c r="A109" s="4" t="s">
        <v>116</v>
      </c>
      <c r="B109" s="14"/>
      <c r="C109" s="39">
        <v>2.5</v>
      </c>
      <c r="D109" s="23"/>
    </row>
    <row r="110" spans="1:4" x14ac:dyDescent="0.35">
      <c r="A110" s="4" t="s">
        <v>118</v>
      </c>
      <c r="B110" s="14"/>
      <c r="C110" s="39">
        <v>20</v>
      </c>
      <c r="D110" s="23"/>
    </row>
    <row r="111" spans="1:4" x14ac:dyDescent="0.35">
      <c r="A111" s="4" t="s">
        <v>122</v>
      </c>
      <c r="B111" s="14"/>
      <c r="C111" s="39">
        <v>4.9000000000000004</v>
      </c>
      <c r="D111" s="23"/>
    </row>
    <row r="112" spans="1:4" x14ac:dyDescent="0.35">
      <c r="A112" s="4" t="s">
        <v>125</v>
      </c>
      <c r="B112" s="14"/>
      <c r="C112" s="39">
        <v>7</v>
      </c>
      <c r="D112" s="23"/>
    </row>
    <row r="113" spans="1:4" x14ac:dyDescent="0.35">
      <c r="A113" s="4" t="s">
        <v>127</v>
      </c>
      <c r="B113" s="14"/>
      <c r="C113" s="39">
        <v>5</v>
      </c>
      <c r="D113" s="23"/>
    </row>
    <row r="114" spans="1:4" x14ac:dyDescent="0.35">
      <c r="A114" s="4" t="s">
        <v>129</v>
      </c>
      <c r="B114" s="14"/>
      <c r="C114" s="39">
        <v>6</v>
      </c>
      <c r="D114" s="23"/>
    </row>
    <row r="115" spans="1:4" x14ac:dyDescent="0.35">
      <c r="A115" s="4" t="s">
        <v>132</v>
      </c>
      <c r="B115" s="14"/>
      <c r="C115" s="39">
        <v>2</v>
      </c>
      <c r="D115" s="23"/>
    </row>
    <row r="116" spans="1:4" x14ac:dyDescent="0.35">
      <c r="A116" s="4" t="s">
        <v>227</v>
      </c>
      <c r="B116" s="14"/>
      <c r="C116" s="40">
        <v>0</v>
      </c>
      <c r="D116" s="23"/>
    </row>
    <row r="117" spans="1:4" x14ac:dyDescent="0.35">
      <c r="A117" s="4" t="s">
        <v>138</v>
      </c>
      <c r="B117" s="14"/>
      <c r="C117" s="39">
        <v>8</v>
      </c>
      <c r="D117" s="23"/>
    </row>
    <row r="118" spans="1:4" x14ac:dyDescent="0.35">
      <c r="A118" s="4" t="s">
        <v>146</v>
      </c>
      <c r="B118" s="14"/>
      <c r="C118" s="39">
        <v>4</v>
      </c>
      <c r="D118" s="18"/>
    </row>
    <row r="119" spans="1:4" x14ac:dyDescent="0.35">
      <c r="A119" s="9" t="s">
        <v>30</v>
      </c>
      <c r="B119" s="10"/>
      <c r="C119" s="11"/>
      <c r="D119" s="18"/>
    </row>
    <row r="120" spans="1:4" x14ac:dyDescent="0.35">
      <c r="A120" s="4" t="s">
        <v>44</v>
      </c>
      <c r="B120" s="14"/>
      <c r="C120" s="40">
        <v>0</v>
      </c>
      <c r="D120" s="18"/>
    </row>
    <row r="121" spans="1:4" x14ac:dyDescent="0.35">
      <c r="A121" s="4" t="s">
        <v>63</v>
      </c>
      <c r="B121" s="14"/>
      <c r="C121" s="39">
        <v>5</v>
      </c>
      <c r="D121" s="18"/>
    </row>
    <row r="122" spans="1:4" x14ac:dyDescent="0.35">
      <c r="A122" s="4" t="s">
        <v>52</v>
      </c>
      <c r="B122" s="14"/>
      <c r="C122" s="40">
        <v>0</v>
      </c>
      <c r="D122" s="18"/>
    </row>
    <row r="123" spans="1:4" x14ac:dyDescent="0.35">
      <c r="A123" s="4" t="s">
        <v>80</v>
      </c>
      <c r="B123" s="14"/>
      <c r="C123" s="39">
        <v>3</v>
      </c>
      <c r="D123" s="18"/>
    </row>
    <row r="124" spans="1:4" x14ac:dyDescent="0.35">
      <c r="A124" s="4" t="s">
        <v>88</v>
      </c>
      <c r="B124" s="14"/>
      <c r="C124" s="40">
        <v>0</v>
      </c>
      <c r="D124" s="18"/>
    </row>
    <row r="125" spans="1:4" x14ac:dyDescent="0.35">
      <c r="A125" s="4" t="s">
        <v>95</v>
      </c>
      <c r="B125" s="14"/>
      <c r="C125" s="40">
        <v>0</v>
      </c>
      <c r="D125" s="18"/>
    </row>
    <row r="126" spans="1:4" x14ac:dyDescent="0.35">
      <c r="A126" s="4" t="s">
        <v>100</v>
      </c>
      <c r="B126" s="14"/>
      <c r="C126" s="40">
        <v>0</v>
      </c>
      <c r="D126" s="18"/>
    </row>
    <row r="127" spans="1:4" x14ac:dyDescent="0.35">
      <c r="A127" s="4" t="s">
        <v>103</v>
      </c>
      <c r="B127" s="14"/>
      <c r="C127" s="39">
        <v>5</v>
      </c>
      <c r="D127" s="18"/>
    </row>
    <row r="128" spans="1:4" x14ac:dyDescent="0.35">
      <c r="A128" s="4" t="s">
        <v>107</v>
      </c>
      <c r="B128" s="14"/>
      <c r="C128" s="40">
        <v>0</v>
      </c>
      <c r="D128" s="18"/>
    </row>
    <row r="129" spans="1:4" x14ac:dyDescent="0.35">
      <c r="A129" s="4" t="s">
        <v>111</v>
      </c>
      <c r="B129" s="14"/>
      <c r="C129" s="40">
        <v>0</v>
      </c>
      <c r="D129" s="18"/>
    </row>
    <row r="130" spans="1:4" x14ac:dyDescent="0.35">
      <c r="A130" s="4" t="s">
        <v>120</v>
      </c>
      <c r="B130" s="14"/>
      <c r="C130" s="39">
        <v>5</v>
      </c>
      <c r="D130" s="18"/>
    </row>
    <row r="131" spans="1:4" x14ac:dyDescent="0.35">
      <c r="A131" s="4" t="s">
        <v>135</v>
      </c>
      <c r="B131" s="14"/>
      <c r="C131" s="40">
        <v>0</v>
      </c>
      <c r="D131" s="18"/>
    </row>
    <row r="132" spans="1:4" x14ac:dyDescent="0.35">
      <c r="A132" s="4" t="s">
        <v>231</v>
      </c>
      <c r="B132" s="14"/>
      <c r="C132" s="39">
        <v>0.25</v>
      </c>
      <c r="D132" s="18"/>
    </row>
    <row r="133" spans="1:4" x14ac:dyDescent="0.35">
      <c r="A133" s="4" t="s">
        <v>143</v>
      </c>
      <c r="B133" s="14"/>
      <c r="C133" s="39">
        <v>0.5</v>
      </c>
      <c r="D133" s="18"/>
    </row>
    <row r="134" spans="1:4" x14ac:dyDescent="0.35">
      <c r="A134" s="4" t="s">
        <v>144</v>
      </c>
      <c r="B134" s="14"/>
      <c r="C134" s="39">
        <v>3</v>
      </c>
      <c r="D134" s="18"/>
    </row>
    <row r="135" spans="1:4" x14ac:dyDescent="0.35">
      <c r="A135" s="4" t="s">
        <v>145</v>
      </c>
      <c r="B135" s="14"/>
      <c r="C135" s="40">
        <v>2</v>
      </c>
      <c r="D135" s="18"/>
    </row>
    <row r="136" spans="1:4" x14ac:dyDescent="0.35">
      <c r="A136" s="4" t="s">
        <v>148</v>
      </c>
      <c r="B136" s="14"/>
      <c r="C136" s="39">
        <v>3</v>
      </c>
      <c r="D136" s="25"/>
    </row>
    <row r="137" spans="1:4" x14ac:dyDescent="0.35">
      <c r="A137" s="9" t="s">
        <v>178</v>
      </c>
      <c r="B137" s="10"/>
      <c r="C137" s="11"/>
      <c r="D137" s="18"/>
    </row>
    <row r="138" spans="1:4" x14ac:dyDescent="0.35">
      <c r="A138" s="4" t="s">
        <v>46</v>
      </c>
      <c r="B138" s="14"/>
      <c r="C138" s="39">
        <v>150</v>
      </c>
      <c r="D138" s="18"/>
    </row>
    <row r="139" spans="1:4" x14ac:dyDescent="0.35">
      <c r="A139" s="4" t="s">
        <v>54</v>
      </c>
      <c r="B139" s="14"/>
      <c r="C139" s="39">
        <v>200</v>
      </c>
      <c r="D139" s="18"/>
    </row>
    <row r="140" spans="1:4" x14ac:dyDescent="0.35">
      <c r="A140" s="4" t="s">
        <v>65</v>
      </c>
      <c r="B140" s="14"/>
      <c r="C140" s="39">
        <v>100</v>
      </c>
      <c r="D140" s="18"/>
    </row>
    <row r="141" spans="1:4" x14ac:dyDescent="0.35">
      <c r="A141" s="4" t="s">
        <v>74</v>
      </c>
      <c r="B141" s="14"/>
      <c r="C141" s="39">
        <v>250</v>
      </c>
      <c r="D141" s="18"/>
    </row>
    <row r="142" spans="1:4" x14ac:dyDescent="0.35">
      <c r="A142" s="4" t="s">
        <v>82</v>
      </c>
      <c r="B142" s="14"/>
      <c r="C142" s="39">
        <v>300</v>
      </c>
      <c r="D142" s="18"/>
    </row>
    <row r="143" spans="1:4" x14ac:dyDescent="0.35">
      <c r="A143" s="4" t="s">
        <v>90</v>
      </c>
      <c r="B143" s="14"/>
      <c r="C143" s="39">
        <v>200</v>
      </c>
      <c r="D143" s="18"/>
    </row>
    <row r="144" spans="1:4" x14ac:dyDescent="0.35">
      <c r="A144" s="4" t="s">
        <v>34</v>
      </c>
      <c r="B144" s="14"/>
      <c r="C144" s="39">
        <v>0</v>
      </c>
      <c r="D144" s="18"/>
    </row>
    <row r="145" spans="1:4" x14ac:dyDescent="0.35">
      <c r="A145" s="4" t="s">
        <v>48</v>
      </c>
      <c r="B145" s="14"/>
      <c r="C145" s="39">
        <v>15</v>
      </c>
      <c r="D145" s="18"/>
    </row>
    <row r="146" spans="1:4" x14ac:dyDescent="0.35">
      <c r="A146" s="4" t="s">
        <v>56</v>
      </c>
      <c r="B146" s="14"/>
      <c r="C146" s="40">
        <v>0.54300000000000004</v>
      </c>
      <c r="D146" s="18"/>
    </row>
    <row r="147" spans="1:4" x14ac:dyDescent="0.35">
      <c r="A147" s="4" t="s">
        <v>45</v>
      </c>
      <c r="B147" s="14"/>
      <c r="C147" s="39">
        <v>50</v>
      </c>
      <c r="D147" s="23"/>
    </row>
    <row r="148" spans="1:4" x14ac:dyDescent="0.35">
      <c r="A148" s="4" t="s">
        <v>64</v>
      </c>
      <c r="B148" s="14"/>
      <c r="C148" s="39">
        <v>80</v>
      </c>
      <c r="D148" s="18"/>
    </row>
    <row r="149" spans="1:4" x14ac:dyDescent="0.35">
      <c r="A149" s="4" t="s">
        <v>53</v>
      </c>
      <c r="B149" s="14"/>
      <c r="C149" s="39">
        <v>75</v>
      </c>
      <c r="D149" s="18"/>
    </row>
    <row r="150" spans="1:4" x14ac:dyDescent="0.35">
      <c r="A150" s="4" t="s">
        <v>179</v>
      </c>
      <c r="B150" s="14"/>
      <c r="C150" s="39">
        <v>80</v>
      </c>
      <c r="D150" s="18"/>
    </row>
    <row r="151" spans="1:4" x14ac:dyDescent="0.35">
      <c r="A151" s="4" t="s">
        <v>81</v>
      </c>
      <c r="B151" s="14"/>
      <c r="C151" s="39">
        <v>50</v>
      </c>
      <c r="D151" s="18"/>
    </row>
    <row r="152" spans="1:4" x14ac:dyDescent="0.35">
      <c r="A152" s="4" t="s">
        <v>89</v>
      </c>
      <c r="B152" s="14"/>
      <c r="C152" s="39">
        <v>51</v>
      </c>
      <c r="D152" s="18"/>
    </row>
    <row r="153" spans="1:4" x14ac:dyDescent="0.35">
      <c r="A153" s="4" t="s">
        <v>96</v>
      </c>
      <c r="B153" s="14"/>
      <c r="C153" s="39">
        <v>40</v>
      </c>
      <c r="D153" s="18"/>
    </row>
    <row r="154" spans="1:4" x14ac:dyDescent="0.35">
      <c r="A154" s="4" t="s">
        <v>67</v>
      </c>
      <c r="B154" s="14"/>
      <c r="C154" s="40">
        <v>0</v>
      </c>
      <c r="D154" s="18"/>
    </row>
    <row r="155" spans="1:4" x14ac:dyDescent="0.35">
      <c r="A155" s="4" t="s">
        <v>180</v>
      </c>
      <c r="B155" s="14"/>
      <c r="C155" s="39">
        <v>23</v>
      </c>
      <c r="D155" s="18"/>
    </row>
    <row r="156" spans="1:4" x14ac:dyDescent="0.35">
      <c r="A156" s="4" t="s">
        <v>47</v>
      </c>
      <c r="B156" s="14"/>
      <c r="C156" s="40">
        <v>2</v>
      </c>
      <c r="D156" s="18"/>
    </row>
    <row r="157" spans="1:4" x14ac:dyDescent="0.35">
      <c r="A157" s="4" t="s">
        <v>55</v>
      </c>
      <c r="B157" s="14"/>
      <c r="C157" s="40">
        <v>0</v>
      </c>
      <c r="D157" s="18"/>
    </row>
    <row r="158" spans="1:4" x14ac:dyDescent="0.35">
      <c r="A158" s="4" t="s">
        <v>66</v>
      </c>
      <c r="B158" s="14"/>
      <c r="C158" s="40">
        <v>0</v>
      </c>
      <c r="D158" s="18"/>
    </row>
    <row r="159" spans="1:4" x14ac:dyDescent="0.35">
      <c r="A159" s="4" t="s">
        <v>75</v>
      </c>
      <c r="B159" s="14"/>
      <c r="C159" s="40">
        <v>0</v>
      </c>
      <c r="D159" s="18"/>
    </row>
    <row r="160" spans="1:4" x14ac:dyDescent="0.35">
      <c r="A160" s="4" t="s">
        <v>83</v>
      </c>
      <c r="B160" s="14"/>
      <c r="C160" s="40">
        <v>0</v>
      </c>
      <c r="D160" s="18"/>
    </row>
    <row r="161" spans="1:4" x14ac:dyDescent="0.35">
      <c r="A161" s="98" t="s">
        <v>211</v>
      </c>
      <c r="B161" s="14"/>
      <c r="C161" s="40">
        <v>0</v>
      </c>
      <c r="D161" s="18"/>
    </row>
    <row r="162" spans="1:4" x14ac:dyDescent="0.35">
      <c r="A162" s="99" t="s">
        <v>212</v>
      </c>
      <c r="B162" s="14"/>
      <c r="C162" s="40">
        <v>0</v>
      </c>
      <c r="D162" s="18"/>
    </row>
    <row r="163" spans="1:4" x14ac:dyDescent="0.35">
      <c r="A163" s="99" t="s">
        <v>213</v>
      </c>
      <c r="B163" s="14"/>
      <c r="C163" s="40">
        <v>0</v>
      </c>
      <c r="D163" s="18"/>
    </row>
    <row r="164" spans="1:4" x14ac:dyDescent="0.35">
      <c r="A164" s="26"/>
      <c r="B164" s="26"/>
      <c r="C164" s="43"/>
      <c r="D164" s="18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97D325238BE9745AA1866646AE35E1C" ma:contentTypeVersion="10" ma:contentTypeDescription="Crée un document." ma:contentTypeScope="" ma:versionID="f0a08adcea48318bc6c3343f651c1b4f">
  <xsd:schema xmlns:xsd="http://www.w3.org/2001/XMLSchema" xmlns:xs="http://www.w3.org/2001/XMLSchema" xmlns:p="http://schemas.microsoft.com/office/2006/metadata/properties" xmlns:ns2="1ef3b02b-9e46-4ccd-b83b-af2ecdda85af" xmlns:ns3="aa36839b-bb25-493b-9514-67157330295f" targetNamespace="http://schemas.microsoft.com/office/2006/metadata/properties" ma:root="true" ma:fieldsID="643b9c4dbd628ce582832367b8905cd4" ns2:_="" ns3:_="">
    <xsd:import namespace="1ef3b02b-9e46-4ccd-b83b-af2ecdda85af"/>
    <xsd:import namespace="aa36839b-bb25-493b-9514-67157330295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Tags" minOccurs="0"/>
                <xsd:element ref="ns2:MediaServiceOCR" minOccurs="0"/>
                <xsd:element ref="ns2:MediaServiceDateTaken" minOccurs="0"/>
                <xsd:element ref="ns2:MediaServiceLocation" minOccurs="0"/>
                <xsd:element ref="ns3:SharedWithUsers" minOccurs="0"/>
                <xsd:element ref="ns3:SharedWithDetails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ef3b02b-9e46-4ccd-b83b-af2ecdda85a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a36839b-bb25-493b-9514-67157330295f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F8806EC-83CC-46DF-AF27-EA4AF4AAD82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ef3b02b-9e46-4ccd-b83b-af2ecdda85af"/>
    <ds:schemaRef ds:uri="aa36839b-bb25-493b-9514-67157330295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63D6643-6E49-4D17-A0F4-4060DAEE06E7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1ef3b02b-9e46-4ccd-b83b-af2ecdda85af"/>
    <ds:schemaRef ds:uri="aa36839b-bb25-493b-9514-67157330295f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9A3370F9-1226-448A-815B-91F019113E0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SEMAINE 1</vt:lpstr>
      <vt:lpstr>RECAP MATIERE</vt:lpstr>
      <vt:lpstr>DATA</vt:lpstr>
      <vt:lpstr>COÛTS</vt:lpstr>
      <vt:lpstr>MEDIA</vt:lpstr>
      <vt:lpstr>POURCENTAGE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Michel</cp:lastModifiedBy>
  <dcterms:created xsi:type="dcterms:W3CDTF">2020-03-17T20:46:56Z</dcterms:created>
  <dcterms:modified xsi:type="dcterms:W3CDTF">2020-04-01T08:04:51Z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0x010100E97D325238BE9745AA1866646AE35E1C</vt:lpwstr>
  </property>
</Properties>
</file>