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duo clt az" sheetId="1" r:id="rId1"/>
  </sheets>
  <definedNames>
    <definedName name="_xlnm._FilterDatabase" localSheetId="0" hidden="1">'duo clt az'!$A$2:$AC$2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4" i="1" l="1"/>
  <c r="K83" i="1"/>
  <c r="K82" i="1"/>
  <c r="K81" i="1"/>
  <c r="K70" i="1"/>
  <c r="K69" i="1"/>
  <c r="K68" i="1"/>
  <c r="K67" i="1"/>
  <c r="J84" i="1"/>
  <c r="J83" i="1"/>
  <c r="J82" i="1"/>
  <c r="J81" i="1"/>
  <c r="J70" i="1"/>
  <c r="J69" i="1"/>
  <c r="J68" i="1"/>
  <c r="J67" i="1"/>
  <c r="I84" i="1"/>
  <c r="I83" i="1"/>
  <c r="I82" i="1"/>
  <c r="I81" i="1"/>
  <c r="I70" i="1"/>
  <c r="I69" i="1"/>
  <c r="I68" i="1"/>
  <c r="I67" i="1"/>
  <c r="D84" i="1"/>
  <c r="D83" i="1"/>
  <c r="D82" i="1"/>
  <c r="D81" i="1"/>
  <c r="D77" i="1"/>
  <c r="D76" i="1"/>
  <c r="D75" i="1"/>
  <c r="D74" i="1"/>
  <c r="D70" i="1"/>
  <c r="D69" i="1"/>
  <c r="D68" i="1"/>
  <c r="D67" i="1"/>
  <c r="D63" i="1"/>
  <c r="D62" i="1"/>
  <c r="D61" i="1"/>
  <c r="D60" i="1"/>
  <c r="K63" i="1"/>
  <c r="K62" i="1"/>
  <c r="K61" i="1"/>
  <c r="K60" i="1"/>
  <c r="J63" i="1"/>
  <c r="J62" i="1"/>
  <c r="J61" i="1"/>
  <c r="J60" i="1"/>
  <c r="I63" i="1"/>
  <c r="I62" i="1"/>
  <c r="I61" i="1"/>
  <c r="I60" i="1"/>
  <c r="G84" i="1"/>
  <c r="G83" i="1"/>
  <c r="G82" i="1"/>
  <c r="G81" i="1"/>
  <c r="G77" i="1"/>
  <c r="G76" i="1"/>
  <c r="G75" i="1"/>
  <c r="G74" i="1"/>
  <c r="G70" i="1"/>
  <c r="G69" i="1"/>
  <c r="G68" i="1"/>
  <c r="G67" i="1"/>
  <c r="G63" i="1"/>
  <c r="G61" i="1"/>
  <c r="G62" i="1"/>
  <c r="G60" i="1"/>
  <c r="C60" i="1" l="1"/>
  <c r="C81" i="1" l="1"/>
  <c r="C62" i="1" l="1"/>
  <c r="C61" i="1"/>
  <c r="T41" i="1" l="1"/>
  <c r="T27" i="1"/>
  <c r="X52" i="1" l="1"/>
  <c r="Y52" i="1" s="1"/>
  <c r="V52" i="1"/>
  <c r="W52" i="1" s="1"/>
  <c r="T52" i="1"/>
  <c r="S52" i="1"/>
  <c r="X26" i="1"/>
  <c r="Y26" i="1" s="1"/>
  <c r="V26" i="1"/>
  <c r="W26" i="1" s="1"/>
  <c r="T26" i="1"/>
  <c r="S26" i="1"/>
  <c r="X25" i="1"/>
  <c r="Y25" i="1" s="1"/>
  <c r="V25" i="1"/>
  <c r="W25" i="1" s="1"/>
  <c r="T25" i="1"/>
  <c r="S25" i="1"/>
  <c r="X51" i="1"/>
  <c r="Y51" i="1" s="1"/>
  <c r="V51" i="1"/>
  <c r="W51" i="1" s="1"/>
  <c r="T51" i="1"/>
  <c r="S51" i="1"/>
  <c r="X50" i="1"/>
  <c r="Y50" i="1" s="1"/>
  <c r="V50" i="1"/>
  <c r="W50" i="1" s="1"/>
  <c r="T50" i="1"/>
  <c r="S50" i="1"/>
  <c r="X24" i="1"/>
  <c r="Y24" i="1" s="1"/>
  <c r="V24" i="1"/>
  <c r="W24" i="1" s="1"/>
  <c r="T24" i="1"/>
  <c r="S24" i="1"/>
  <c r="X49" i="1"/>
  <c r="Y49" i="1" s="1"/>
  <c r="V49" i="1"/>
  <c r="W49" i="1" s="1"/>
  <c r="T49" i="1"/>
  <c r="S49" i="1"/>
  <c r="X48" i="1"/>
  <c r="Y48" i="1" s="1"/>
  <c r="V48" i="1"/>
  <c r="W48" i="1" s="1"/>
  <c r="T48" i="1"/>
  <c r="S48" i="1"/>
  <c r="X47" i="1"/>
  <c r="Y47" i="1" s="1"/>
  <c r="V47" i="1"/>
  <c r="W47" i="1" s="1"/>
  <c r="T47" i="1"/>
  <c r="S47" i="1"/>
  <c r="X23" i="1"/>
  <c r="Y23" i="1" s="1"/>
  <c r="V23" i="1"/>
  <c r="W23" i="1" s="1"/>
  <c r="T23" i="1"/>
  <c r="S23" i="1"/>
  <c r="X22" i="1"/>
  <c r="Y22" i="1" s="1"/>
  <c r="V22" i="1"/>
  <c r="W22" i="1" s="1"/>
  <c r="T22" i="1"/>
  <c r="S22" i="1"/>
  <c r="X21" i="1"/>
  <c r="Y21" i="1" s="1"/>
  <c r="V21" i="1"/>
  <c r="W21" i="1" s="1"/>
  <c r="T21" i="1"/>
  <c r="S21" i="1"/>
  <c r="X46" i="1"/>
  <c r="Y46" i="1" s="1"/>
  <c r="V46" i="1"/>
  <c r="W46" i="1" s="1"/>
  <c r="T46" i="1"/>
  <c r="S46" i="1"/>
  <c r="X20" i="1"/>
  <c r="Y20" i="1" s="1"/>
  <c r="V20" i="1"/>
  <c r="W20" i="1" s="1"/>
  <c r="T20" i="1"/>
  <c r="S20" i="1"/>
  <c r="X19" i="1"/>
  <c r="Y19" i="1" s="1"/>
  <c r="V19" i="1"/>
  <c r="W19" i="1" s="1"/>
  <c r="T19" i="1"/>
  <c r="S19" i="1"/>
  <c r="X18" i="1"/>
  <c r="Y18" i="1" s="1"/>
  <c r="V18" i="1"/>
  <c r="W18" i="1" s="1"/>
  <c r="T18" i="1"/>
  <c r="S18" i="1"/>
  <c r="X17" i="1"/>
  <c r="Y17" i="1" s="1"/>
  <c r="V17" i="1"/>
  <c r="W17" i="1" s="1"/>
  <c r="T17" i="1"/>
  <c r="S17" i="1"/>
  <c r="X16" i="1"/>
  <c r="Y16" i="1" s="1"/>
  <c r="V16" i="1"/>
  <c r="W16" i="1" s="1"/>
  <c r="T16" i="1"/>
  <c r="S16" i="1"/>
  <c r="X45" i="1"/>
  <c r="Y45" i="1" s="1"/>
  <c r="V45" i="1"/>
  <c r="W45" i="1" s="1"/>
  <c r="T45" i="1"/>
  <c r="S45" i="1"/>
  <c r="X15" i="1"/>
  <c r="Y15" i="1" s="1"/>
  <c r="V15" i="1"/>
  <c r="W15" i="1" s="1"/>
  <c r="T15" i="1"/>
  <c r="S15" i="1"/>
  <c r="X14" i="1"/>
  <c r="Y14" i="1" s="1"/>
  <c r="V14" i="1"/>
  <c r="W14" i="1" s="1"/>
  <c r="T14" i="1"/>
  <c r="S14" i="1"/>
  <c r="X44" i="1"/>
  <c r="Y44" i="1" s="1"/>
  <c r="V44" i="1"/>
  <c r="W44" i="1" s="1"/>
  <c r="T44" i="1"/>
  <c r="S44" i="1"/>
  <c r="X43" i="1"/>
  <c r="Y43" i="1" s="1"/>
  <c r="V43" i="1"/>
  <c r="W43" i="1" s="1"/>
  <c r="T43" i="1"/>
  <c r="S43" i="1"/>
  <c r="X42" i="1"/>
  <c r="Y42" i="1" s="1"/>
  <c r="V42" i="1"/>
  <c r="W42" i="1" s="1"/>
  <c r="T42" i="1"/>
  <c r="S42" i="1"/>
  <c r="X41" i="1"/>
  <c r="Y41" i="1" s="1"/>
  <c r="V41" i="1"/>
  <c r="W41" i="1" s="1"/>
  <c r="S41" i="1"/>
  <c r="X40" i="1"/>
  <c r="Y40" i="1" s="1"/>
  <c r="V40" i="1"/>
  <c r="W40" i="1" s="1"/>
  <c r="T40" i="1"/>
  <c r="S40" i="1"/>
  <c r="X39" i="1"/>
  <c r="Y39" i="1" s="1"/>
  <c r="V39" i="1"/>
  <c r="W39" i="1" s="1"/>
  <c r="T39" i="1"/>
  <c r="S39" i="1"/>
  <c r="X38" i="1"/>
  <c r="Y38" i="1" s="1"/>
  <c r="V38" i="1"/>
  <c r="W38" i="1" s="1"/>
  <c r="T38" i="1"/>
  <c r="S38" i="1"/>
  <c r="X13" i="1"/>
  <c r="Y13" i="1" s="1"/>
  <c r="V13" i="1"/>
  <c r="W13" i="1" s="1"/>
  <c r="T13" i="1"/>
  <c r="S13" i="1"/>
  <c r="X12" i="1"/>
  <c r="Y12" i="1" s="1"/>
  <c r="V12" i="1"/>
  <c r="W12" i="1" s="1"/>
  <c r="T12" i="1"/>
  <c r="S12" i="1"/>
  <c r="X11" i="1"/>
  <c r="Y11" i="1" s="1"/>
  <c r="V11" i="1"/>
  <c r="W11" i="1" s="1"/>
  <c r="T11" i="1"/>
  <c r="S11" i="1"/>
  <c r="X37" i="1"/>
  <c r="Y37" i="1" s="1"/>
  <c r="V37" i="1"/>
  <c r="W37" i="1" s="1"/>
  <c r="T37" i="1"/>
  <c r="S37" i="1"/>
  <c r="X36" i="1"/>
  <c r="Y36" i="1" s="1"/>
  <c r="V36" i="1"/>
  <c r="W36" i="1" s="1"/>
  <c r="T36" i="1"/>
  <c r="S36" i="1"/>
  <c r="X10" i="1"/>
  <c r="Y10" i="1" s="1"/>
  <c r="V10" i="1"/>
  <c r="W10" i="1" s="1"/>
  <c r="T10" i="1"/>
  <c r="S10" i="1"/>
  <c r="X9" i="1"/>
  <c r="Y9" i="1" s="1"/>
  <c r="V9" i="1"/>
  <c r="W9" i="1" s="1"/>
  <c r="T9" i="1"/>
  <c r="S9" i="1"/>
  <c r="X35" i="1"/>
  <c r="Y35" i="1" s="1"/>
  <c r="V35" i="1"/>
  <c r="W35" i="1" s="1"/>
  <c r="T35" i="1"/>
  <c r="S35" i="1"/>
  <c r="P81" i="1"/>
  <c r="X34" i="1"/>
  <c r="Y34" i="1" s="1"/>
  <c r="V34" i="1"/>
  <c r="W34" i="1" s="1"/>
  <c r="T34" i="1"/>
  <c r="S34" i="1"/>
  <c r="X33" i="1"/>
  <c r="Y33" i="1" s="1"/>
  <c r="V33" i="1"/>
  <c r="W33" i="1" s="1"/>
  <c r="T33" i="1"/>
  <c r="S33" i="1"/>
  <c r="X32" i="1"/>
  <c r="Y32" i="1" s="1"/>
  <c r="V32" i="1"/>
  <c r="W32" i="1" s="1"/>
  <c r="T32" i="1"/>
  <c r="S32" i="1"/>
  <c r="X31" i="1"/>
  <c r="Y31" i="1" s="1"/>
  <c r="V31" i="1"/>
  <c r="W31" i="1" s="1"/>
  <c r="T31" i="1"/>
  <c r="S31" i="1"/>
  <c r="X8" i="1"/>
  <c r="Y8" i="1" s="1"/>
  <c r="V8" i="1"/>
  <c r="W8" i="1" s="1"/>
  <c r="T8" i="1"/>
  <c r="S8" i="1"/>
  <c r="P73" i="1"/>
  <c r="X7" i="1"/>
  <c r="Y7" i="1" s="1"/>
  <c r="V7" i="1"/>
  <c r="W7" i="1" s="1"/>
  <c r="T7" i="1"/>
  <c r="S7" i="1"/>
  <c r="X6" i="1"/>
  <c r="Y6" i="1" s="1"/>
  <c r="V6" i="1"/>
  <c r="W6" i="1" s="1"/>
  <c r="T6" i="1"/>
  <c r="S6" i="1"/>
  <c r="X5" i="1"/>
  <c r="Y5" i="1" s="1"/>
  <c r="V5" i="1"/>
  <c r="W5" i="1" s="1"/>
  <c r="T5" i="1"/>
  <c r="S5" i="1"/>
  <c r="P67" i="1"/>
  <c r="X30" i="1"/>
  <c r="Y30" i="1" s="1"/>
  <c r="V30" i="1"/>
  <c r="W30" i="1" s="1"/>
  <c r="T30" i="1"/>
  <c r="S30" i="1"/>
  <c r="X29" i="1"/>
  <c r="Y29" i="1" s="1"/>
  <c r="V29" i="1"/>
  <c r="W29" i="1" s="1"/>
  <c r="T29" i="1"/>
  <c r="S29" i="1"/>
  <c r="X4" i="1"/>
  <c r="Y4" i="1" s="1"/>
  <c r="V4" i="1"/>
  <c r="W4" i="1" s="1"/>
  <c r="T4" i="1"/>
  <c r="S4" i="1"/>
  <c r="X28" i="1"/>
  <c r="Y28" i="1" s="1"/>
  <c r="V28" i="1"/>
  <c r="W28" i="1" s="1"/>
  <c r="T28" i="1"/>
  <c r="S28" i="1"/>
  <c r="X3" i="1"/>
  <c r="Y3" i="1" s="1"/>
  <c r="V3" i="1"/>
  <c r="W3" i="1" s="1"/>
  <c r="T3" i="1"/>
  <c r="S3" i="1"/>
  <c r="X27" i="1"/>
  <c r="Y27" i="1" s="1"/>
  <c r="V27" i="1"/>
  <c r="S27" i="1"/>
  <c r="Z28" i="1" l="1"/>
  <c r="Z5" i="1"/>
  <c r="Z7" i="1"/>
  <c r="Z3" i="1"/>
  <c r="Z4" i="1"/>
  <c r="Z6" i="1"/>
  <c r="Z30" i="1"/>
  <c r="Z29" i="1"/>
  <c r="W27" i="1"/>
  <c r="Z27" i="1"/>
  <c r="Z31" i="1"/>
  <c r="U3" i="1"/>
  <c r="U30" i="1"/>
  <c r="Z8" i="1"/>
  <c r="U32" i="1"/>
  <c r="Z32" i="1"/>
  <c r="Z34" i="1"/>
  <c r="U9" i="1"/>
  <c r="Z9" i="1"/>
  <c r="Z36" i="1"/>
  <c r="Z11" i="1"/>
  <c r="Z13" i="1"/>
  <c r="U39" i="1"/>
  <c r="Z39" i="1"/>
  <c r="Z41" i="1"/>
  <c r="Z43" i="1"/>
  <c r="Z14" i="1"/>
  <c r="Z45" i="1"/>
  <c r="Z17" i="1"/>
  <c r="Z19" i="1"/>
  <c r="Z46" i="1"/>
  <c r="Z22" i="1"/>
  <c r="U47" i="1"/>
  <c r="Z47" i="1"/>
  <c r="Z49" i="1"/>
  <c r="U50" i="1"/>
  <c r="Z50" i="1"/>
  <c r="Z25" i="1"/>
  <c r="Z52" i="1"/>
  <c r="U33" i="1"/>
  <c r="Z33" i="1"/>
  <c r="U35" i="1"/>
  <c r="Z35" i="1"/>
  <c r="U10" i="1"/>
  <c r="Z10" i="1"/>
  <c r="U37" i="1"/>
  <c r="Z37" i="1"/>
  <c r="Z12" i="1"/>
  <c r="U38" i="1"/>
  <c r="Z38" i="1"/>
  <c r="U40" i="1"/>
  <c r="Z40" i="1"/>
  <c r="U42" i="1"/>
  <c r="Z42" i="1"/>
  <c r="U44" i="1"/>
  <c r="Z44" i="1"/>
  <c r="U15" i="1"/>
  <c r="Z15" i="1"/>
  <c r="U16" i="1"/>
  <c r="Z16" i="1"/>
  <c r="U18" i="1"/>
  <c r="Z18" i="1"/>
  <c r="U20" i="1"/>
  <c r="Z20" i="1"/>
  <c r="Z21" i="1"/>
  <c r="Z23" i="1"/>
  <c r="Z48" i="1"/>
  <c r="Z24" i="1"/>
  <c r="Z51" i="1"/>
  <c r="Z26" i="1"/>
  <c r="U7" i="1"/>
  <c r="U12" i="1"/>
  <c r="U28" i="1"/>
  <c r="U36" i="1"/>
  <c r="U41" i="1"/>
  <c r="U17" i="1"/>
  <c r="U48" i="1"/>
  <c r="U51" i="1"/>
  <c r="U21" i="1"/>
  <c r="U29" i="1"/>
  <c r="U11" i="1"/>
  <c r="U43" i="1"/>
  <c r="U19" i="1"/>
  <c r="U52" i="1"/>
  <c r="U13" i="1"/>
  <c r="U14" i="1"/>
  <c r="U46" i="1"/>
  <c r="U23" i="1"/>
  <c r="U24" i="1"/>
  <c r="U26" i="1"/>
  <c r="U4" i="1"/>
  <c r="U27" i="1"/>
  <c r="U45" i="1"/>
  <c r="U22" i="1"/>
  <c r="U49" i="1"/>
  <c r="U25" i="1"/>
  <c r="U8" i="1"/>
  <c r="U31" i="1"/>
  <c r="U34" i="1"/>
  <c r="U5" i="1"/>
  <c r="U6" i="1"/>
  <c r="C83" i="1"/>
  <c r="C82" i="1"/>
  <c r="C76" i="1"/>
  <c r="C75" i="1"/>
  <c r="C74" i="1"/>
  <c r="C69" i="1"/>
  <c r="C68" i="1"/>
  <c r="C67" i="1"/>
  <c r="C63" i="1"/>
  <c r="C84" i="1" l="1"/>
  <c r="C77" i="1"/>
  <c r="C70" i="1"/>
</calcChain>
</file>

<file path=xl/sharedStrings.xml><?xml version="1.0" encoding="utf-8"?>
<sst xmlns="http://schemas.openxmlformats.org/spreadsheetml/2006/main" count="333" uniqueCount="114">
  <si>
    <t xml:space="preserve">NOTE </t>
  </si>
  <si>
    <t>Centre</t>
  </si>
  <si>
    <t>Score possible</t>
  </si>
  <si>
    <t>%</t>
  </si>
  <si>
    <t>Bareme</t>
  </si>
  <si>
    <t>TOTAL</t>
  </si>
  <si>
    <t>toutes</t>
  </si>
  <si>
    <t>RESULTAT</t>
  </si>
  <si>
    <t>nombre</t>
  </si>
  <si>
    <t>MOYENNE</t>
  </si>
  <si>
    <t>100 A 85</t>
  </si>
  <si>
    <t>84,99 à 60</t>
  </si>
  <si>
    <t>INF à 60</t>
  </si>
  <si>
    <t>Total</t>
  </si>
  <si>
    <t>Prise en charge et accompagnement</t>
  </si>
  <si>
    <t>Pertinence de la réponse</t>
  </si>
  <si>
    <t>Expérience Client</t>
  </si>
  <si>
    <t>Nom Prénom</t>
  </si>
  <si>
    <t>Date</t>
  </si>
  <si>
    <t>Identifiant Appel</t>
  </si>
  <si>
    <t>Nom de l'évaluateur</t>
  </si>
  <si>
    <t>adrien</t>
  </si>
  <si>
    <t>La Panthère rose</t>
  </si>
  <si>
    <t>USA</t>
  </si>
  <si>
    <t>christian</t>
  </si>
  <si>
    <t>Tarzan</t>
  </si>
  <si>
    <t>adolphe</t>
  </si>
  <si>
    <t>Félix le Chat</t>
  </si>
  <si>
    <t>alphonse</t>
  </si>
  <si>
    <t>Babar</t>
  </si>
  <si>
    <t>antoine</t>
  </si>
  <si>
    <t>tintin</t>
  </si>
  <si>
    <t>boniface</t>
  </si>
  <si>
    <t>France</t>
  </si>
  <si>
    <t>bernard</t>
  </si>
  <si>
    <t>Scooby-Doo</t>
  </si>
  <si>
    <t>bertrand</t>
  </si>
  <si>
    <t>armand</t>
  </si>
  <si>
    <t>ambroise</t>
  </si>
  <si>
    <t>aimé</t>
  </si>
  <si>
    <t>Fred Pierrafeu</t>
  </si>
  <si>
    <t>charlot</t>
  </si>
  <si>
    <t>célestin</t>
  </si>
  <si>
    <t>Le Chat potté</t>
  </si>
  <si>
    <t>aurèle</t>
  </si>
  <si>
    <t>armel</t>
  </si>
  <si>
    <t>christophe</t>
  </si>
  <si>
    <t>auguste</t>
  </si>
  <si>
    <t>brice</t>
  </si>
  <si>
    <t>Angry Kid</t>
  </si>
  <si>
    <t>alexandre</t>
  </si>
  <si>
    <t>bruno</t>
  </si>
  <si>
    <t>alfred</t>
  </si>
  <si>
    <t>charles</t>
  </si>
  <si>
    <t>cesaire</t>
  </si>
  <si>
    <t>absolon</t>
  </si>
  <si>
    <t>achille</t>
  </si>
  <si>
    <t>barnabé</t>
  </si>
  <si>
    <t>arnaud</t>
  </si>
  <si>
    <t>baptiste</t>
  </si>
  <si>
    <t>césar</t>
  </si>
  <si>
    <t>aurelien</t>
  </si>
  <si>
    <t>apollinaire</t>
  </si>
  <si>
    <t>albert</t>
  </si>
  <si>
    <t>anselme</t>
  </si>
  <si>
    <t>aristide</t>
  </si>
  <si>
    <t>amaury</t>
  </si>
  <si>
    <t>anatole</t>
  </si>
  <si>
    <t>andré</t>
  </si>
  <si>
    <t>alexis (1)</t>
  </si>
  <si>
    <t>basile</t>
  </si>
  <si>
    <t>baudouin</t>
  </si>
  <si>
    <t>augustin</t>
  </si>
  <si>
    <t>blaise</t>
  </si>
  <si>
    <t>benjamin</t>
  </si>
  <si>
    <t>abel</t>
  </si>
  <si>
    <t>bastien</t>
  </si>
  <si>
    <t>adam</t>
  </si>
  <si>
    <t>alain</t>
  </si>
  <si>
    <t>benoit</t>
  </si>
  <si>
    <t>barthélémy</t>
  </si>
  <si>
    <t>amédée</t>
  </si>
  <si>
    <t>Canada</t>
  </si>
  <si>
    <t>Accueil du client</t>
  </si>
  <si>
    <t>Conclusion du contact</t>
  </si>
  <si>
    <t>Prise de congé</t>
  </si>
  <si>
    <t>Discours et attitude</t>
  </si>
  <si>
    <t>Directivité</t>
  </si>
  <si>
    <t>Empathie</t>
  </si>
  <si>
    <t>Découverte des attentes du client</t>
  </si>
  <si>
    <t>Historisation de l'appel</t>
  </si>
  <si>
    <t>Promotion selfcare</t>
  </si>
  <si>
    <t xml:space="preserve">DUO </t>
  </si>
  <si>
    <t>Accueil</t>
  </si>
  <si>
    <t xml:space="preserve">Découverte </t>
  </si>
  <si>
    <t>Conclusion</t>
  </si>
  <si>
    <t xml:space="preserve"> congé</t>
  </si>
  <si>
    <t xml:space="preserve">Pertinence </t>
  </si>
  <si>
    <t xml:space="preserve">Historisation </t>
  </si>
  <si>
    <t xml:space="preserve">Promotion </t>
  </si>
  <si>
    <t xml:space="preserve">Discours </t>
  </si>
  <si>
    <t>moyenne</t>
  </si>
  <si>
    <t>MOYENNE DES NOTES</t>
  </si>
  <si>
    <t>DETAILS (par categories)</t>
  </si>
  <si>
    <t>Nombre</t>
  </si>
  <si>
    <t>LEGENDE</t>
  </si>
  <si>
    <t>PEC</t>
  </si>
  <si>
    <t>PDLR</t>
  </si>
  <si>
    <t>EC</t>
  </si>
  <si>
    <t xml:space="preserve"> categorie %</t>
  </si>
  <si>
    <t>Section PEC</t>
  </si>
  <si>
    <t>Section PDLR</t>
  </si>
  <si>
    <t>Section EC</t>
  </si>
  <si>
    <t>AU GLOBAL  (A à 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</si>
</sst>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theme="1"/>
      <name val="Montserrat"/>
    </font>
    <font>
      <sz val="10"/>
      <color theme="1"/>
      <name val="Montserrat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3"/>
      <name val="Calibri"/>
      <family val="2"/>
      <scheme val="minor"/>
    </font>
    <font>
      <sz val="10"/>
      <color theme="3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Nirmala UI"/>
      <family val="2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Nirmala UI"/>
      <family val="2"/>
    </font>
    <font>
      <sz val="14"/>
      <color theme="0"/>
      <name val="Calibri"/>
      <family val="2"/>
      <scheme val="minor"/>
    </font>
    <font>
      <sz val="14"/>
      <name val="Calibri"/>
      <family val="2"/>
      <scheme val="minor"/>
    </font>
    <font>
      <sz val="9"/>
      <name val="Nirmala UI"/>
      <family val="2"/>
    </font>
    <font>
      <sz val="9"/>
      <color theme="1"/>
      <name val="Nirmala UI"/>
      <family val="2"/>
    </font>
    <font>
      <b/>
      <sz val="12"/>
      <color theme="0"/>
      <name val="Nirmala UI"/>
      <family val="2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rgb="FFD9D9D9"/>
      </patternFill>
    </fill>
    <fill>
      <patternFill patternType="solid">
        <fgColor theme="7" tint="0.59999389629810485"/>
        <bgColor rgb="FFD9D9D9"/>
      </patternFill>
    </fill>
    <fill>
      <patternFill patternType="solid">
        <fgColor theme="9" tint="0.59999389629810485"/>
        <bgColor rgb="FFD9D9D9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rgb="FFD9D9D9"/>
      </patternFill>
    </fill>
    <fill>
      <patternFill patternType="solid">
        <fgColor theme="4"/>
        <bgColor rgb="FFFF9900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/>
        <bgColor theme="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rgb="FFD9D9D9"/>
      </patternFill>
    </fill>
    <fill>
      <patternFill patternType="solid">
        <fgColor theme="8" tint="-0.49998474074526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theme="0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7">
    <xf numFmtId="0" fontId="0" fillId="0" borderId="0" xfId="0"/>
    <xf numFmtId="0" fontId="0" fillId="2" borderId="0" xfId="0" applyFill="1" applyBorder="1"/>
    <xf numFmtId="0" fontId="2" fillId="0" borderId="0" xfId="0" applyFont="1" applyAlignment="1">
      <alignment horizontal="center" vertical="center"/>
    </xf>
    <xf numFmtId="0" fontId="5" fillId="0" borderId="0" xfId="0" applyFont="1"/>
    <xf numFmtId="0" fontId="5" fillId="0" borderId="8" xfId="0" applyFont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0" fontId="7" fillId="9" borderId="9" xfId="0" applyFont="1" applyFill="1" applyBorder="1" applyAlignment="1">
      <alignment horizontal="center" vertical="center" wrapText="1"/>
    </xf>
    <xf numFmtId="14" fontId="7" fillId="9" borderId="10" xfId="0" applyNumberFormat="1" applyFont="1" applyFill="1" applyBorder="1" applyAlignment="1">
      <alignment horizontal="center" vertical="center" wrapText="1"/>
    </xf>
    <xf numFmtId="0" fontId="7" fillId="9" borderId="10" xfId="0" applyFont="1" applyFill="1" applyBorder="1" applyAlignment="1">
      <alignment horizontal="center" vertical="center" wrapText="1"/>
    </xf>
    <xf numFmtId="0" fontId="7" fillId="9" borderId="1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/>
    </xf>
    <xf numFmtId="0" fontId="9" fillId="13" borderId="14" xfId="0" applyFont="1" applyFill="1" applyBorder="1" applyAlignment="1">
      <alignment horizontal="center" vertical="center"/>
    </xf>
    <xf numFmtId="14" fontId="9" fillId="13" borderId="14" xfId="0" applyNumberFormat="1" applyFont="1" applyFill="1" applyBorder="1" applyAlignment="1">
      <alignment horizontal="center" vertical="center"/>
    </xf>
    <xf numFmtId="0" fontId="8" fillId="10" borderId="13" xfId="0" applyNumberFormat="1" applyFont="1" applyFill="1" applyBorder="1" applyAlignment="1">
      <alignment horizontal="center" vertical="center"/>
    </xf>
    <xf numFmtId="0" fontId="8" fillId="11" borderId="13" xfId="0" applyNumberFormat="1" applyFont="1" applyFill="1" applyBorder="1" applyAlignment="1">
      <alignment horizontal="center" vertical="center"/>
    </xf>
    <xf numFmtId="0" fontId="8" fillId="12" borderId="13" xfId="0" applyNumberFormat="1" applyFont="1" applyFill="1" applyBorder="1" applyAlignment="1">
      <alignment horizontal="center" vertical="center"/>
    </xf>
    <xf numFmtId="0" fontId="10" fillId="16" borderId="15" xfId="0" applyFont="1" applyFill="1" applyBorder="1" applyAlignment="1">
      <alignment horizontal="center" vertical="center" wrapText="1"/>
    </xf>
    <xf numFmtId="0" fontId="9" fillId="13" borderId="16" xfId="0" applyFont="1" applyFill="1" applyBorder="1" applyAlignment="1">
      <alignment horizontal="center" vertical="center"/>
    </xf>
    <xf numFmtId="14" fontId="9" fillId="13" borderId="16" xfId="0" applyNumberFormat="1" applyFont="1" applyFill="1" applyBorder="1" applyAlignment="1">
      <alignment horizontal="center" vertical="center"/>
    </xf>
    <xf numFmtId="0" fontId="5" fillId="17" borderId="15" xfId="0" applyFont="1" applyFill="1" applyBorder="1" applyAlignment="1">
      <alignment horizontal="center" vertical="center"/>
    </xf>
    <xf numFmtId="0" fontId="9" fillId="13" borderId="16" xfId="0" applyFont="1" applyFill="1" applyBorder="1" applyAlignment="1" applyProtection="1">
      <alignment horizontal="center" vertical="center"/>
    </xf>
    <xf numFmtId="14" fontId="9" fillId="13" borderId="16" xfId="0" applyNumberFormat="1" applyFont="1" applyFill="1" applyBorder="1" applyAlignment="1" applyProtection="1">
      <alignment horizontal="center" vertical="center"/>
    </xf>
    <xf numFmtId="0" fontId="11" fillId="6" borderId="15" xfId="0" applyFont="1" applyFill="1" applyBorder="1" applyAlignment="1">
      <alignment horizontal="center" vertical="center"/>
    </xf>
    <xf numFmtId="0" fontId="5" fillId="11" borderId="15" xfId="0" applyFont="1" applyFill="1" applyBorder="1" applyAlignment="1">
      <alignment horizontal="center" vertical="center"/>
    </xf>
    <xf numFmtId="0" fontId="11" fillId="7" borderId="15" xfId="0" applyFont="1" applyFill="1" applyBorder="1" applyAlignment="1">
      <alignment horizontal="center" vertical="center"/>
    </xf>
    <xf numFmtId="0" fontId="5" fillId="12" borderId="15" xfId="0" applyFont="1" applyFill="1" applyBorder="1" applyAlignment="1">
      <alignment horizontal="center" vertical="center"/>
    </xf>
    <xf numFmtId="0" fontId="9" fillId="13" borderId="17" xfId="0" applyFont="1" applyFill="1" applyBorder="1" applyAlignment="1" applyProtection="1">
      <alignment horizontal="center" vertical="center"/>
    </xf>
    <xf numFmtId="14" fontId="9" fillId="13" borderId="17" xfId="0" applyNumberFormat="1" applyFont="1" applyFill="1" applyBorder="1" applyAlignment="1">
      <alignment horizontal="center" vertical="center"/>
    </xf>
    <xf numFmtId="0" fontId="9" fillId="13" borderId="17" xfId="0" applyFont="1" applyFill="1" applyBorder="1" applyAlignment="1">
      <alignment horizontal="center" vertical="center"/>
    </xf>
    <xf numFmtId="0" fontId="11" fillId="20" borderId="15" xfId="0" applyFont="1" applyFill="1" applyBorder="1" applyAlignment="1">
      <alignment horizontal="center" vertical="center"/>
    </xf>
    <xf numFmtId="0" fontId="0" fillId="0" borderId="0" xfId="0" applyBorder="1"/>
    <xf numFmtId="0" fontId="5" fillId="2" borderId="0" xfId="0" applyFont="1" applyFill="1" applyBorder="1"/>
    <xf numFmtId="0" fontId="5" fillId="0" borderId="0" xfId="0" applyNumberFormat="1" applyFont="1" applyAlignment="1">
      <alignment horizontal="centerContinuous" vertical="top"/>
    </xf>
    <xf numFmtId="0" fontId="5" fillId="0" borderId="0" xfId="0" applyNumberFormat="1" applyFont="1"/>
    <xf numFmtId="0" fontId="0" fillId="0" borderId="0" xfId="0" applyAlignment="1">
      <alignment horizontal="centerContinuous" vertical="top"/>
    </xf>
    <xf numFmtId="0" fontId="0" fillId="0" borderId="0" xfId="0" applyFill="1" applyAlignment="1">
      <alignment horizontal="center" vertical="center"/>
    </xf>
    <xf numFmtId="10" fontId="0" fillId="0" borderId="0" xfId="0" applyNumberFormat="1" applyFill="1" applyAlignment="1">
      <alignment horizontal="center" vertical="center"/>
    </xf>
    <xf numFmtId="0" fontId="12" fillId="0" borderId="0" xfId="0" applyFont="1"/>
    <xf numFmtId="0" fontId="12" fillId="0" borderId="0" xfId="0" applyFont="1" applyFill="1" applyAlignment="1">
      <alignment horizontal="center" vertical="center"/>
    </xf>
    <xf numFmtId="0" fontId="0" fillId="0" borderId="0" xfId="0" applyFill="1"/>
    <xf numFmtId="0" fontId="12" fillId="0" borderId="0" xfId="0" applyFont="1" applyFill="1"/>
    <xf numFmtId="2" fontId="0" fillId="0" borderId="0" xfId="0" applyNumberFormat="1"/>
    <xf numFmtId="2" fontId="7" fillId="9" borderId="12" xfId="1" applyNumberFormat="1" applyFont="1" applyFill="1" applyBorder="1" applyAlignment="1">
      <alignment horizontal="center" vertical="center" wrapText="1"/>
    </xf>
    <xf numFmtId="2" fontId="5" fillId="0" borderId="0" xfId="0" applyNumberFormat="1" applyFont="1"/>
    <xf numFmtId="2" fontId="0" fillId="0" borderId="0" xfId="0" applyNumberFormat="1" applyFill="1" applyAlignment="1">
      <alignment horizontal="center" vertical="center"/>
    </xf>
    <xf numFmtId="2" fontId="0" fillId="0" borderId="0" xfId="2" applyNumberFormat="1" applyFont="1" applyFill="1" applyAlignment="1">
      <alignment horizontal="center" vertical="center"/>
    </xf>
    <xf numFmtId="2" fontId="12" fillId="0" borderId="0" xfId="0" applyNumberFormat="1" applyFont="1" applyFill="1"/>
    <xf numFmtId="0" fontId="3" fillId="3" borderId="1" xfId="0" applyFont="1" applyFill="1" applyBorder="1" applyAlignment="1">
      <alignment horizontal="centerContinuous" vertical="center" shrinkToFit="1"/>
    </xf>
    <xf numFmtId="0" fontId="3" fillId="3" borderId="2" xfId="0" applyFont="1" applyFill="1" applyBorder="1" applyAlignment="1">
      <alignment horizontal="centerContinuous" vertical="center" shrinkToFit="1"/>
    </xf>
    <xf numFmtId="0" fontId="3" fillId="3" borderId="3" xfId="0" applyFont="1" applyFill="1" applyBorder="1" applyAlignment="1">
      <alignment horizontal="centerContinuous" vertical="center" shrinkToFit="1"/>
    </xf>
    <xf numFmtId="0" fontId="4" fillId="4" borderId="1" xfId="0" applyFont="1" applyFill="1" applyBorder="1" applyAlignment="1">
      <alignment horizontal="centerContinuous" vertical="center" shrinkToFit="1"/>
    </xf>
    <xf numFmtId="0" fontId="4" fillId="4" borderId="3" xfId="0" applyFont="1" applyFill="1" applyBorder="1" applyAlignment="1">
      <alignment horizontal="centerContinuous" vertical="center" shrinkToFit="1"/>
    </xf>
    <xf numFmtId="0" fontId="4" fillId="5" borderId="1" xfId="0" applyFont="1" applyFill="1" applyBorder="1" applyAlignment="1">
      <alignment horizontal="centerContinuous" vertical="center" shrinkToFit="1"/>
    </xf>
    <xf numFmtId="0" fontId="4" fillId="5" borderId="2" xfId="0" applyFont="1" applyFill="1" applyBorder="1" applyAlignment="1">
      <alignment horizontal="centerContinuous" vertical="center" shrinkToFit="1"/>
    </xf>
    <xf numFmtId="0" fontId="4" fillId="5" borderId="3" xfId="0" applyFont="1" applyFill="1" applyBorder="1" applyAlignment="1">
      <alignment horizontal="centerContinuous" vertical="center" shrinkToFit="1"/>
    </xf>
    <xf numFmtId="0" fontId="4" fillId="0" borderId="0" xfId="0" applyFont="1" applyFill="1" applyBorder="1" applyAlignment="1">
      <alignment horizontal="centerContinuous" vertical="center" shrinkToFit="1"/>
    </xf>
    <xf numFmtId="0" fontId="5" fillId="0" borderId="0" xfId="0" applyNumberFormat="1" applyFont="1" applyFill="1"/>
    <xf numFmtId="2" fontId="9" fillId="7" borderId="17" xfId="1" applyNumberFormat="1" applyFont="1" applyFill="1" applyBorder="1" applyAlignment="1">
      <alignment horizontal="center" vertical="center"/>
    </xf>
    <xf numFmtId="2" fontId="9" fillId="7" borderId="14" xfId="1" applyNumberFormat="1" applyFont="1" applyFill="1" applyBorder="1" applyAlignment="1">
      <alignment horizontal="center" vertical="center"/>
    </xf>
    <xf numFmtId="2" fontId="9" fillId="7" borderId="16" xfId="1" applyNumberFormat="1" applyFont="1" applyFill="1" applyBorder="1" applyAlignment="1">
      <alignment horizontal="center" vertical="center"/>
    </xf>
    <xf numFmtId="2" fontId="9" fillId="18" borderId="16" xfId="1" applyNumberFormat="1" applyFont="1" applyFill="1" applyBorder="1" applyAlignment="1">
      <alignment horizontal="center" vertical="center"/>
    </xf>
    <xf numFmtId="2" fontId="9" fillId="18" borderId="17" xfId="1" applyNumberFormat="1" applyFont="1" applyFill="1" applyBorder="1" applyAlignment="1">
      <alignment horizontal="center" vertical="center"/>
    </xf>
    <xf numFmtId="0" fontId="5" fillId="6" borderId="19" xfId="0" applyNumberFormat="1" applyFont="1" applyFill="1" applyBorder="1" applyAlignment="1">
      <alignment horizontal="center" vertical="center"/>
    </xf>
    <xf numFmtId="0" fontId="5" fillId="10" borderId="20" xfId="0" applyNumberFormat="1" applyFont="1" applyFill="1" applyBorder="1" applyAlignment="1">
      <alignment horizontal="center" vertical="center"/>
    </xf>
    <xf numFmtId="0" fontId="5" fillId="7" borderId="19" xfId="0" applyNumberFormat="1" applyFont="1" applyFill="1" applyBorder="1" applyAlignment="1">
      <alignment horizontal="center" vertical="center"/>
    </xf>
    <xf numFmtId="0" fontId="8" fillId="11" borderId="21" xfId="0" applyNumberFormat="1" applyFont="1" applyFill="1" applyBorder="1" applyAlignment="1">
      <alignment horizontal="center" vertical="center"/>
    </xf>
    <xf numFmtId="0" fontId="5" fillId="8" borderId="22" xfId="0" applyNumberFormat="1" applyFont="1" applyFill="1" applyBorder="1" applyAlignment="1">
      <alignment horizontal="center" vertical="center"/>
    </xf>
    <xf numFmtId="0" fontId="5" fillId="12" borderId="21" xfId="0" applyNumberFormat="1" applyFont="1" applyFill="1" applyBorder="1" applyAlignment="1">
      <alignment horizontal="center" vertical="center"/>
    </xf>
    <xf numFmtId="0" fontId="5" fillId="0" borderId="23" xfId="0" quotePrefix="1" applyFont="1" applyBorder="1" applyAlignment="1">
      <alignment horizontal="center" vertical="center"/>
    </xf>
    <xf numFmtId="0" fontId="8" fillId="12" borderId="24" xfId="0" applyNumberFormat="1" applyFont="1" applyFill="1" applyBorder="1" applyAlignment="1">
      <alignment horizontal="center" vertical="center"/>
    </xf>
    <xf numFmtId="0" fontId="5" fillId="10" borderId="12" xfId="1" applyNumberFormat="1" applyFont="1" applyFill="1" applyBorder="1" applyAlignment="1">
      <alignment horizontal="center" vertical="center"/>
    </xf>
    <xf numFmtId="10" fontId="5" fillId="10" borderId="25" xfId="1" applyNumberFormat="1" applyFont="1" applyFill="1" applyBorder="1" applyAlignment="1">
      <alignment horizontal="center" vertical="center"/>
    </xf>
    <xf numFmtId="0" fontId="5" fillId="10" borderId="26" xfId="1" applyNumberFormat="1" applyFont="1" applyFill="1" applyBorder="1" applyAlignment="1">
      <alignment horizontal="center" vertical="center"/>
    </xf>
    <xf numFmtId="10" fontId="5" fillId="10" borderId="27" xfId="1" applyNumberFormat="1" applyFont="1" applyFill="1" applyBorder="1" applyAlignment="1">
      <alignment horizontal="center" vertical="center"/>
    </xf>
    <xf numFmtId="0" fontId="5" fillId="10" borderId="28" xfId="1" applyNumberFormat="1" applyFont="1" applyFill="1" applyBorder="1" applyAlignment="1">
      <alignment horizontal="center" vertical="center"/>
    </xf>
    <xf numFmtId="10" fontId="5" fillId="10" borderId="29" xfId="1" applyNumberFormat="1" applyFont="1" applyFill="1" applyBorder="1" applyAlignment="1">
      <alignment horizontal="center" vertical="center"/>
    </xf>
    <xf numFmtId="0" fontId="5" fillId="11" borderId="12" xfId="1" applyNumberFormat="1" applyFont="1" applyFill="1" applyBorder="1" applyAlignment="1">
      <alignment horizontal="center" vertical="center"/>
    </xf>
    <xf numFmtId="10" fontId="5" fillId="11" borderId="25" xfId="1" applyNumberFormat="1" applyFont="1" applyFill="1" applyBorder="1" applyAlignment="1">
      <alignment horizontal="center" vertical="center"/>
    </xf>
    <xf numFmtId="0" fontId="5" fillId="11" borderId="26" xfId="1" applyNumberFormat="1" applyFont="1" applyFill="1" applyBorder="1" applyAlignment="1">
      <alignment horizontal="center" vertical="center"/>
    </xf>
    <xf numFmtId="10" fontId="5" fillId="11" borderId="27" xfId="1" applyNumberFormat="1" applyFont="1" applyFill="1" applyBorder="1" applyAlignment="1">
      <alignment horizontal="center" vertical="center"/>
    </xf>
    <xf numFmtId="0" fontId="5" fillId="11" borderId="28" xfId="1" applyNumberFormat="1" applyFont="1" applyFill="1" applyBorder="1" applyAlignment="1">
      <alignment horizontal="center" vertical="center"/>
    </xf>
    <xf numFmtId="10" fontId="5" fillId="11" borderId="29" xfId="1" applyNumberFormat="1" applyFont="1" applyFill="1" applyBorder="1" applyAlignment="1">
      <alignment horizontal="center" vertical="center"/>
    </xf>
    <xf numFmtId="0" fontId="5" fillId="12" borderId="12" xfId="1" applyNumberFormat="1" applyFont="1" applyFill="1" applyBorder="1" applyAlignment="1">
      <alignment horizontal="center" vertical="center"/>
    </xf>
    <xf numFmtId="10" fontId="5" fillId="12" borderId="25" xfId="1" applyNumberFormat="1" applyFont="1" applyFill="1" applyBorder="1" applyAlignment="1">
      <alignment horizontal="center" vertical="center"/>
    </xf>
    <xf numFmtId="0" fontId="5" fillId="12" borderId="26" xfId="1" applyNumberFormat="1" applyFont="1" applyFill="1" applyBorder="1" applyAlignment="1">
      <alignment horizontal="center" vertical="center"/>
    </xf>
    <xf numFmtId="10" fontId="5" fillId="12" borderId="27" xfId="1" applyNumberFormat="1" applyFont="1" applyFill="1" applyBorder="1" applyAlignment="1">
      <alignment horizontal="center" vertical="center"/>
    </xf>
    <xf numFmtId="0" fontId="5" fillId="12" borderId="28" xfId="1" applyNumberFormat="1" applyFont="1" applyFill="1" applyBorder="1" applyAlignment="1">
      <alignment horizontal="center" vertical="center"/>
    </xf>
    <xf numFmtId="10" fontId="5" fillId="12" borderId="29" xfId="1" applyNumberFormat="1" applyFont="1" applyFill="1" applyBorder="1" applyAlignment="1">
      <alignment horizontal="center" vertical="center"/>
    </xf>
    <xf numFmtId="0" fontId="5" fillId="14" borderId="25" xfId="1" applyNumberFormat="1" applyFont="1" applyFill="1" applyBorder="1" applyAlignment="1">
      <alignment horizontal="center" vertical="center"/>
    </xf>
    <xf numFmtId="2" fontId="9" fillId="19" borderId="14" xfId="1" applyNumberFormat="1" applyFont="1" applyFill="1" applyBorder="1" applyAlignment="1">
      <alignment horizontal="center" vertical="center"/>
    </xf>
    <xf numFmtId="2" fontId="9" fillId="19" borderId="16" xfId="1" applyNumberFormat="1" applyFont="1" applyFill="1" applyBorder="1" applyAlignment="1">
      <alignment horizontal="center" vertical="center"/>
    </xf>
    <xf numFmtId="2" fontId="9" fillId="19" borderId="17" xfId="1" applyNumberFormat="1" applyFont="1" applyFill="1" applyBorder="1" applyAlignment="1">
      <alignment horizontal="center" vertical="center"/>
    </xf>
    <xf numFmtId="0" fontId="6" fillId="2" borderId="0" xfId="0" applyFont="1" applyFill="1" applyBorder="1"/>
    <xf numFmtId="0" fontId="6" fillId="0" borderId="0" xfId="0" applyFont="1"/>
    <xf numFmtId="0" fontId="13" fillId="0" borderId="0" xfId="0" applyFont="1" applyFill="1" applyAlignment="1">
      <alignment horizontal="center" vertical="center" wrapText="1"/>
    </xf>
    <xf numFmtId="0" fontId="6" fillId="0" borderId="0" xfId="0" applyNumberFormat="1" applyFont="1"/>
    <xf numFmtId="0" fontId="6" fillId="0" borderId="0" xfId="0" applyNumberFormat="1" applyFont="1" applyFill="1"/>
    <xf numFmtId="0" fontId="6" fillId="0" borderId="0" xfId="0" applyFont="1" applyFill="1"/>
    <xf numFmtId="0" fontId="0" fillId="21" borderId="0" xfId="0" applyFill="1"/>
    <xf numFmtId="0" fontId="0" fillId="14" borderId="0" xfId="0" applyFill="1" applyAlignment="1">
      <alignment horizontal="center" vertical="center"/>
    </xf>
    <xf numFmtId="2" fontId="0" fillId="14" borderId="0" xfId="0" applyNumberFormat="1" applyFill="1" applyAlignment="1">
      <alignment horizontal="center" vertical="center"/>
    </xf>
    <xf numFmtId="10" fontId="0" fillId="11" borderId="0" xfId="2" applyNumberFormat="1" applyFont="1" applyFill="1" applyAlignment="1">
      <alignment horizontal="center" vertical="center"/>
    </xf>
    <xf numFmtId="0" fontId="13" fillId="14" borderId="0" xfId="0" applyFont="1" applyFill="1" applyAlignment="1">
      <alignment horizontal="center" vertical="center" wrapText="1"/>
    </xf>
    <xf numFmtId="2" fontId="13" fillId="14" borderId="0" xfId="0" applyNumberFormat="1" applyFont="1" applyFill="1" applyAlignment="1">
      <alignment horizontal="center" vertical="center" wrapText="1"/>
    </xf>
    <xf numFmtId="0" fontId="12" fillId="14" borderId="0" xfId="0" applyFont="1" applyFill="1" applyAlignment="1">
      <alignment horizontal="center" vertical="center"/>
    </xf>
    <xf numFmtId="10" fontId="0" fillId="11" borderId="0" xfId="0" applyNumberFormat="1" applyFill="1" applyAlignment="1">
      <alignment horizontal="center" vertical="center"/>
    </xf>
    <xf numFmtId="10" fontId="12" fillId="11" borderId="0" xfId="2" applyNumberFormat="1" applyFont="1" applyFill="1" applyAlignment="1">
      <alignment horizontal="center" vertical="center"/>
    </xf>
    <xf numFmtId="10" fontId="5" fillId="21" borderId="25" xfId="1" applyNumberFormat="1" applyFont="1" applyFill="1" applyBorder="1" applyAlignment="1">
      <alignment horizontal="center" vertical="center"/>
    </xf>
    <xf numFmtId="10" fontId="5" fillId="21" borderId="27" xfId="1" applyNumberFormat="1" applyFont="1" applyFill="1" applyBorder="1" applyAlignment="1">
      <alignment horizontal="center" vertical="center"/>
    </xf>
    <xf numFmtId="10" fontId="5" fillId="21" borderId="29" xfId="1" applyNumberFormat="1" applyFont="1" applyFill="1" applyBorder="1" applyAlignment="1">
      <alignment horizontal="center" vertical="center"/>
    </xf>
    <xf numFmtId="0" fontId="6" fillId="21" borderId="9" xfId="0" applyFont="1" applyFill="1" applyBorder="1" applyAlignment="1">
      <alignment horizontal="center" vertical="center" wrapText="1"/>
    </xf>
    <xf numFmtId="0" fontId="6" fillId="21" borderId="10" xfId="0" applyFont="1" applyFill="1" applyBorder="1" applyAlignment="1">
      <alignment horizontal="center" vertical="center" wrapText="1"/>
    </xf>
    <xf numFmtId="0" fontId="6" fillId="21" borderId="11" xfId="0" applyFont="1" applyFill="1" applyBorder="1" applyAlignment="1">
      <alignment horizontal="center" vertical="center" wrapText="1"/>
    </xf>
    <xf numFmtId="0" fontId="0" fillId="22" borderId="0" xfId="0" applyFill="1" applyBorder="1"/>
    <xf numFmtId="0" fontId="0" fillId="22" borderId="0" xfId="0" applyFill="1"/>
    <xf numFmtId="0" fontId="5" fillId="22" borderId="0" xfId="0" applyFont="1" applyFill="1"/>
    <xf numFmtId="2" fontId="5" fillId="22" borderId="0" xfId="0" applyNumberFormat="1" applyFont="1" applyFill="1"/>
    <xf numFmtId="0" fontId="5" fillId="24" borderId="0" xfId="0" applyFont="1" applyFill="1"/>
    <xf numFmtId="0" fontId="17" fillId="9" borderId="0" xfId="0" applyFont="1" applyFill="1" applyAlignment="1">
      <alignment horizontal="centerContinuous"/>
    </xf>
    <xf numFmtId="10" fontId="0" fillId="21" borderId="0" xfId="0" applyNumberFormat="1" applyFill="1" applyAlignment="1">
      <alignment horizontal="center" vertical="center"/>
    </xf>
    <xf numFmtId="2" fontId="0" fillId="24" borderId="0" xfId="0" applyNumberFormat="1" applyFill="1" applyAlignment="1">
      <alignment horizontal="centerContinuous"/>
    </xf>
    <xf numFmtId="0" fontId="0" fillId="24" borderId="0" xfId="0" applyFill="1" applyAlignment="1">
      <alignment horizontal="centerContinuous"/>
    </xf>
    <xf numFmtId="0" fontId="18" fillId="2" borderId="0" xfId="0" applyFont="1" applyFill="1" applyBorder="1"/>
    <xf numFmtId="0" fontId="16" fillId="9" borderId="0" xfId="0" applyFont="1" applyFill="1" applyAlignment="1">
      <alignment horizontal="centerContinuous"/>
    </xf>
    <xf numFmtId="0" fontId="18" fillId="0" borderId="0" xfId="0" applyFont="1"/>
    <xf numFmtId="0" fontId="19" fillId="23" borderId="18" xfId="0" applyFont="1" applyFill="1" applyBorder="1" applyAlignment="1">
      <alignment horizontal="centerContinuous" vertical="center" wrapText="1"/>
    </xf>
    <xf numFmtId="2" fontId="20" fillId="24" borderId="0" xfId="0" applyNumberFormat="1" applyFont="1" applyFill="1" applyAlignment="1">
      <alignment horizontal="centerContinuous"/>
    </xf>
    <xf numFmtId="0" fontId="20" fillId="24" borderId="0" xfId="0" applyFont="1" applyFill="1" applyAlignment="1">
      <alignment horizontal="centerContinuous" vertical="top"/>
    </xf>
    <xf numFmtId="0" fontId="20" fillId="24" borderId="0" xfId="0" applyFont="1" applyFill="1" applyAlignment="1">
      <alignment horizontal="centerContinuous"/>
    </xf>
    <xf numFmtId="0" fontId="18" fillId="0" borderId="0" xfId="0" applyNumberFormat="1" applyFont="1"/>
    <xf numFmtId="0" fontId="18" fillId="0" borderId="0" xfId="0" applyFont="1" applyFill="1"/>
    <xf numFmtId="0" fontId="18" fillId="0" borderId="0" xfId="0" applyNumberFormat="1" applyFont="1" applyFill="1"/>
    <xf numFmtId="0" fontId="23" fillId="6" borderId="0" xfId="0" applyFont="1" applyFill="1" applyAlignment="1">
      <alignment horizontal="centerContinuous" vertical="center" wrapText="1"/>
    </xf>
    <xf numFmtId="0" fontId="0" fillId="6" borderId="0" xfId="0" applyFont="1" applyFill="1" applyAlignment="1">
      <alignment horizontal="centerContinuous"/>
    </xf>
    <xf numFmtId="0" fontId="18" fillId="24" borderId="0" xfId="0" applyFont="1" applyFill="1" applyAlignment="1">
      <alignment horizontal="centerContinuous"/>
    </xf>
    <xf numFmtId="0" fontId="16" fillId="24" borderId="0" xfId="0" applyFont="1" applyFill="1" applyAlignment="1">
      <alignment horizontal="centerContinuous" vertical="center"/>
    </xf>
    <xf numFmtId="2" fontId="18" fillId="24" borderId="0" xfId="0" applyNumberFormat="1" applyFont="1" applyFill="1" applyAlignment="1">
      <alignment horizontal="centerContinuous"/>
    </xf>
    <xf numFmtId="0" fontId="21" fillId="24" borderId="0" xfId="0" applyFont="1" applyFill="1" applyAlignment="1">
      <alignment horizontal="centerContinuous"/>
    </xf>
    <xf numFmtId="0" fontId="0" fillId="0" borderId="0" xfId="0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17" fillId="24" borderId="0" xfId="0" applyFont="1" applyFill="1" applyAlignment="1">
      <alignment horizontal="centerContinuous"/>
    </xf>
    <xf numFmtId="0" fontId="6" fillId="6" borderId="0" xfId="0" applyFont="1" applyFill="1" applyAlignment="1">
      <alignment horizontal="centerContinuous"/>
    </xf>
    <xf numFmtId="0" fontId="0" fillId="17" borderId="0" xfId="0" applyFont="1" applyFill="1" applyAlignment="1">
      <alignment horizontal="center" vertical="center"/>
    </xf>
    <xf numFmtId="0" fontId="13" fillId="17" borderId="0" xfId="0" applyFont="1" applyFill="1" applyAlignment="1">
      <alignment horizontal="center" vertical="center" wrapText="1"/>
    </xf>
    <xf numFmtId="0" fontId="22" fillId="17" borderId="0" xfId="0" applyFont="1" applyFill="1" applyAlignment="1">
      <alignment horizontal="center" vertical="center" wrapText="1"/>
    </xf>
    <xf numFmtId="0" fontId="23" fillId="25" borderId="0" xfId="0" applyFont="1" applyFill="1" applyAlignment="1">
      <alignment horizontal="centerContinuous" vertical="center" wrapText="1"/>
    </xf>
    <xf numFmtId="0" fontId="0" fillId="25" borderId="0" xfId="0" applyFont="1" applyFill="1" applyAlignment="1">
      <alignment horizontal="centerContinuous"/>
    </xf>
    <xf numFmtId="0" fontId="6" fillId="25" borderId="0" xfId="0" applyFont="1" applyFill="1" applyAlignment="1">
      <alignment horizontal="centerContinuous"/>
    </xf>
    <xf numFmtId="0" fontId="0" fillId="11" borderId="0" xfId="0" applyFont="1" applyFill="1" applyAlignment="1">
      <alignment horizontal="center" vertical="center"/>
    </xf>
    <xf numFmtId="0" fontId="23" fillId="8" borderId="0" xfId="0" applyFont="1" applyFill="1" applyAlignment="1">
      <alignment horizontal="centerContinuous" vertical="center" wrapText="1"/>
    </xf>
    <xf numFmtId="0" fontId="0" fillId="8" borderId="0" xfId="0" applyFont="1" applyFill="1" applyAlignment="1">
      <alignment horizontal="centerContinuous"/>
    </xf>
    <xf numFmtId="0" fontId="6" fillId="8" borderId="0" xfId="0" applyFont="1" applyFill="1" applyAlignment="1">
      <alignment horizontal="centerContinuous"/>
    </xf>
    <xf numFmtId="0" fontId="0" fillId="20" borderId="0" xfId="0" applyFont="1" applyFill="1" applyAlignment="1">
      <alignment horizontal="center" vertical="center"/>
    </xf>
    <xf numFmtId="0" fontId="5" fillId="26" borderId="15" xfId="0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centerContinuous" vertical="center" wrapText="1"/>
    </xf>
    <xf numFmtId="0" fontId="15" fillId="24" borderId="0" xfId="0" applyFont="1" applyFill="1" applyAlignment="1">
      <alignment horizontal="centerContinuous"/>
    </xf>
    <xf numFmtId="0" fontId="14" fillId="27" borderId="0" xfId="0" applyFont="1" applyFill="1" applyAlignment="1">
      <alignment horizontal="center" vertical="center"/>
    </xf>
    <xf numFmtId="2" fontId="14" fillId="27" borderId="0" xfId="2" applyNumberFormat="1" applyFont="1" applyFill="1" applyAlignment="1">
      <alignment horizontal="center" vertical="center"/>
    </xf>
    <xf numFmtId="2" fontId="14" fillId="27" borderId="0" xfId="0" applyNumberFormat="1" applyFont="1" applyFill="1" applyAlignment="1">
      <alignment horizontal="center" vertical="center"/>
    </xf>
    <xf numFmtId="0" fontId="10" fillId="15" borderId="0" xfId="0" applyFont="1" applyFill="1" applyBorder="1" applyAlignment="1">
      <alignment horizontal="center" vertical="center" wrapText="1"/>
    </xf>
    <xf numFmtId="0" fontId="10" fillId="15" borderId="3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5" borderId="30" xfId="0" applyFont="1" applyFill="1" applyBorder="1" applyAlignment="1">
      <alignment horizontal="center" vertical="center" wrapText="1"/>
    </xf>
    <xf numFmtId="0" fontId="5" fillId="6" borderId="0" xfId="0" applyNumberFormat="1" applyFont="1" applyFill="1" applyAlignment="1">
      <alignment horizontal="center"/>
    </xf>
    <xf numFmtId="0" fontId="5" fillId="6" borderId="30" xfId="0" applyNumberFormat="1" applyFont="1" applyFill="1" applyBorder="1" applyAlignment="1">
      <alignment horizontal="center"/>
    </xf>
    <xf numFmtId="0" fontId="5" fillId="7" borderId="4" xfId="0" applyNumberFormat="1" applyFont="1" applyFill="1" applyBorder="1" applyAlignment="1">
      <alignment horizontal="center" vertical="center" wrapText="1" shrinkToFit="1"/>
    </xf>
    <xf numFmtId="0" fontId="5" fillId="7" borderId="6" xfId="0" applyNumberFormat="1" applyFont="1" applyFill="1" applyBorder="1" applyAlignment="1">
      <alignment horizontal="center" vertical="center" wrapText="1" shrinkToFit="1"/>
    </xf>
    <xf numFmtId="0" fontId="5" fillId="8" borderId="7" xfId="0" applyNumberFormat="1" applyFont="1" applyFill="1" applyBorder="1" applyAlignment="1">
      <alignment horizontal="center" vertical="center" wrapText="1" shrinkToFit="1"/>
    </xf>
    <xf numFmtId="0" fontId="5" fillId="8" borderId="6" xfId="0" applyNumberFormat="1" applyFont="1" applyFill="1" applyBorder="1" applyAlignment="1">
      <alignment horizontal="center" vertical="center" wrapText="1" shrinkToFit="1"/>
    </xf>
    <xf numFmtId="0" fontId="5" fillId="6" borderId="4" xfId="0" applyNumberFormat="1" applyFont="1" applyFill="1" applyBorder="1" applyAlignment="1">
      <alignment horizontal="center" vertical="center" wrapText="1" shrinkToFit="1"/>
    </xf>
    <xf numFmtId="0" fontId="5" fillId="6" borderId="5" xfId="0" applyNumberFormat="1" applyFont="1" applyFill="1" applyBorder="1" applyAlignment="1">
      <alignment horizontal="center" vertical="center" wrapText="1" shrinkToFit="1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100"/>
  <sheetViews>
    <sheetView tabSelected="1" topLeftCell="A57" zoomScale="80" zoomScaleNormal="80" workbookViewId="0">
      <selection activeCell="L60" sqref="L60"/>
    </sheetView>
  </sheetViews>
  <sheetFormatPr baseColWidth="10" defaultRowHeight="14.5" x14ac:dyDescent="0.35"/>
  <cols>
    <col min="1" max="1" width="10.90625" style="1"/>
    <col min="2" max="2" width="18.1796875" style="1" bestFit="1" customWidth="1"/>
    <col min="3" max="3" width="15.6328125" customWidth="1"/>
    <col min="4" max="4" width="32" bestFit="1" customWidth="1"/>
    <col min="5" max="5" width="12" bestFit="1" customWidth="1"/>
    <col min="6" max="6" width="11.6328125" customWidth="1"/>
    <col min="7" max="7" width="27.6328125" bestFit="1" customWidth="1"/>
    <col min="8" max="8" width="10.90625" style="41"/>
    <col min="9" max="18" width="10.81640625" customWidth="1"/>
    <col min="19" max="19" width="11.54296875" style="39" customWidth="1"/>
    <col min="20" max="25" width="11.54296875" customWidth="1"/>
    <col min="28" max="28" width="25" customWidth="1"/>
  </cols>
  <sheetData>
    <row r="1" spans="1:26" ht="50.15" customHeight="1" thickBot="1" x14ac:dyDescent="0.4">
      <c r="B1"/>
      <c r="D1" s="2" t="s">
        <v>92</v>
      </c>
      <c r="H1"/>
      <c r="I1" s="47" t="s">
        <v>14</v>
      </c>
      <c r="J1" s="48"/>
      <c r="K1" s="48"/>
      <c r="L1" s="49"/>
      <c r="M1" s="50" t="s">
        <v>15</v>
      </c>
      <c r="N1" s="51"/>
      <c r="O1" s="52" t="s">
        <v>16</v>
      </c>
      <c r="P1" s="53"/>
      <c r="Q1" s="53"/>
      <c r="R1" s="54"/>
      <c r="S1" s="55"/>
      <c r="T1" s="175" t="s">
        <v>14</v>
      </c>
      <c r="U1" s="176"/>
      <c r="V1" s="171" t="s">
        <v>15</v>
      </c>
      <c r="W1" s="172"/>
      <c r="X1" s="173" t="s">
        <v>16</v>
      </c>
      <c r="Y1" s="174"/>
      <c r="Z1" s="4" t="s">
        <v>0</v>
      </c>
    </row>
    <row r="2" spans="1:26" ht="35.25" customHeight="1" thickBot="1" x14ac:dyDescent="0.4">
      <c r="A2" s="5"/>
      <c r="B2" s="6" t="s">
        <v>1</v>
      </c>
      <c r="C2" s="6" t="s">
        <v>1</v>
      </c>
      <c r="D2" s="6" t="s">
        <v>17</v>
      </c>
      <c r="E2" s="7" t="s">
        <v>18</v>
      </c>
      <c r="F2" s="8" t="s">
        <v>19</v>
      </c>
      <c r="G2" s="9" t="s">
        <v>20</v>
      </c>
      <c r="H2" s="42" t="s">
        <v>101</v>
      </c>
      <c r="I2" s="110" t="s">
        <v>93</v>
      </c>
      <c r="J2" s="111" t="s">
        <v>94</v>
      </c>
      <c r="K2" s="111" t="s">
        <v>95</v>
      </c>
      <c r="L2" s="111" t="s">
        <v>96</v>
      </c>
      <c r="M2" s="111" t="s">
        <v>97</v>
      </c>
      <c r="N2" s="111" t="s">
        <v>98</v>
      </c>
      <c r="O2" s="111" t="s">
        <v>99</v>
      </c>
      <c r="P2" s="111" t="s">
        <v>100</v>
      </c>
      <c r="Q2" s="111" t="s">
        <v>87</v>
      </c>
      <c r="R2" s="112" t="s">
        <v>88</v>
      </c>
      <c r="S2"/>
      <c r="T2" s="62" t="s">
        <v>2</v>
      </c>
      <c r="U2" s="63">
        <v>29</v>
      </c>
      <c r="V2" s="64" t="s">
        <v>2</v>
      </c>
      <c r="W2" s="65">
        <v>25</v>
      </c>
      <c r="X2" s="66" t="s">
        <v>2</v>
      </c>
      <c r="Y2" s="67">
        <v>46</v>
      </c>
      <c r="Z2" s="68" t="s">
        <v>3</v>
      </c>
    </row>
    <row r="3" spans="1:26" ht="15" customHeight="1" thickBot="1" x14ac:dyDescent="0.4">
      <c r="A3" s="10"/>
      <c r="B3" s="11" t="s">
        <v>6</v>
      </c>
      <c r="C3" s="11" t="s">
        <v>33</v>
      </c>
      <c r="D3" s="11" t="s">
        <v>21</v>
      </c>
      <c r="E3" s="12">
        <v>43955</v>
      </c>
      <c r="F3" s="11">
        <v>10500</v>
      </c>
      <c r="G3" s="11" t="s">
        <v>22</v>
      </c>
      <c r="H3" s="89">
        <v>100</v>
      </c>
      <c r="I3" s="13">
        <v>1</v>
      </c>
      <c r="J3" s="13">
        <v>1</v>
      </c>
      <c r="K3" s="13">
        <v>1</v>
      </c>
      <c r="L3" s="13">
        <v>1</v>
      </c>
      <c r="M3" s="14">
        <v>1</v>
      </c>
      <c r="N3" s="14">
        <v>1</v>
      </c>
      <c r="O3" s="15">
        <v>1</v>
      </c>
      <c r="P3" s="15">
        <v>1</v>
      </c>
      <c r="Q3" s="15">
        <v>1</v>
      </c>
      <c r="R3" s="69">
        <v>1</v>
      </c>
      <c r="S3" s="89">
        <f t="shared" ref="S3:S34" si="0">IF(H3&gt;=85,85,IF(H3&gt;=60,60,0))</f>
        <v>85</v>
      </c>
      <c r="T3" s="70">
        <f t="shared" ref="T3:T34" si="1">(I3*$P$63)+(J3*$P$64)+(K3*$P$65)+(L3*$P$66)</f>
        <v>29</v>
      </c>
      <c r="U3" s="107">
        <f t="shared" ref="U3:U34" si="2">T3/$U$2</f>
        <v>1</v>
      </c>
      <c r="V3" s="76">
        <f t="shared" ref="V3:V34" si="3">(M3*$P$71)+(N3*$P$72)</f>
        <v>25</v>
      </c>
      <c r="W3" s="107">
        <f t="shared" ref="W3:W34" si="4">V3/$W$2</f>
        <v>1</v>
      </c>
      <c r="X3" s="82">
        <f t="shared" ref="X3:X34" si="5">(O3*$P$77)+(P3*$P$78)+(Q3*$P$79)+(R3*$P$80)</f>
        <v>46</v>
      </c>
      <c r="Y3" s="107">
        <f t="shared" ref="Y3:Y34" si="6">X3/$Y$2</f>
        <v>1</v>
      </c>
      <c r="Z3" s="88">
        <f t="shared" ref="Z3:Z34" si="7">SUM(T3+V3+X3)</f>
        <v>100</v>
      </c>
    </row>
    <row r="4" spans="1:26" ht="15" customHeight="1" thickBot="1" x14ac:dyDescent="0.4">
      <c r="A4" s="10"/>
      <c r="B4" s="11" t="s">
        <v>6</v>
      </c>
      <c r="C4" s="17" t="s">
        <v>23</v>
      </c>
      <c r="D4" s="17" t="s">
        <v>24</v>
      </c>
      <c r="E4" s="18">
        <v>43970</v>
      </c>
      <c r="F4" s="17">
        <v>14800</v>
      </c>
      <c r="G4" s="17" t="s">
        <v>25</v>
      </c>
      <c r="H4" s="90">
        <v>100</v>
      </c>
      <c r="I4" s="13">
        <v>1</v>
      </c>
      <c r="J4" s="13">
        <v>1</v>
      </c>
      <c r="K4" s="13">
        <v>1</v>
      </c>
      <c r="L4" s="13">
        <v>1</v>
      </c>
      <c r="M4" s="14">
        <v>1</v>
      </c>
      <c r="N4" s="14">
        <v>1</v>
      </c>
      <c r="O4" s="15">
        <v>1</v>
      </c>
      <c r="P4" s="15">
        <v>1</v>
      </c>
      <c r="Q4" s="15">
        <v>1</v>
      </c>
      <c r="R4" s="69">
        <v>1</v>
      </c>
      <c r="S4" s="90">
        <f t="shared" si="0"/>
        <v>85</v>
      </c>
      <c r="T4" s="72">
        <f t="shared" si="1"/>
        <v>29</v>
      </c>
      <c r="U4" s="108">
        <f t="shared" si="2"/>
        <v>1</v>
      </c>
      <c r="V4" s="78">
        <f t="shared" si="3"/>
        <v>25</v>
      </c>
      <c r="W4" s="108">
        <f t="shared" si="4"/>
        <v>1</v>
      </c>
      <c r="X4" s="84">
        <f t="shared" si="5"/>
        <v>46</v>
      </c>
      <c r="Y4" s="108">
        <f t="shared" si="6"/>
        <v>1</v>
      </c>
      <c r="Z4" s="88">
        <f t="shared" si="7"/>
        <v>100</v>
      </c>
    </row>
    <row r="5" spans="1:26" ht="15" customHeight="1" thickBot="1" x14ac:dyDescent="0.4">
      <c r="A5" s="10"/>
      <c r="B5" s="11" t="s">
        <v>6</v>
      </c>
      <c r="C5" s="17" t="s">
        <v>23</v>
      </c>
      <c r="D5" s="17" t="s">
        <v>26</v>
      </c>
      <c r="E5" s="18">
        <v>43955</v>
      </c>
      <c r="F5" s="17">
        <v>10400</v>
      </c>
      <c r="G5" s="17" t="s">
        <v>27</v>
      </c>
      <c r="H5" s="90">
        <v>100</v>
      </c>
      <c r="I5" s="13">
        <v>1</v>
      </c>
      <c r="J5" s="13">
        <v>1</v>
      </c>
      <c r="K5" s="13">
        <v>1</v>
      </c>
      <c r="L5" s="13">
        <v>1</v>
      </c>
      <c r="M5" s="14">
        <v>1</v>
      </c>
      <c r="N5" s="14">
        <v>1</v>
      </c>
      <c r="O5" s="15">
        <v>1</v>
      </c>
      <c r="P5" s="15">
        <v>1</v>
      </c>
      <c r="Q5" s="15">
        <v>1</v>
      </c>
      <c r="R5" s="69">
        <v>1</v>
      </c>
      <c r="S5" s="90">
        <f t="shared" si="0"/>
        <v>85</v>
      </c>
      <c r="T5" s="72">
        <f t="shared" si="1"/>
        <v>29</v>
      </c>
      <c r="U5" s="108">
        <f t="shared" si="2"/>
        <v>1</v>
      </c>
      <c r="V5" s="78">
        <f t="shared" si="3"/>
        <v>25</v>
      </c>
      <c r="W5" s="108">
        <f t="shared" si="4"/>
        <v>1</v>
      </c>
      <c r="X5" s="84">
        <f t="shared" si="5"/>
        <v>46</v>
      </c>
      <c r="Y5" s="108">
        <f t="shared" si="6"/>
        <v>1</v>
      </c>
      <c r="Z5" s="88">
        <f t="shared" si="7"/>
        <v>100</v>
      </c>
    </row>
    <row r="6" spans="1:26" ht="15" customHeight="1" thickBot="1" x14ac:dyDescent="0.4">
      <c r="A6" s="10"/>
      <c r="B6" s="11" t="s">
        <v>6</v>
      </c>
      <c r="C6" s="20" t="s">
        <v>33</v>
      </c>
      <c r="D6" s="20" t="s">
        <v>30</v>
      </c>
      <c r="E6" s="18">
        <v>43960</v>
      </c>
      <c r="F6" s="17">
        <v>11900</v>
      </c>
      <c r="G6" s="17" t="s">
        <v>31</v>
      </c>
      <c r="H6" s="90">
        <v>97.5</v>
      </c>
      <c r="I6" s="13">
        <v>1</v>
      </c>
      <c r="J6" s="13">
        <v>1</v>
      </c>
      <c r="K6" s="13">
        <v>1</v>
      </c>
      <c r="L6" s="13">
        <v>1</v>
      </c>
      <c r="M6" s="14">
        <v>1</v>
      </c>
      <c r="N6" s="14">
        <v>0.5</v>
      </c>
      <c r="O6" s="15">
        <v>1</v>
      </c>
      <c r="P6" s="15">
        <v>1</v>
      </c>
      <c r="Q6" s="15">
        <v>1</v>
      </c>
      <c r="R6" s="69">
        <v>1</v>
      </c>
      <c r="S6" s="90">
        <f t="shared" si="0"/>
        <v>85</v>
      </c>
      <c r="T6" s="72">
        <f t="shared" si="1"/>
        <v>29</v>
      </c>
      <c r="U6" s="108">
        <f t="shared" si="2"/>
        <v>1</v>
      </c>
      <c r="V6" s="78">
        <f t="shared" si="3"/>
        <v>22.5</v>
      </c>
      <c r="W6" s="108">
        <f t="shared" si="4"/>
        <v>0.9</v>
      </c>
      <c r="X6" s="84">
        <f t="shared" si="5"/>
        <v>46</v>
      </c>
      <c r="Y6" s="108">
        <f t="shared" si="6"/>
        <v>1</v>
      </c>
      <c r="Z6" s="88">
        <f t="shared" si="7"/>
        <v>97.5</v>
      </c>
    </row>
    <row r="7" spans="1:26" ht="15" customHeight="1" thickBot="1" x14ac:dyDescent="0.4">
      <c r="A7" s="10"/>
      <c r="B7" s="11" t="s">
        <v>6</v>
      </c>
      <c r="C7" s="17" t="s">
        <v>33</v>
      </c>
      <c r="D7" s="17" t="s">
        <v>32</v>
      </c>
      <c r="E7" s="18">
        <v>43970</v>
      </c>
      <c r="F7" s="17">
        <v>14000</v>
      </c>
      <c r="G7" s="17" t="s">
        <v>22</v>
      </c>
      <c r="H7" s="90">
        <v>96.5</v>
      </c>
      <c r="I7" s="13">
        <v>1</v>
      </c>
      <c r="J7" s="13">
        <v>1</v>
      </c>
      <c r="K7" s="13">
        <v>0.5</v>
      </c>
      <c r="L7" s="13">
        <v>1</v>
      </c>
      <c r="M7" s="14">
        <v>1</v>
      </c>
      <c r="N7" s="14">
        <v>1</v>
      </c>
      <c r="O7" s="15">
        <v>1</v>
      </c>
      <c r="P7" s="15">
        <v>1</v>
      </c>
      <c r="Q7" s="15">
        <v>1</v>
      </c>
      <c r="R7" s="69">
        <v>1</v>
      </c>
      <c r="S7" s="90">
        <f t="shared" si="0"/>
        <v>85</v>
      </c>
      <c r="T7" s="72">
        <f t="shared" si="1"/>
        <v>25.5</v>
      </c>
      <c r="U7" s="108">
        <f t="shared" si="2"/>
        <v>0.87931034482758619</v>
      </c>
      <c r="V7" s="78">
        <f t="shared" si="3"/>
        <v>25</v>
      </c>
      <c r="W7" s="108">
        <f t="shared" si="4"/>
        <v>1</v>
      </c>
      <c r="X7" s="84">
        <f t="shared" si="5"/>
        <v>46</v>
      </c>
      <c r="Y7" s="108">
        <f t="shared" si="6"/>
        <v>1</v>
      </c>
      <c r="Z7" s="88">
        <f t="shared" si="7"/>
        <v>96.5</v>
      </c>
    </row>
    <row r="8" spans="1:26" ht="15" customHeight="1" thickBot="1" x14ac:dyDescent="0.4">
      <c r="A8" s="10"/>
      <c r="B8" s="11" t="s">
        <v>6</v>
      </c>
      <c r="C8" s="17" t="s">
        <v>33</v>
      </c>
      <c r="D8" s="17" t="s">
        <v>28</v>
      </c>
      <c r="E8" s="18">
        <v>43956</v>
      </c>
      <c r="F8" s="17">
        <v>11200</v>
      </c>
      <c r="G8" s="17" t="s">
        <v>29</v>
      </c>
      <c r="H8" s="90">
        <v>96.5</v>
      </c>
      <c r="I8" s="13">
        <v>1</v>
      </c>
      <c r="J8" s="13">
        <v>1</v>
      </c>
      <c r="K8" s="13">
        <v>0.5</v>
      </c>
      <c r="L8" s="13">
        <v>1</v>
      </c>
      <c r="M8" s="14">
        <v>1</v>
      </c>
      <c r="N8" s="14">
        <v>1</v>
      </c>
      <c r="O8" s="15">
        <v>1</v>
      </c>
      <c r="P8" s="15">
        <v>1</v>
      </c>
      <c r="Q8" s="15">
        <v>1</v>
      </c>
      <c r="R8" s="69">
        <v>1</v>
      </c>
      <c r="S8" s="90">
        <f t="shared" si="0"/>
        <v>85</v>
      </c>
      <c r="T8" s="72">
        <f t="shared" si="1"/>
        <v>25.5</v>
      </c>
      <c r="U8" s="108">
        <f t="shared" si="2"/>
        <v>0.87931034482758619</v>
      </c>
      <c r="V8" s="78">
        <f t="shared" si="3"/>
        <v>25</v>
      </c>
      <c r="W8" s="108">
        <f t="shared" si="4"/>
        <v>1</v>
      </c>
      <c r="X8" s="84">
        <f t="shared" si="5"/>
        <v>46</v>
      </c>
      <c r="Y8" s="108">
        <f t="shared" si="6"/>
        <v>1</v>
      </c>
      <c r="Z8" s="88">
        <f t="shared" si="7"/>
        <v>96.5</v>
      </c>
    </row>
    <row r="9" spans="1:26" ht="15" customHeight="1" thickBot="1" x14ac:dyDescent="0.4">
      <c r="A9" s="10"/>
      <c r="B9" s="11" t="s">
        <v>6</v>
      </c>
      <c r="C9" s="17" t="s">
        <v>33</v>
      </c>
      <c r="D9" s="17" t="s">
        <v>41</v>
      </c>
      <c r="E9" s="18">
        <v>43970</v>
      </c>
      <c r="F9" s="17">
        <v>14700</v>
      </c>
      <c r="G9" s="17" t="s">
        <v>35</v>
      </c>
      <c r="H9" s="90">
        <v>96.5</v>
      </c>
      <c r="I9" s="13">
        <v>1</v>
      </c>
      <c r="J9" s="13">
        <v>1</v>
      </c>
      <c r="K9" s="13">
        <v>0.5</v>
      </c>
      <c r="L9" s="13">
        <v>1</v>
      </c>
      <c r="M9" s="14">
        <v>1</v>
      </c>
      <c r="N9" s="14">
        <v>1</v>
      </c>
      <c r="O9" s="15">
        <v>1</v>
      </c>
      <c r="P9" s="15">
        <v>1</v>
      </c>
      <c r="Q9" s="15">
        <v>1</v>
      </c>
      <c r="R9" s="69">
        <v>1</v>
      </c>
      <c r="S9" s="90">
        <f t="shared" si="0"/>
        <v>85</v>
      </c>
      <c r="T9" s="72">
        <f t="shared" si="1"/>
        <v>25.5</v>
      </c>
      <c r="U9" s="108">
        <f t="shared" si="2"/>
        <v>0.87931034482758619</v>
      </c>
      <c r="V9" s="78">
        <f t="shared" si="3"/>
        <v>25</v>
      </c>
      <c r="W9" s="108">
        <f t="shared" si="4"/>
        <v>1</v>
      </c>
      <c r="X9" s="84">
        <f t="shared" si="5"/>
        <v>46</v>
      </c>
      <c r="Y9" s="108">
        <f t="shared" si="6"/>
        <v>1</v>
      </c>
      <c r="Z9" s="88">
        <f t="shared" si="7"/>
        <v>96.5</v>
      </c>
    </row>
    <row r="10" spans="1:26" ht="15" customHeight="1" thickBot="1" x14ac:dyDescent="0.4">
      <c r="A10" s="10"/>
      <c r="B10" s="11" t="s">
        <v>6</v>
      </c>
      <c r="C10" s="17" t="s">
        <v>33</v>
      </c>
      <c r="D10" s="17" t="s">
        <v>44</v>
      </c>
      <c r="E10" s="18">
        <v>43962</v>
      </c>
      <c r="F10" s="17">
        <v>12700</v>
      </c>
      <c r="G10" s="17" t="s">
        <v>35</v>
      </c>
      <c r="H10" s="90">
        <v>96.5</v>
      </c>
      <c r="I10" s="13">
        <v>1</v>
      </c>
      <c r="J10" s="13">
        <v>1</v>
      </c>
      <c r="K10" s="13">
        <v>0.5</v>
      </c>
      <c r="L10" s="13">
        <v>1</v>
      </c>
      <c r="M10" s="14">
        <v>1</v>
      </c>
      <c r="N10" s="14">
        <v>1</v>
      </c>
      <c r="O10" s="15">
        <v>1</v>
      </c>
      <c r="P10" s="15">
        <v>1</v>
      </c>
      <c r="Q10" s="15">
        <v>1</v>
      </c>
      <c r="R10" s="69">
        <v>1</v>
      </c>
      <c r="S10" s="90">
        <f t="shared" si="0"/>
        <v>85</v>
      </c>
      <c r="T10" s="72">
        <f t="shared" si="1"/>
        <v>25.5</v>
      </c>
      <c r="U10" s="108">
        <f t="shared" si="2"/>
        <v>0.87931034482758619</v>
      </c>
      <c r="V10" s="78">
        <f t="shared" si="3"/>
        <v>25</v>
      </c>
      <c r="W10" s="108">
        <f t="shared" si="4"/>
        <v>1</v>
      </c>
      <c r="X10" s="84">
        <f t="shared" si="5"/>
        <v>46</v>
      </c>
      <c r="Y10" s="108">
        <f t="shared" si="6"/>
        <v>1</v>
      </c>
      <c r="Z10" s="88">
        <f t="shared" si="7"/>
        <v>96.5</v>
      </c>
    </row>
    <row r="11" spans="1:26" ht="15" customHeight="1" thickBot="1" x14ac:dyDescent="0.4">
      <c r="A11" s="10"/>
      <c r="B11" s="11" t="s">
        <v>6</v>
      </c>
      <c r="C11" s="20" t="s">
        <v>23</v>
      </c>
      <c r="D11" s="20" t="s">
        <v>36</v>
      </c>
      <c r="E11" s="21">
        <v>43969</v>
      </c>
      <c r="F11" s="20">
        <v>13800</v>
      </c>
      <c r="G11" s="17" t="s">
        <v>25</v>
      </c>
      <c r="H11" s="90">
        <v>96.5</v>
      </c>
      <c r="I11" s="13">
        <v>1</v>
      </c>
      <c r="J11" s="13">
        <v>1</v>
      </c>
      <c r="K11" s="13">
        <v>0.5</v>
      </c>
      <c r="L11" s="13">
        <v>1</v>
      </c>
      <c r="M11" s="14">
        <v>1</v>
      </c>
      <c r="N11" s="14">
        <v>1</v>
      </c>
      <c r="O11" s="15">
        <v>1</v>
      </c>
      <c r="P11" s="15">
        <v>1</v>
      </c>
      <c r="Q11" s="15">
        <v>1</v>
      </c>
      <c r="R11" s="69">
        <v>1</v>
      </c>
      <c r="S11" s="90">
        <f t="shared" si="0"/>
        <v>85</v>
      </c>
      <c r="T11" s="72">
        <f t="shared" si="1"/>
        <v>25.5</v>
      </c>
      <c r="U11" s="108">
        <f t="shared" si="2"/>
        <v>0.87931034482758619</v>
      </c>
      <c r="V11" s="78">
        <f t="shared" si="3"/>
        <v>25</v>
      </c>
      <c r="W11" s="108">
        <f t="shared" si="4"/>
        <v>1</v>
      </c>
      <c r="X11" s="84">
        <f t="shared" si="5"/>
        <v>46</v>
      </c>
      <c r="Y11" s="108">
        <f t="shared" si="6"/>
        <v>1</v>
      </c>
      <c r="Z11" s="88">
        <f t="shared" si="7"/>
        <v>96.5</v>
      </c>
    </row>
    <row r="12" spans="1:26" ht="15" customHeight="1" thickBot="1" x14ac:dyDescent="0.4">
      <c r="A12" s="10"/>
      <c r="B12" s="11" t="s">
        <v>6</v>
      </c>
      <c r="C12" s="17" t="s">
        <v>23</v>
      </c>
      <c r="D12" s="17" t="s">
        <v>34</v>
      </c>
      <c r="E12" s="18">
        <v>43970</v>
      </c>
      <c r="F12" s="17">
        <v>13700</v>
      </c>
      <c r="G12" s="17" t="s">
        <v>35</v>
      </c>
      <c r="H12" s="90">
        <v>96.5</v>
      </c>
      <c r="I12" s="13">
        <v>1</v>
      </c>
      <c r="J12" s="13">
        <v>1</v>
      </c>
      <c r="K12" s="13">
        <v>0.5</v>
      </c>
      <c r="L12" s="13">
        <v>1</v>
      </c>
      <c r="M12" s="14">
        <v>1</v>
      </c>
      <c r="N12" s="14">
        <v>1</v>
      </c>
      <c r="O12" s="15">
        <v>1</v>
      </c>
      <c r="P12" s="15">
        <v>1</v>
      </c>
      <c r="Q12" s="15">
        <v>1</v>
      </c>
      <c r="R12" s="69">
        <v>1</v>
      </c>
      <c r="S12" s="90">
        <f t="shared" si="0"/>
        <v>85</v>
      </c>
      <c r="T12" s="72">
        <f t="shared" si="1"/>
        <v>25.5</v>
      </c>
      <c r="U12" s="108">
        <f t="shared" si="2"/>
        <v>0.87931034482758619</v>
      </c>
      <c r="V12" s="78">
        <f t="shared" si="3"/>
        <v>25</v>
      </c>
      <c r="W12" s="108">
        <f t="shared" si="4"/>
        <v>1</v>
      </c>
      <c r="X12" s="84">
        <f t="shared" si="5"/>
        <v>46</v>
      </c>
      <c r="Y12" s="108">
        <f t="shared" si="6"/>
        <v>1</v>
      </c>
      <c r="Z12" s="88">
        <f t="shared" si="7"/>
        <v>96.5</v>
      </c>
    </row>
    <row r="13" spans="1:26" ht="15" customHeight="1" thickBot="1" x14ac:dyDescent="0.4">
      <c r="A13" s="10"/>
      <c r="B13" s="11" t="s">
        <v>6</v>
      </c>
      <c r="C13" s="17" t="s">
        <v>23</v>
      </c>
      <c r="D13" s="17" t="s">
        <v>42</v>
      </c>
      <c r="E13" s="18">
        <v>43969</v>
      </c>
      <c r="F13" s="17">
        <v>14300</v>
      </c>
      <c r="G13" s="17" t="s">
        <v>43</v>
      </c>
      <c r="H13" s="90">
        <v>95</v>
      </c>
      <c r="I13" s="13">
        <v>0.5</v>
      </c>
      <c r="J13" s="13">
        <v>1</v>
      </c>
      <c r="K13" s="13">
        <v>1</v>
      </c>
      <c r="L13" s="13">
        <v>0.5</v>
      </c>
      <c r="M13" s="14">
        <v>1</v>
      </c>
      <c r="N13" s="14">
        <v>1</v>
      </c>
      <c r="O13" s="15">
        <v>1</v>
      </c>
      <c r="P13" s="15">
        <v>1</v>
      </c>
      <c r="Q13" s="15">
        <v>1</v>
      </c>
      <c r="R13" s="69">
        <v>1</v>
      </c>
      <c r="S13" s="90">
        <f t="shared" si="0"/>
        <v>85</v>
      </c>
      <c r="T13" s="72">
        <f t="shared" si="1"/>
        <v>24</v>
      </c>
      <c r="U13" s="108">
        <f t="shared" si="2"/>
        <v>0.82758620689655171</v>
      </c>
      <c r="V13" s="78">
        <f t="shared" si="3"/>
        <v>25</v>
      </c>
      <c r="W13" s="108">
        <f t="shared" si="4"/>
        <v>1</v>
      </c>
      <c r="X13" s="84">
        <f t="shared" si="5"/>
        <v>46</v>
      </c>
      <c r="Y13" s="108">
        <f t="shared" si="6"/>
        <v>1</v>
      </c>
      <c r="Z13" s="88">
        <f t="shared" si="7"/>
        <v>95</v>
      </c>
    </row>
    <row r="14" spans="1:26" ht="15" customHeight="1" thickBot="1" x14ac:dyDescent="0.4">
      <c r="A14" s="10"/>
      <c r="B14" s="11" t="s">
        <v>6</v>
      </c>
      <c r="C14" s="17" t="s">
        <v>23</v>
      </c>
      <c r="D14" s="17" t="s">
        <v>38</v>
      </c>
      <c r="E14" s="18">
        <v>43956</v>
      </c>
      <c r="F14" s="17">
        <v>11400</v>
      </c>
      <c r="G14" s="17" t="s">
        <v>27</v>
      </c>
      <c r="H14" s="90">
        <v>94</v>
      </c>
      <c r="I14" s="13">
        <v>1</v>
      </c>
      <c r="J14" s="13">
        <v>1</v>
      </c>
      <c r="K14" s="13">
        <v>0.5</v>
      </c>
      <c r="L14" s="13">
        <v>0.5</v>
      </c>
      <c r="M14" s="14">
        <v>1</v>
      </c>
      <c r="N14" s="14">
        <v>1</v>
      </c>
      <c r="O14" s="15">
        <v>1</v>
      </c>
      <c r="P14" s="15">
        <v>1</v>
      </c>
      <c r="Q14" s="15">
        <v>1</v>
      </c>
      <c r="R14" s="69">
        <v>1</v>
      </c>
      <c r="S14" s="90">
        <f t="shared" si="0"/>
        <v>85</v>
      </c>
      <c r="T14" s="72">
        <f t="shared" si="1"/>
        <v>23</v>
      </c>
      <c r="U14" s="108">
        <f t="shared" si="2"/>
        <v>0.7931034482758621</v>
      </c>
      <c r="V14" s="78">
        <f t="shared" si="3"/>
        <v>25</v>
      </c>
      <c r="W14" s="108">
        <f t="shared" si="4"/>
        <v>1</v>
      </c>
      <c r="X14" s="84">
        <f t="shared" si="5"/>
        <v>46</v>
      </c>
      <c r="Y14" s="108">
        <f t="shared" si="6"/>
        <v>1</v>
      </c>
      <c r="Z14" s="88">
        <f t="shared" si="7"/>
        <v>94</v>
      </c>
    </row>
    <row r="15" spans="1:26" ht="15" customHeight="1" thickBot="1" x14ac:dyDescent="0.4">
      <c r="A15" s="10"/>
      <c r="B15" s="11" t="s">
        <v>6</v>
      </c>
      <c r="C15" s="26" t="s">
        <v>23</v>
      </c>
      <c r="D15" s="26" t="s">
        <v>37</v>
      </c>
      <c r="E15" s="27">
        <v>43962</v>
      </c>
      <c r="F15" s="28">
        <v>12200</v>
      </c>
      <c r="G15" s="28" t="s">
        <v>29</v>
      </c>
      <c r="H15" s="91">
        <v>94</v>
      </c>
      <c r="I15" s="13">
        <v>1</v>
      </c>
      <c r="J15" s="13">
        <v>0.5</v>
      </c>
      <c r="K15" s="13">
        <v>1</v>
      </c>
      <c r="L15" s="13">
        <v>1</v>
      </c>
      <c r="M15" s="14">
        <v>1</v>
      </c>
      <c r="N15" s="14">
        <v>1</v>
      </c>
      <c r="O15" s="15">
        <v>1</v>
      </c>
      <c r="P15" s="15">
        <v>1</v>
      </c>
      <c r="Q15" s="15">
        <v>1</v>
      </c>
      <c r="R15" s="69">
        <v>1</v>
      </c>
      <c r="S15" s="91">
        <f t="shared" si="0"/>
        <v>85</v>
      </c>
      <c r="T15" s="72">
        <f t="shared" si="1"/>
        <v>23</v>
      </c>
      <c r="U15" s="108">
        <f t="shared" si="2"/>
        <v>0.7931034482758621</v>
      </c>
      <c r="V15" s="78">
        <f t="shared" si="3"/>
        <v>25</v>
      </c>
      <c r="W15" s="108">
        <f t="shared" si="4"/>
        <v>1</v>
      </c>
      <c r="X15" s="84">
        <f t="shared" si="5"/>
        <v>46</v>
      </c>
      <c r="Y15" s="108">
        <f t="shared" si="6"/>
        <v>1</v>
      </c>
      <c r="Z15" s="88">
        <f t="shared" si="7"/>
        <v>94</v>
      </c>
    </row>
    <row r="16" spans="1:26" ht="15" customHeight="1" thickBot="1" x14ac:dyDescent="0.4">
      <c r="A16" s="10"/>
      <c r="B16" s="11" t="s">
        <v>6</v>
      </c>
      <c r="C16" s="11" t="s">
        <v>23</v>
      </c>
      <c r="D16" s="11" t="s">
        <v>46</v>
      </c>
      <c r="E16" s="12">
        <v>43970</v>
      </c>
      <c r="F16" s="11">
        <v>14900</v>
      </c>
      <c r="G16" s="11" t="s">
        <v>31</v>
      </c>
      <c r="H16" s="89">
        <v>91.5</v>
      </c>
      <c r="I16" s="13">
        <v>1</v>
      </c>
      <c r="J16" s="13">
        <v>1</v>
      </c>
      <c r="K16" s="13">
        <v>0.5</v>
      </c>
      <c r="L16" s="13">
        <v>1</v>
      </c>
      <c r="M16" s="14">
        <v>1</v>
      </c>
      <c r="N16" s="14">
        <v>0</v>
      </c>
      <c r="O16" s="15">
        <v>1</v>
      </c>
      <c r="P16" s="15">
        <v>1</v>
      </c>
      <c r="Q16" s="15">
        <v>1</v>
      </c>
      <c r="R16" s="69">
        <v>1</v>
      </c>
      <c r="S16" s="89">
        <f t="shared" si="0"/>
        <v>85</v>
      </c>
      <c r="T16" s="72">
        <f t="shared" si="1"/>
        <v>25.5</v>
      </c>
      <c r="U16" s="108">
        <f t="shared" si="2"/>
        <v>0.87931034482758619</v>
      </c>
      <c r="V16" s="78">
        <f t="shared" si="3"/>
        <v>20</v>
      </c>
      <c r="W16" s="108">
        <f t="shared" si="4"/>
        <v>0.8</v>
      </c>
      <c r="X16" s="84">
        <f t="shared" si="5"/>
        <v>46</v>
      </c>
      <c r="Y16" s="108">
        <f t="shared" si="6"/>
        <v>1</v>
      </c>
      <c r="Z16" s="88">
        <f t="shared" si="7"/>
        <v>91.5</v>
      </c>
    </row>
    <row r="17" spans="1:29" ht="15" customHeight="1" thickBot="1" x14ac:dyDescent="0.4">
      <c r="A17" s="10"/>
      <c r="B17" s="11" t="s">
        <v>6</v>
      </c>
      <c r="C17" s="17" t="s">
        <v>33</v>
      </c>
      <c r="D17" s="17" t="s">
        <v>47</v>
      </c>
      <c r="E17" s="18">
        <v>43963</v>
      </c>
      <c r="F17" s="17">
        <v>12500</v>
      </c>
      <c r="G17" s="17" t="s">
        <v>22</v>
      </c>
      <c r="H17" s="90">
        <v>90.5</v>
      </c>
      <c r="I17" s="13">
        <v>1</v>
      </c>
      <c r="J17" s="13">
        <v>1</v>
      </c>
      <c r="K17" s="13">
        <v>0</v>
      </c>
      <c r="L17" s="13">
        <v>1</v>
      </c>
      <c r="M17" s="14">
        <v>1</v>
      </c>
      <c r="N17" s="14">
        <v>0.5</v>
      </c>
      <c r="O17" s="15">
        <v>1</v>
      </c>
      <c r="P17" s="15">
        <v>1</v>
      </c>
      <c r="Q17" s="15">
        <v>1</v>
      </c>
      <c r="R17" s="69">
        <v>1</v>
      </c>
      <c r="S17" s="90">
        <f t="shared" si="0"/>
        <v>85</v>
      </c>
      <c r="T17" s="72">
        <f t="shared" si="1"/>
        <v>22</v>
      </c>
      <c r="U17" s="108">
        <f t="shared" si="2"/>
        <v>0.75862068965517238</v>
      </c>
      <c r="V17" s="78">
        <f t="shared" si="3"/>
        <v>22.5</v>
      </c>
      <c r="W17" s="108">
        <f t="shared" si="4"/>
        <v>0.9</v>
      </c>
      <c r="X17" s="84">
        <f t="shared" si="5"/>
        <v>46</v>
      </c>
      <c r="Y17" s="108">
        <f t="shared" si="6"/>
        <v>1</v>
      </c>
      <c r="Z17" s="88">
        <f t="shared" si="7"/>
        <v>90.5</v>
      </c>
    </row>
    <row r="18" spans="1:29" ht="15" customHeight="1" thickBot="1" x14ac:dyDescent="0.4">
      <c r="A18" s="10"/>
      <c r="B18" s="11" t="s">
        <v>6</v>
      </c>
      <c r="C18" s="17" t="s">
        <v>33</v>
      </c>
      <c r="D18" s="17" t="s">
        <v>48</v>
      </c>
      <c r="E18" s="18">
        <v>43970</v>
      </c>
      <c r="F18" s="17">
        <v>14100</v>
      </c>
      <c r="G18" s="17" t="s">
        <v>49</v>
      </c>
      <c r="H18" s="90">
        <v>90.5</v>
      </c>
      <c r="I18" s="13">
        <v>1</v>
      </c>
      <c r="J18" s="13">
        <v>1</v>
      </c>
      <c r="K18" s="13">
        <v>0</v>
      </c>
      <c r="L18" s="13">
        <v>1</v>
      </c>
      <c r="M18" s="14">
        <v>1</v>
      </c>
      <c r="N18" s="14">
        <v>0.5</v>
      </c>
      <c r="O18" s="15">
        <v>1</v>
      </c>
      <c r="P18" s="15">
        <v>1</v>
      </c>
      <c r="Q18" s="15">
        <v>1</v>
      </c>
      <c r="R18" s="69">
        <v>1</v>
      </c>
      <c r="S18" s="90">
        <f t="shared" si="0"/>
        <v>85</v>
      </c>
      <c r="T18" s="72">
        <f t="shared" si="1"/>
        <v>22</v>
      </c>
      <c r="U18" s="108">
        <f t="shared" si="2"/>
        <v>0.75862068965517238</v>
      </c>
      <c r="V18" s="78">
        <f t="shared" si="3"/>
        <v>22.5</v>
      </c>
      <c r="W18" s="108">
        <f t="shared" si="4"/>
        <v>0.9</v>
      </c>
      <c r="X18" s="84">
        <f t="shared" si="5"/>
        <v>46</v>
      </c>
      <c r="Y18" s="108">
        <f t="shared" si="6"/>
        <v>1</v>
      </c>
      <c r="Z18" s="88">
        <f t="shared" si="7"/>
        <v>90.5</v>
      </c>
    </row>
    <row r="19" spans="1:29" ht="15" customHeight="1" thickBot="1" x14ac:dyDescent="0.4">
      <c r="A19" s="10"/>
      <c r="B19" s="11" t="s">
        <v>6</v>
      </c>
      <c r="C19" s="17" t="s">
        <v>23</v>
      </c>
      <c r="D19" s="17" t="s">
        <v>45</v>
      </c>
      <c r="E19" s="18">
        <v>43958</v>
      </c>
      <c r="F19" s="17">
        <v>12300</v>
      </c>
      <c r="G19" s="17" t="s">
        <v>43</v>
      </c>
      <c r="H19" s="90">
        <v>90.5</v>
      </c>
      <c r="I19" s="13">
        <v>1</v>
      </c>
      <c r="J19" s="13">
        <v>0.5</v>
      </c>
      <c r="K19" s="13">
        <v>0.5</v>
      </c>
      <c r="L19" s="13">
        <v>1</v>
      </c>
      <c r="M19" s="14">
        <v>1</v>
      </c>
      <c r="N19" s="14">
        <v>1</v>
      </c>
      <c r="O19" s="15">
        <v>1</v>
      </c>
      <c r="P19" s="15">
        <v>1</v>
      </c>
      <c r="Q19" s="15">
        <v>1</v>
      </c>
      <c r="R19" s="69">
        <v>1</v>
      </c>
      <c r="S19" s="90">
        <f t="shared" si="0"/>
        <v>85</v>
      </c>
      <c r="T19" s="72">
        <f t="shared" si="1"/>
        <v>19.5</v>
      </c>
      <c r="U19" s="108">
        <f t="shared" si="2"/>
        <v>0.67241379310344829</v>
      </c>
      <c r="V19" s="78">
        <f t="shared" si="3"/>
        <v>25</v>
      </c>
      <c r="W19" s="108">
        <f t="shared" si="4"/>
        <v>1</v>
      </c>
      <c r="X19" s="84">
        <f t="shared" si="5"/>
        <v>46</v>
      </c>
      <c r="Y19" s="108">
        <f t="shared" si="6"/>
        <v>1</v>
      </c>
      <c r="Z19" s="88">
        <f t="shared" si="7"/>
        <v>90.5</v>
      </c>
    </row>
    <row r="20" spans="1:29" ht="15" customHeight="1" thickBot="1" x14ac:dyDescent="0.4">
      <c r="A20" s="10"/>
      <c r="B20" s="11" t="s">
        <v>6</v>
      </c>
      <c r="C20" s="20" t="s">
        <v>23</v>
      </c>
      <c r="D20" s="20" t="s">
        <v>50</v>
      </c>
      <c r="E20" s="18">
        <v>43953</v>
      </c>
      <c r="F20" s="17">
        <v>10900</v>
      </c>
      <c r="G20" s="17" t="s">
        <v>31</v>
      </c>
      <c r="H20" s="90">
        <v>90</v>
      </c>
      <c r="I20" s="13">
        <v>1</v>
      </c>
      <c r="J20" s="13">
        <v>1</v>
      </c>
      <c r="K20" s="13">
        <v>1</v>
      </c>
      <c r="L20" s="13">
        <v>1</v>
      </c>
      <c r="M20" s="14">
        <v>0.5</v>
      </c>
      <c r="N20" s="14">
        <v>1</v>
      </c>
      <c r="O20" s="15">
        <v>1</v>
      </c>
      <c r="P20" s="15">
        <v>1</v>
      </c>
      <c r="Q20" s="15">
        <v>1</v>
      </c>
      <c r="R20" s="69">
        <v>1</v>
      </c>
      <c r="S20" s="90">
        <f t="shared" si="0"/>
        <v>85</v>
      </c>
      <c r="T20" s="72">
        <f t="shared" si="1"/>
        <v>29</v>
      </c>
      <c r="U20" s="108">
        <f t="shared" si="2"/>
        <v>1</v>
      </c>
      <c r="V20" s="78">
        <f t="shared" si="3"/>
        <v>15</v>
      </c>
      <c r="W20" s="108">
        <f t="shared" si="4"/>
        <v>0.6</v>
      </c>
      <c r="X20" s="84">
        <f t="shared" si="5"/>
        <v>46</v>
      </c>
      <c r="Y20" s="108">
        <f t="shared" si="6"/>
        <v>1</v>
      </c>
      <c r="Z20" s="88">
        <f t="shared" si="7"/>
        <v>90</v>
      </c>
      <c r="AB20" s="30"/>
      <c r="AC20" s="30"/>
    </row>
    <row r="21" spans="1:29" ht="15" customHeight="1" thickBot="1" x14ac:dyDescent="0.4">
      <c r="A21" s="10"/>
      <c r="B21" s="11" t="s">
        <v>6</v>
      </c>
      <c r="C21" s="17" t="s">
        <v>23</v>
      </c>
      <c r="D21" s="17" t="s">
        <v>51</v>
      </c>
      <c r="E21" s="18">
        <v>43970</v>
      </c>
      <c r="F21" s="17">
        <v>14200</v>
      </c>
      <c r="G21" s="17" t="s">
        <v>29</v>
      </c>
      <c r="H21" s="90">
        <v>89.5</v>
      </c>
      <c r="I21" s="13">
        <v>0.5</v>
      </c>
      <c r="J21" s="13">
        <v>1</v>
      </c>
      <c r="K21" s="13">
        <v>1</v>
      </c>
      <c r="L21" s="13">
        <v>1</v>
      </c>
      <c r="M21" s="14">
        <v>1</v>
      </c>
      <c r="N21" s="14">
        <v>0.5</v>
      </c>
      <c r="O21" s="15">
        <v>0.5</v>
      </c>
      <c r="P21" s="15">
        <v>1</v>
      </c>
      <c r="Q21" s="15">
        <v>1</v>
      </c>
      <c r="R21" s="69">
        <v>1</v>
      </c>
      <c r="S21" s="90">
        <f t="shared" si="0"/>
        <v>85</v>
      </c>
      <c r="T21" s="72">
        <f t="shared" si="1"/>
        <v>26.5</v>
      </c>
      <c r="U21" s="108">
        <f t="shared" si="2"/>
        <v>0.91379310344827591</v>
      </c>
      <c r="V21" s="78">
        <f t="shared" si="3"/>
        <v>22.5</v>
      </c>
      <c r="W21" s="108">
        <f t="shared" si="4"/>
        <v>0.9</v>
      </c>
      <c r="X21" s="84">
        <f t="shared" si="5"/>
        <v>40.5</v>
      </c>
      <c r="Y21" s="108">
        <f t="shared" si="6"/>
        <v>0.88043478260869568</v>
      </c>
      <c r="Z21" s="88">
        <f t="shared" si="7"/>
        <v>89.5</v>
      </c>
      <c r="AB21" s="30"/>
      <c r="AC21" s="30"/>
    </row>
    <row r="22" spans="1:29" ht="15" customHeight="1" thickBot="1" x14ac:dyDescent="0.4">
      <c r="A22" s="10"/>
      <c r="B22" s="11" t="s">
        <v>6</v>
      </c>
      <c r="C22" s="20" t="s">
        <v>33</v>
      </c>
      <c r="D22" s="20" t="s">
        <v>52</v>
      </c>
      <c r="E22" s="18">
        <v>43955</v>
      </c>
      <c r="F22" s="17">
        <v>11100</v>
      </c>
      <c r="G22" s="17" t="s">
        <v>49</v>
      </c>
      <c r="H22" s="90">
        <v>89</v>
      </c>
      <c r="I22" s="13">
        <v>1</v>
      </c>
      <c r="J22" s="13">
        <v>1</v>
      </c>
      <c r="K22" s="13">
        <v>1</v>
      </c>
      <c r="L22" s="13">
        <v>1</v>
      </c>
      <c r="M22" s="14">
        <v>1</v>
      </c>
      <c r="N22" s="14">
        <v>0</v>
      </c>
      <c r="O22" s="15">
        <v>1</v>
      </c>
      <c r="P22" s="15">
        <v>1</v>
      </c>
      <c r="Q22" s="15">
        <v>0.5</v>
      </c>
      <c r="R22" s="69">
        <v>1</v>
      </c>
      <c r="S22" s="90">
        <f t="shared" si="0"/>
        <v>85</v>
      </c>
      <c r="T22" s="72">
        <f t="shared" si="1"/>
        <v>29</v>
      </c>
      <c r="U22" s="108">
        <f t="shared" si="2"/>
        <v>1</v>
      </c>
      <c r="V22" s="78">
        <f t="shared" si="3"/>
        <v>20</v>
      </c>
      <c r="W22" s="108">
        <f t="shared" si="4"/>
        <v>0.8</v>
      </c>
      <c r="X22" s="84">
        <f t="shared" si="5"/>
        <v>40</v>
      </c>
      <c r="Y22" s="108">
        <f t="shared" si="6"/>
        <v>0.86956521739130432</v>
      </c>
      <c r="Z22" s="88">
        <f t="shared" si="7"/>
        <v>89</v>
      </c>
      <c r="AB22" s="30"/>
      <c r="AC22" s="30"/>
    </row>
    <row r="23" spans="1:29" ht="15" customHeight="1" thickBot="1" x14ac:dyDescent="0.4">
      <c r="A23" s="10"/>
      <c r="B23" s="11" t="s">
        <v>6</v>
      </c>
      <c r="C23" s="17" t="s">
        <v>33</v>
      </c>
      <c r="D23" s="17" t="s">
        <v>53</v>
      </c>
      <c r="E23" s="18">
        <v>43969</v>
      </c>
      <c r="F23" s="17">
        <v>14600</v>
      </c>
      <c r="G23" s="17" t="s">
        <v>40</v>
      </c>
      <c r="H23" s="90">
        <v>89</v>
      </c>
      <c r="I23" s="13">
        <v>1</v>
      </c>
      <c r="J23" s="13">
        <v>1</v>
      </c>
      <c r="K23" s="13">
        <v>1</v>
      </c>
      <c r="L23" s="13">
        <v>1</v>
      </c>
      <c r="M23" s="14">
        <v>1</v>
      </c>
      <c r="N23" s="14">
        <v>1</v>
      </c>
      <c r="O23" s="15">
        <v>0</v>
      </c>
      <c r="P23" s="15">
        <v>1</v>
      </c>
      <c r="Q23" s="15">
        <v>1</v>
      </c>
      <c r="R23" s="69">
        <v>1</v>
      </c>
      <c r="S23" s="90">
        <f t="shared" si="0"/>
        <v>85</v>
      </c>
      <c r="T23" s="72">
        <f t="shared" si="1"/>
        <v>29</v>
      </c>
      <c r="U23" s="108">
        <f t="shared" si="2"/>
        <v>1</v>
      </c>
      <c r="V23" s="78">
        <f t="shared" si="3"/>
        <v>25</v>
      </c>
      <c r="W23" s="108">
        <f t="shared" si="4"/>
        <v>1</v>
      </c>
      <c r="X23" s="84">
        <f t="shared" si="5"/>
        <v>35</v>
      </c>
      <c r="Y23" s="108">
        <f t="shared" si="6"/>
        <v>0.76086956521739135</v>
      </c>
      <c r="Z23" s="88">
        <f t="shared" si="7"/>
        <v>89</v>
      </c>
      <c r="AB23" s="30"/>
      <c r="AC23" s="30"/>
    </row>
    <row r="24" spans="1:29" ht="15" customHeight="1" thickBot="1" x14ac:dyDescent="0.4">
      <c r="A24" s="10"/>
      <c r="B24" s="11" t="s">
        <v>6</v>
      </c>
      <c r="C24" s="20" t="s">
        <v>33</v>
      </c>
      <c r="D24" s="20" t="s">
        <v>54</v>
      </c>
      <c r="E24" s="18">
        <v>43969</v>
      </c>
      <c r="F24" s="17">
        <v>14400</v>
      </c>
      <c r="G24" s="17" t="s">
        <v>27</v>
      </c>
      <c r="H24" s="90">
        <v>88</v>
      </c>
      <c r="I24" s="13">
        <v>1</v>
      </c>
      <c r="J24" s="13">
        <v>1</v>
      </c>
      <c r="K24" s="13">
        <v>0.5</v>
      </c>
      <c r="L24" s="13">
        <v>1</v>
      </c>
      <c r="M24" s="14">
        <v>1</v>
      </c>
      <c r="N24" s="14">
        <v>1</v>
      </c>
      <c r="O24" s="15">
        <v>0.5</v>
      </c>
      <c r="P24" s="15">
        <v>1</v>
      </c>
      <c r="Q24" s="15">
        <v>1</v>
      </c>
      <c r="R24" s="69">
        <v>0</v>
      </c>
      <c r="S24" s="90">
        <f t="shared" si="0"/>
        <v>85</v>
      </c>
      <c r="T24" s="72">
        <f t="shared" si="1"/>
        <v>25.5</v>
      </c>
      <c r="U24" s="108">
        <f t="shared" si="2"/>
        <v>0.87931034482758619</v>
      </c>
      <c r="V24" s="78">
        <f t="shared" si="3"/>
        <v>25</v>
      </c>
      <c r="W24" s="108">
        <f t="shared" si="4"/>
        <v>1</v>
      </c>
      <c r="X24" s="84">
        <f t="shared" si="5"/>
        <v>37.5</v>
      </c>
      <c r="Y24" s="108">
        <f t="shared" si="6"/>
        <v>0.81521739130434778</v>
      </c>
      <c r="Z24" s="88">
        <f t="shared" si="7"/>
        <v>88</v>
      </c>
      <c r="AB24" s="30"/>
      <c r="AC24" s="30"/>
    </row>
    <row r="25" spans="1:29" ht="15" customHeight="1" thickBot="1" x14ac:dyDescent="0.4">
      <c r="A25" s="10"/>
      <c r="B25" s="11" t="s">
        <v>6</v>
      </c>
      <c r="C25" s="17" t="s">
        <v>23</v>
      </c>
      <c r="D25" s="17" t="s">
        <v>57</v>
      </c>
      <c r="E25" s="18">
        <v>43963</v>
      </c>
      <c r="F25" s="17">
        <v>13000</v>
      </c>
      <c r="G25" s="17" t="s">
        <v>22</v>
      </c>
      <c r="H25" s="90">
        <v>88</v>
      </c>
      <c r="I25" s="13">
        <v>1</v>
      </c>
      <c r="J25" s="13">
        <v>1</v>
      </c>
      <c r="K25" s="13">
        <v>0.5</v>
      </c>
      <c r="L25" s="13">
        <v>1</v>
      </c>
      <c r="M25" s="14">
        <v>1</v>
      </c>
      <c r="N25" s="14">
        <v>1</v>
      </c>
      <c r="O25" s="15">
        <v>0.5</v>
      </c>
      <c r="P25" s="15">
        <v>1</v>
      </c>
      <c r="Q25" s="15">
        <v>1</v>
      </c>
      <c r="R25" s="69">
        <v>0</v>
      </c>
      <c r="S25" s="90">
        <f t="shared" si="0"/>
        <v>85</v>
      </c>
      <c r="T25" s="72">
        <f t="shared" si="1"/>
        <v>25.5</v>
      </c>
      <c r="U25" s="108">
        <f t="shared" si="2"/>
        <v>0.87931034482758619</v>
      </c>
      <c r="V25" s="78">
        <f t="shared" si="3"/>
        <v>25</v>
      </c>
      <c r="W25" s="108">
        <f t="shared" si="4"/>
        <v>1</v>
      </c>
      <c r="X25" s="84">
        <f t="shared" si="5"/>
        <v>37.5</v>
      </c>
      <c r="Y25" s="108">
        <f t="shared" si="6"/>
        <v>0.81521739130434778</v>
      </c>
      <c r="Z25" s="88">
        <f t="shared" si="7"/>
        <v>88</v>
      </c>
      <c r="AB25" s="30"/>
      <c r="AC25" s="30"/>
    </row>
    <row r="26" spans="1:29" ht="15" customHeight="1" thickBot="1" x14ac:dyDescent="0.4">
      <c r="A26" s="10"/>
      <c r="B26" s="11" t="s">
        <v>6</v>
      </c>
      <c r="C26" s="17" t="s">
        <v>23</v>
      </c>
      <c r="D26" s="17" t="s">
        <v>56</v>
      </c>
      <c r="E26" s="18">
        <v>43953</v>
      </c>
      <c r="F26" s="17">
        <v>10200</v>
      </c>
      <c r="G26" s="17" t="s">
        <v>29</v>
      </c>
      <c r="H26" s="90">
        <v>87.5</v>
      </c>
      <c r="I26" s="13">
        <v>1</v>
      </c>
      <c r="J26" s="13">
        <v>1</v>
      </c>
      <c r="K26" s="13">
        <v>1</v>
      </c>
      <c r="L26" s="13">
        <v>1</v>
      </c>
      <c r="M26" s="14">
        <v>0.5</v>
      </c>
      <c r="N26" s="14">
        <v>0.5</v>
      </c>
      <c r="O26" s="15">
        <v>1</v>
      </c>
      <c r="P26" s="15">
        <v>1</v>
      </c>
      <c r="Q26" s="15">
        <v>1</v>
      </c>
      <c r="R26" s="69">
        <v>1</v>
      </c>
      <c r="S26" s="90">
        <f t="shared" si="0"/>
        <v>85</v>
      </c>
      <c r="T26" s="72">
        <f t="shared" si="1"/>
        <v>29</v>
      </c>
      <c r="U26" s="108">
        <f t="shared" si="2"/>
        <v>1</v>
      </c>
      <c r="V26" s="78">
        <f t="shared" si="3"/>
        <v>12.5</v>
      </c>
      <c r="W26" s="108">
        <f t="shared" si="4"/>
        <v>0.5</v>
      </c>
      <c r="X26" s="84">
        <f t="shared" si="5"/>
        <v>46</v>
      </c>
      <c r="Y26" s="108">
        <f t="shared" si="6"/>
        <v>1</v>
      </c>
      <c r="Z26" s="88">
        <f t="shared" si="7"/>
        <v>87.5</v>
      </c>
      <c r="AB26" s="30"/>
      <c r="AC26" s="30"/>
    </row>
    <row r="27" spans="1:29" ht="15" customHeight="1" thickBot="1" x14ac:dyDescent="0.4">
      <c r="A27" s="10"/>
      <c r="B27" s="11" t="s">
        <v>6</v>
      </c>
      <c r="C27" s="20" t="s">
        <v>23</v>
      </c>
      <c r="D27" s="20" t="s">
        <v>55</v>
      </c>
      <c r="E27" s="18">
        <v>43953</v>
      </c>
      <c r="F27" s="17">
        <v>10100</v>
      </c>
      <c r="G27" s="17" t="s">
        <v>49</v>
      </c>
      <c r="H27" s="90">
        <v>86.5</v>
      </c>
      <c r="I27" s="13">
        <v>1</v>
      </c>
      <c r="J27" s="13">
        <v>1</v>
      </c>
      <c r="K27" s="13">
        <v>1</v>
      </c>
      <c r="L27" s="13">
        <v>1</v>
      </c>
      <c r="M27" s="14">
        <v>1</v>
      </c>
      <c r="N27" s="14">
        <v>0.5</v>
      </c>
      <c r="O27" s="15">
        <v>0</v>
      </c>
      <c r="P27" s="15">
        <v>1</v>
      </c>
      <c r="Q27" s="15">
        <v>1</v>
      </c>
      <c r="R27" s="69">
        <v>1</v>
      </c>
      <c r="S27" s="90">
        <f t="shared" si="0"/>
        <v>85</v>
      </c>
      <c r="T27" s="74">
        <f t="shared" si="1"/>
        <v>29</v>
      </c>
      <c r="U27" s="109">
        <f t="shared" si="2"/>
        <v>1</v>
      </c>
      <c r="V27" s="80">
        <f t="shared" si="3"/>
        <v>22.5</v>
      </c>
      <c r="W27" s="109">
        <f t="shared" si="4"/>
        <v>0.9</v>
      </c>
      <c r="X27" s="86">
        <f t="shared" si="5"/>
        <v>35</v>
      </c>
      <c r="Y27" s="109">
        <f t="shared" si="6"/>
        <v>0.76086956521739135</v>
      </c>
      <c r="Z27" s="88">
        <f t="shared" si="7"/>
        <v>86.5</v>
      </c>
    </row>
    <row r="28" spans="1:29" ht="15" customHeight="1" thickBot="1" x14ac:dyDescent="0.4">
      <c r="A28" s="10"/>
      <c r="B28" s="11" t="s">
        <v>6</v>
      </c>
      <c r="C28" s="28" t="s">
        <v>23</v>
      </c>
      <c r="D28" s="28" t="s">
        <v>59</v>
      </c>
      <c r="E28" s="27">
        <v>43960</v>
      </c>
      <c r="F28" s="28">
        <v>12900</v>
      </c>
      <c r="G28" s="28" t="s">
        <v>31</v>
      </c>
      <c r="H28" s="91">
        <v>85.5</v>
      </c>
      <c r="I28" s="13">
        <v>0.5</v>
      </c>
      <c r="J28" s="13">
        <v>0.5</v>
      </c>
      <c r="K28" s="13">
        <v>0.5</v>
      </c>
      <c r="L28" s="13">
        <v>1</v>
      </c>
      <c r="M28" s="14">
        <v>1</v>
      </c>
      <c r="N28" s="14">
        <v>0.5</v>
      </c>
      <c r="O28" s="15">
        <v>1</v>
      </c>
      <c r="P28" s="15">
        <v>1</v>
      </c>
      <c r="Q28" s="15">
        <v>1</v>
      </c>
      <c r="R28" s="69">
        <v>1</v>
      </c>
      <c r="S28" s="91">
        <f t="shared" si="0"/>
        <v>85</v>
      </c>
      <c r="T28" s="70">
        <f t="shared" si="1"/>
        <v>17</v>
      </c>
      <c r="U28" s="107">
        <f t="shared" si="2"/>
        <v>0.58620689655172409</v>
      </c>
      <c r="V28" s="76">
        <f t="shared" si="3"/>
        <v>22.5</v>
      </c>
      <c r="W28" s="107">
        <f t="shared" si="4"/>
        <v>0.9</v>
      </c>
      <c r="X28" s="82">
        <f t="shared" si="5"/>
        <v>46</v>
      </c>
      <c r="Y28" s="107">
        <f t="shared" si="6"/>
        <v>1</v>
      </c>
      <c r="Z28" s="88">
        <f t="shared" si="7"/>
        <v>85.5</v>
      </c>
    </row>
    <row r="29" spans="1:29" ht="15" customHeight="1" thickBot="1" x14ac:dyDescent="0.4">
      <c r="A29" s="10"/>
      <c r="B29" s="11" t="s">
        <v>6</v>
      </c>
      <c r="C29" s="11" t="s">
        <v>23</v>
      </c>
      <c r="D29" s="11" t="s">
        <v>58</v>
      </c>
      <c r="E29" s="12">
        <v>43958</v>
      </c>
      <c r="F29" s="11">
        <v>12400</v>
      </c>
      <c r="G29" s="11" t="s">
        <v>27</v>
      </c>
      <c r="H29" s="58">
        <v>84.5</v>
      </c>
      <c r="I29" s="13">
        <v>1</v>
      </c>
      <c r="J29" s="13">
        <v>1</v>
      </c>
      <c r="K29" s="13">
        <v>0</v>
      </c>
      <c r="L29" s="13">
        <v>1</v>
      </c>
      <c r="M29" s="14">
        <v>1</v>
      </c>
      <c r="N29" s="14">
        <v>0.5</v>
      </c>
      <c r="O29" s="15">
        <v>1</v>
      </c>
      <c r="P29" s="15">
        <v>1</v>
      </c>
      <c r="Q29" s="15">
        <v>0.5</v>
      </c>
      <c r="R29" s="69">
        <v>1</v>
      </c>
      <c r="S29" s="58">
        <f t="shared" si="0"/>
        <v>60</v>
      </c>
      <c r="T29" s="72">
        <f t="shared" si="1"/>
        <v>22</v>
      </c>
      <c r="U29" s="73">
        <f t="shared" si="2"/>
        <v>0.75862068965517238</v>
      </c>
      <c r="V29" s="78">
        <f t="shared" si="3"/>
        <v>22.5</v>
      </c>
      <c r="W29" s="79">
        <f t="shared" si="4"/>
        <v>0.9</v>
      </c>
      <c r="X29" s="84">
        <f t="shared" si="5"/>
        <v>40</v>
      </c>
      <c r="Y29" s="85">
        <f t="shared" si="6"/>
        <v>0.86956521739130432</v>
      </c>
      <c r="Z29" s="88">
        <f t="shared" si="7"/>
        <v>84.5</v>
      </c>
    </row>
    <row r="30" spans="1:29" ht="15" customHeight="1" thickBot="1" x14ac:dyDescent="0.4">
      <c r="A30" s="10"/>
      <c r="B30" s="11" t="s">
        <v>6</v>
      </c>
      <c r="C30" s="20" t="s">
        <v>23</v>
      </c>
      <c r="D30" s="20" t="s">
        <v>60</v>
      </c>
      <c r="E30" s="18">
        <v>43969</v>
      </c>
      <c r="F30" s="17">
        <v>14500</v>
      </c>
      <c r="G30" s="17" t="s">
        <v>22</v>
      </c>
      <c r="H30" s="59">
        <v>84.5</v>
      </c>
      <c r="I30" s="13">
        <v>1</v>
      </c>
      <c r="J30" s="13">
        <v>0.5</v>
      </c>
      <c r="K30" s="13">
        <v>0</v>
      </c>
      <c r="L30" s="13">
        <v>1</v>
      </c>
      <c r="M30" s="14">
        <v>1</v>
      </c>
      <c r="N30" s="14">
        <v>0.5</v>
      </c>
      <c r="O30" s="15">
        <v>1</v>
      </c>
      <c r="P30" s="15">
        <v>1</v>
      </c>
      <c r="Q30" s="15">
        <v>1</v>
      </c>
      <c r="R30" s="69">
        <v>1</v>
      </c>
      <c r="S30" s="59">
        <f t="shared" si="0"/>
        <v>60</v>
      </c>
      <c r="T30" s="72">
        <f t="shared" si="1"/>
        <v>16</v>
      </c>
      <c r="U30" s="73">
        <f t="shared" si="2"/>
        <v>0.55172413793103448</v>
      </c>
      <c r="V30" s="78">
        <f t="shared" si="3"/>
        <v>22.5</v>
      </c>
      <c r="W30" s="79">
        <f t="shared" si="4"/>
        <v>0.9</v>
      </c>
      <c r="X30" s="84">
        <f t="shared" si="5"/>
        <v>46</v>
      </c>
      <c r="Y30" s="85">
        <f t="shared" si="6"/>
        <v>1</v>
      </c>
      <c r="Z30" s="88">
        <f t="shared" si="7"/>
        <v>84.5</v>
      </c>
    </row>
    <row r="31" spans="1:29" ht="15" customHeight="1" thickBot="1" x14ac:dyDescent="0.4">
      <c r="A31" s="10"/>
      <c r="B31" s="11" t="s">
        <v>6</v>
      </c>
      <c r="C31" s="17" t="s">
        <v>33</v>
      </c>
      <c r="D31" s="17" t="s">
        <v>63</v>
      </c>
      <c r="E31" s="18">
        <v>43956</v>
      </c>
      <c r="F31" s="17">
        <v>10800</v>
      </c>
      <c r="G31" s="17" t="s">
        <v>25</v>
      </c>
      <c r="H31" s="59">
        <v>84</v>
      </c>
      <c r="I31" s="13">
        <v>1</v>
      </c>
      <c r="J31" s="13">
        <v>1</v>
      </c>
      <c r="K31" s="13">
        <v>0.5</v>
      </c>
      <c r="L31" s="13">
        <v>1</v>
      </c>
      <c r="M31" s="14">
        <v>0.5</v>
      </c>
      <c r="N31" s="14">
        <v>0.5</v>
      </c>
      <c r="O31" s="15">
        <v>1</v>
      </c>
      <c r="P31" s="15">
        <v>1</v>
      </c>
      <c r="Q31" s="15">
        <v>1</v>
      </c>
      <c r="R31" s="69">
        <v>1</v>
      </c>
      <c r="S31" s="59">
        <f t="shared" si="0"/>
        <v>60</v>
      </c>
      <c r="T31" s="72">
        <f t="shared" si="1"/>
        <v>25.5</v>
      </c>
      <c r="U31" s="73">
        <f t="shared" si="2"/>
        <v>0.87931034482758619</v>
      </c>
      <c r="V31" s="78">
        <f t="shared" si="3"/>
        <v>12.5</v>
      </c>
      <c r="W31" s="79">
        <f t="shared" si="4"/>
        <v>0.5</v>
      </c>
      <c r="X31" s="84">
        <f t="shared" si="5"/>
        <v>46</v>
      </c>
      <c r="Y31" s="85">
        <f t="shared" si="6"/>
        <v>1</v>
      </c>
      <c r="Z31" s="88">
        <f t="shared" si="7"/>
        <v>84</v>
      </c>
    </row>
    <row r="32" spans="1:29" ht="15" customHeight="1" thickBot="1" x14ac:dyDescent="0.4">
      <c r="A32" s="10"/>
      <c r="B32" s="11" t="s">
        <v>6</v>
      </c>
      <c r="C32" s="20" t="s">
        <v>23</v>
      </c>
      <c r="D32" s="20" t="s">
        <v>61</v>
      </c>
      <c r="E32" s="18">
        <v>43960</v>
      </c>
      <c r="F32" s="17">
        <v>12800</v>
      </c>
      <c r="G32" s="17" t="s">
        <v>25</v>
      </c>
      <c r="H32" s="59">
        <v>84</v>
      </c>
      <c r="I32" s="13">
        <v>1</v>
      </c>
      <c r="J32" s="13">
        <v>1</v>
      </c>
      <c r="K32" s="13">
        <v>0.5</v>
      </c>
      <c r="L32" s="13">
        <v>1</v>
      </c>
      <c r="M32" s="14">
        <v>0.5</v>
      </c>
      <c r="N32" s="14">
        <v>0.5</v>
      </c>
      <c r="O32" s="15">
        <v>1</v>
      </c>
      <c r="P32" s="15">
        <v>1</v>
      </c>
      <c r="Q32" s="15">
        <v>1</v>
      </c>
      <c r="R32" s="69">
        <v>1</v>
      </c>
      <c r="S32" s="59">
        <f t="shared" si="0"/>
        <v>60</v>
      </c>
      <c r="T32" s="72">
        <f t="shared" si="1"/>
        <v>25.5</v>
      </c>
      <c r="U32" s="73">
        <f t="shared" si="2"/>
        <v>0.87931034482758619</v>
      </c>
      <c r="V32" s="78">
        <f t="shared" si="3"/>
        <v>12.5</v>
      </c>
      <c r="W32" s="79">
        <f t="shared" si="4"/>
        <v>0.5</v>
      </c>
      <c r="X32" s="84">
        <f t="shared" si="5"/>
        <v>46</v>
      </c>
      <c r="Y32" s="85">
        <f t="shared" si="6"/>
        <v>1</v>
      </c>
      <c r="Z32" s="88">
        <f t="shared" si="7"/>
        <v>84</v>
      </c>
    </row>
    <row r="33" spans="1:29" ht="15" customHeight="1" thickBot="1" x14ac:dyDescent="0.4">
      <c r="A33" s="10"/>
      <c r="B33" s="11" t="s">
        <v>6</v>
      </c>
      <c r="C33" s="17" t="s">
        <v>33</v>
      </c>
      <c r="D33" s="17" t="s">
        <v>62</v>
      </c>
      <c r="E33" s="18">
        <v>43962</v>
      </c>
      <c r="F33" s="17">
        <v>12000</v>
      </c>
      <c r="G33" s="17" t="s">
        <v>22</v>
      </c>
      <c r="H33" s="59">
        <v>83</v>
      </c>
      <c r="I33" s="13">
        <v>1</v>
      </c>
      <c r="J33" s="13">
        <v>1</v>
      </c>
      <c r="K33" s="13">
        <v>0.5</v>
      </c>
      <c r="L33" s="13">
        <v>0.5</v>
      </c>
      <c r="M33" s="14">
        <v>1</v>
      </c>
      <c r="N33" s="14">
        <v>1</v>
      </c>
      <c r="O33" s="15">
        <v>0</v>
      </c>
      <c r="P33" s="15">
        <v>1</v>
      </c>
      <c r="Q33" s="15">
        <v>1</v>
      </c>
      <c r="R33" s="69">
        <v>1</v>
      </c>
      <c r="S33" s="59">
        <f t="shared" si="0"/>
        <v>60</v>
      </c>
      <c r="T33" s="72">
        <f t="shared" si="1"/>
        <v>23</v>
      </c>
      <c r="U33" s="73">
        <f t="shared" si="2"/>
        <v>0.7931034482758621</v>
      </c>
      <c r="V33" s="78">
        <f t="shared" si="3"/>
        <v>25</v>
      </c>
      <c r="W33" s="79">
        <f t="shared" si="4"/>
        <v>1</v>
      </c>
      <c r="X33" s="84">
        <f t="shared" si="5"/>
        <v>35</v>
      </c>
      <c r="Y33" s="85">
        <f t="shared" si="6"/>
        <v>0.76086956521739135</v>
      </c>
      <c r="Z33" s="88">
        <f t="shared" si="7"/>
        <v>83</v>
      </c>
    </row>
    <row r="34" spans="1:29" ht="15" customHeight="1" thickBot="1" x14ac:dyDescent="0.4">
      <c r="A34" s="10"/>
      <c r="B34" s="11" t="s">
        <v>6</v>
      </c>
      <c r="C34" s="17" t="s">
        <v>33</v>
      </c>
      <c r="D34" s="17" t="s">
        <v>64</v>
      </c>
      <c r="E34" s="18">
        <v>43958</v>
      </c>
      <c r="F34" s="17">
        <v>11800</v>
      </c>
      <c r="G34" s="17" t="s">
        <v>25</v>
      </c>
      <c r="H34" s="59">
        <v>83</v>
      </c>
      <c r="I34" s="13">
        <v>1</v>
      </c>
      <c r="J34" s="13">
        <v>1</v>
      </c>
      <c r="K34" s="13">
        <v>0.5</v>
      </c>
      <c r="L34" s="13">
        <v>0.5</v>
      </c>
      <c r="M34" s="14">
        <v>1</v>
      </c>
      <c r="N34" s="14">
        <v>1</v>
      </c>
      <c r="O34" s="15">
        <v>0</v>
      </c>
      <c r="P34" s="15">
        <v>1</v>
      </c>
      <c r="Q34" s="15">
        <v>1</v>
      </c>
      <c r="R34" s="69">
        <v>1</v>
      </c>
      <c r="S34" s="59">
        <f t="shared" si="0"/>
        <v>60</v>
      </c>
      <c r="T34" s="72">
        <f t="shared" si="1"/>
        <v>23</v>
      </c>
      <c r="U34" s="73">
        <f t="shared" si="2"/>
        <v>0.7931034482758621</v>
      </c>
      <c r="V34" s="78">
        <f t="shared" si="3"/>
        <v>25</v>
      </c>
      <c r="W34" s="79">
        <f t="shared" si="4"/>
        <v>1</v>
      </c>
      <c r="X34" s="84">
        <f t="shared" si="5"/>
        <v>35</v>
      </c>
      <c r="Y34" s="85">
        <f t="shared" si="6"/>
        <v>0.76086956521739135</v>
      </c>
      <c r="Z34" s="88">
        <f t="shared" si="7"/>
        <v>83</v>
      </c>
    </row>
    <row r="35" spans="1:29" ht="15" customHeight="1" thickBot="1" x14ac:dyDescent="0.4">
      <c r="A35" s="10"/>
      <c r="B35" s="11" t="s">
        <v>6</v>
      </c>
      <c r="C35" s="17" t="s">
        <v>33</v>
      </c>
      <c r="D35" s="17" t="s">
        <v>65</v>
      </c>
      <c r="E35" s="18">
        <v>43960</v>
      </c>
      <c r="F35" s="17">
        <v>12100</v>
      </c>
      <c r="G35" s="17" t="s">
        <v>49</v>
      </c>
      <c r="H35" s="59">
        <v>83</v>
      </c>
      <c r="I35" s="13">
        <v>1</v>
      </c>
      <c r="J35" s="13">
        <v>1</v>
      </c>
      <c r="K35" s="13">
        <v>0.5</v>
      </c>
      <c r="L35" s="13">
        <v>1</v>
      </c>
      <c r="M35" s="14">
        <v>1</v>
      </c>
      <c r="N35" s="14">
        <v>0.5</v>
      </c>
      <c r="O35" s="15">
        <v>0</v>
      </c>
      <c r="P35" s="15">
        <v>1</v>
      </c>
      <c r="Q35" s="15">
        <v>1</v>
      </c>
      <c r="R35" s="69">
        <v>1</v>
      </c>
      <c r="S35" s="59">
        <f t="shared" ref="S35:S52" si="8">IF(H35&gt;=85,85,IF(H35&gt;=60,60,0))</f>
        <v>60</v>
      </c>
      <c r="T35" s="72">
        <f t="shared" ref="T35:T52" si="9">(I35*$P$63)+(J35*$P$64)+(K35*$P$65)+(L35*$P$66)</f>
        <v>25.5</v>
      </c>
      <c r="U35" s="73">
        <f t="shared" ref="U35:U52" si="10">T35/$U$2</f>
        <v>0.87931034482758619</v>
      </c>
      <c r="V35" s="78">
        <f t="shared" ref="V35:V52" si="11">(M35*$P$71)+(N35*$P$72)</f>
        <v>22.5</v>
      </c>
      <c r="W35" s="79">
        <f t="shared" ref="W35:W52" si="12">V35/$W$2</f>
        <v>0.9</v>
      </c>
      <c r="X35" s="84">
        <f t="shared" ref="X35:X52" si="13">(O35*$P$77)+(P35*$P$78)+(Q35*$P$79)+(R35*$P$80)</f>
        <v>35</v>
      </c>
      <c r="Y35" s="85">
        <f t="shared" ref="Y35:Y52" si="14">X35/$Y$2</f>
        <v>0.76086956521739135</v>
      </c>
      <c r="Z35" s="88">
        <f t="shared" ref="Z35:Z52" si="15">SUM(T35+V35+X35)</f>
        <v>83</v>
      </c>
    </row>
    <row r="36" spans="1:29" ht="15" customHeight="1" thickBot="1" x14ac:dyDescent="0.4">
      <c r="A36" s="10"/>
      <c r="B36" s="11" t="s">
        <v>6</v>
      </c>
      <c r="C36" s="17" t="s">
        <v>23</v>
      </c>
      <c r="D36" s="17" t="s">
        <v>39</v>
      </c>
      <c r="E36" s="18">
        <v>43956</v>
      </c>
      <c r="F36" s="17">
        <v>10600</v>
      </c>
      <c r="G36" s="17" t="s">
        <v>40</v>
      </c>
      <c r="H36" s="59">
        <v>83</v>
      </c>
      <c r="I36" s="13">
        <v>1</v>
      </c>
      <c r="J36" s="13">
        <v>1</v>
      </c>
      <c r="K36" s="13">
        <v>0.5</v>
      </c>
      <c r="L36" s="13">
        <v>0.5</v>
      </c>
      <c r="M36" s="14">
        <v>1</v>
      </c>
      <c r="N36" s="14">
        <v>1</v>
      </c>
      <c r="O36" s="15">
        <v>0</v>
      </c>
      <c r="P36" s="15">
        <v>1</v>
      </c>
      <c r="Q36" s="15">
        <v>1</v>
      </c>
      <c r="R36" s="69">
        <v>1</v>
      </c>
      <c r="S36" s="59">
        <f t="shared" si="8"/>
        <v>60</v>
      </c>
      <c r="T36" s="72">
        <f t="shared" si="9"/>
        <v>23</v>
      </c>
      <c r="U36" s="73">
        <f t="shared" si="10"/>
        <v>0.7931034482758621</v>
      </c>
      <c r="V36" s="78">
        <f t="shared" si="11"/>
        <v>25</v>
      </c>
      <c r="W36" s="79">
        <f t="shared" si="12"/>
        <v>1</v>
      </c>
      <c r="X36" s="84">
        <f t="shared" si="13"/>
        <v>35</v>
      </c>
      <c r="Y36" s="85">
        <f t="shared" si="14"/>
        <v>0.76086956521739135</v>
      </c>
      <c r="Z36" s="88">
        <f t="shared" si="15"/>
        <v>83</v>
      </c>
    </row>
    <row r="37" spans="1:29" ht="15" customHeight="1" thickBot="1" x14ac:dyDescent="0.4">
      <c r="A37" s="10"/>
      <c r="B37" s="11" t="s">
        <v>6</v>
      </c>
      <c r="C37" s="17" t="s">
        <v>33</v>
      </c>
      <c r="D37" s="17" t="s">
        <v>66</v>
      </c>
      <c r="E37" s="18">
        <v>43953</v>
      </c>
      <c r="F37" s="17">
        <v>11300</v>
      </c>
      <c r="G37" s="17" t="s">
        <v>43</v>
      </c>
      <c r="H37" s="59">
        <v>82</v>
      </c>
      <c r="I37" s="13">
        <v>1</v>
      </c>
      <c r="J37" s="13">
        <v>1</v>
      </c>
      <c r="K37" s="13">
        <v>0</v>
      </c>
      <c r="L37" s="13">
        <v>1</v>
      </c>
      <c r="M37" s="14">
        <v>1</v>
      </c>
      <c r="N37" s="14">
        <v>1</v>
      </c>
      <c r="O37" s="15">
        <v>0</v>
      </c>
      <c r="P37" s="15">
        <v>1</v>
      </c>
      <c r="Q37" s="15">
        <v>1</v>
      </c>
      <c r="R37" s="69">
        <v>1</v>
      </c>
      <c r="S37" s="59">
        <f t="shared" si="8"/>
        <v>60</v>
      </c>
      <c r="T37" s="72">
        <f t="shared" si="9"/>
        <v>22</v>
      </c>
      <c r="U37" s="73">
        <f t="shared" si="10"/>
        <v>0.75862068965517238</v>
      </c>
      <c r="V37" s="78">
        <f t="shared" si="11"/>
        <v>25</v>
      </c>
      <c r="W37" s="79">
        <f t="shared" si="12"/>
        <v>1</v>
      </c>
      <c r="X37" s="84">
        <f t="shared" si="13"/>
        <v>35</v>
      </c>
      <c r="Y37" s="85">
        <f t="shared" si="14"/>
        <v>0.76086956521739135</v>
      </c>
      <c r="Z37" s="88">
        <f t="shared" si="15"/>
        <v>82</v>
      </c>
    </row>
    <row r="38" spans="1:29" ht="15" customHeight="1" thickBot="1" x14ac:dyDescent="0.4">
      <c r="A38" s="10"/>
      <c r="B38" s="11" t="s">
        <v>6</v>
      </c>
      <c r="C38" s="20" t="s">
        <v>33</v>
      </c>
      <c r="D38" s="20" t="s">
        <v>67</v>
      </c>
      <c r="E38" s="21">
        <v>43955</v>
      </c>
      <c r="F38" s="20">
        <v>11600</v>
      </c>
      <c r="G38" s="20" t="s">
        <v>40</v>
      </c>
      <c r="H38" s="59">
        <v>82</v>
      </c>
      <c r="I38" s="13">
        <v>1</v>
      </c>
      <c r="J38" s="13">
        <v>1</v>
      </c>
      <c r="K38" s="13">
        <v>0</v>
      </c>
      <c r="L38" s="13">
        <v>1</v>
      </c>
      <c r="M38" s="14">
        <v>1</v>
      </c>
      <c r="N38" s="14">
        <v>1</v>
      </c>
      <c r="O38" s="15">
        <v>0</v>
      </c>
      <c r="P38" s="15">
        <v>1</v>
      </c>
      <c r="Q38" s="15">
        <v>1</v>
      </c>
      <c r="R38" s="69">
        <v>1</v>
      </c>
      <c r="S38" s="59">
        <f t="shared" si="8"/>
        <v>60</v>
      </c>
      <c r="T38" s="72">
        <f t="shared" si="9"/>
        <v>22</v>
      </c>
      <c r="U38" s="73">
        <f t="shared" si="10"/>
        <v>0.75862068965517238</v>
      </c>
      <c r="V38" s="78">
        <f t="shared" si="11"/>
        <v>25</v>
      </c>
      <c r="W38" s="79">
        <f t="shared" si="12"/>
        <v>1</v>
      </c>
      <c r="X38" s="84">
        <f t="shared" si="13"/>
        <v>35</v>
      </c>
      <c r="Y38" s="85">
        <f t="shared" si="14"/>
        <v>0.76086956521739135</v>
      </c>
      <c r="Z38" s="88">
        <f t="shared" si="15"/>
        <v>82</v>
      </c>
    </row>
    <row r="39" spans="1:29" ht="15" customHeight="1" thickBot="1" x14ac:dyDescent="0.4">
      <c r="A39" s="10"/>
      <c r="B39" s="11" t="s">
        <v>6</v>
      </c>
      <c r="C39" s="20" t="s">
        <v>33</v>
      </c>
      <c r="D39" s="20" t="s">
        <v>68</v>
      </c>
      <c r="E39" s="18">
        <v>43962</v>
      </c>
      <c r="F39" s="17">
        <v>11700</v>
      </c>
      <c r="G39" s="17" t="s">
        <v>35</v>
      </c>
      <c r="H39" s="59">
        <v>80.5</v>
      </c>
      <c r="I39" s="13">
        <v>1</v>
      </c>
      <c r="J39" s="13">
        <v>1</v>
      </c>
      <c r="K39" s="13">
        <v>0</v>
      </c>
      <c r="L39" s="13">
        <v>1</v>
      </c>
      <c r="M39" s="14">
        <v>1</v>
      </c>
      <c r="N39" s="14">
        <v>0.5</v>
      </c>
      <c r="O39" s="15">
        <v>1</v>
      </c>
      <c r="P39" s="15">
        <v>0.5</v>
      </c>
      <c r="Q39" s="15">
        <v>1</v>
      </c>
      <c r="R39" s="69">
        <v>1</v>
      </c>
      <c r="S39" s="59">
        <f t="shared" si="8"/>
        <v>60</v>
      </c>
      <c r="T39" s="72">
        <f t="shared" si="9"/>
        <v>22</v>
      </c>
      <c r="U39" s="73">
        <f t="shared" si="10"/>
        <v>0.75862068965517238</v>
      </c>
      <c r="V39" s="78">
        <f t="shared" si="11"/>
        <v>22.5</v>
      </c>
      <c r="W39" s="79">
        <f t="shared" si="12"/>
        <v>0.9</v>
      </c>
      <c r="X39" s="84">
        <f t="shared" si="13"/>
        <v>36</v>
      </c>
      <c r="Y39" s="85">
        <f t="shared" si="14"/>
        <v>0.78260869565217395</v>
      </c>
      <c r="Z39" s="88">
        <f t="shared" si="15"/>
        <v>80.5</v>
      </c>
    </row>
    <row r="40" spans="1:29" ht="15" customHeight="1" thickBot="1" x14ac:dyDescent="0.4">
      <c r="A40" s="10"/>
      <c r="B40" s="11" t="s">
        <v>6</v>
      </c>
      <c r="C40" s="17" t="s">
        <v>23</v>
      </c>
      <c r="D40" s="17" t="s">
        <v>69</v>
      </c>
      <c r="E40" s="18">
        <v>43956</v>
      </c>
      <c r="F40" s="17">
        <v>11000</v>
      </c>
      <c r="G40" s="17" t="s">
        <v>22</v>
      </c>
      <c r="H40" s="59">
        <v>80</v>
      </c>
      <c r="I40" s="13">
        <v>1</v>
      </c>
      <c r="J40" s="13">
        <v>1</v>
      </c>
      <c r="K40" s="13">
        <v>0</v>
      </c>
      <c r="L40" s="13">
        <v>1</v>
      </c>
      <c r="M40" s="14">
        <v>0.5</v>
      </c>
      <c r="N40" s="14">
        <v>1</v>
      </c>
      <c r="O40" s="15">
        <v>1</v>
      </c>
      <c r="P40" s="15">
        <v>1</v>
      </c>
      <c r="Q40" s="15">
        <v>1</v>
      </c>
      <c r="R40" s="69">
        <v>0</v>
      </c>
      <c r="S40" s="59">
        <f t="shared" si="8"/>
        <v>60</v>
      </c>
      <c r="T40" s="72">
        <f t="shared" si="9"/>
        <v>22</v>
      </c>
      <c r="U40" s="73">
        <f t="shared" si="10"/>
        <v>0.75862068965517238</v>
      </c>
      <c r="V40" s="78">
        <f t="shared" si="11"/>
        <v>15</v>
      </c>
      <c r="W40" s="79">
        <f t="shared" si="12"/>
        <v>0.6</v>
      </c>
      <c r="X40" s="84">
        <f t="shared" si="13"/>
        <v>43</v>
      </c>
      <c r="Y40" s="85">
        <f t="shared" si="14"/>
        <v>0.93478260869565222</v>
      </c>
      <c r="Z40" s="88">
        <f t="shared" si="15"/>
        <v>80</v>
      </c>
    </row>
    <row r="41" spans="1:29" ht="15" customHeight="1" thickBot="1" x14ac:dyDescent="0.4">
      <c r="A41" s="10"/>
      <c r="B41" s="11" t="s">
        <v>6</v>
      </c>
      <c r="C41" s="26" t="s">
        <v>33</v>
      </c>
      <c r="D41" s="26" t="s">
        <v>70</v>
      </c>
      <c r="E41" s="27">
        <v>43960</v>
      </c>
      <c r="F41" s="28">
        <v>13200</v>
      </c>
      <c r="G41" s="28" t="s">
        <v>29</v>
      </c>
      <c r="H41" s="57">
        <v>79.5</v>
      </c>
      <c r="I41" s="13">
        <v>0.5</v>
      </c>
      <c r="J41" s="13">
        <v>1</v>
      </c>
      <c r="K41" s="13">
        <v>0</v>
      </c>
      <c r="L41" s="13">
        <v>1</v>
      </c>
      <c r="M41" s="14">
        <v>1</v>
      </c>
      <c r="N41" s="14">
        <v>1</v>
      </c>
      <c r="O41" s="15">
        <v>0</v>
      </c>
      <c r="P41" s="15">
        <v>1</v>
      </c>
      <c r="Q41" s="15">
        <v>1</v>
      </c>
      <c r="R41" s="69">
        <v>1</v>
      </c>
      <c r="S41" s="57">
        <f t="shared" si="8"/>
        <v>60</v>
      </c>
      <c r="T41" s="72">
        <f t="shared" si="9"/>
        <v>19.5</v>
      </c>
      <c r="U41" s="73">
        <f t="shared" si="10"/>
        <v>0.67241379310344829</v>
      </c>
      <c r="V41" s="78">
        <f t="shared" si="11"/>
        <v>25</v>
      </c>
      <c r="W41" s="79">
        <f t="shared" si="12"/>
        <v>1</v>
      </c>
      <c r="X41" s="84">
        <f t="shared" si="13"/>
        <v>35</v>
      </c>
      <c r="Y41" s="85">
        <f t="shared" si="14"/>
        <v>0.76086956521739135</v>
      </c>
      <c r="Z41" s="88">
        <f t="shared" si="15"/>
        <v>79.5</v>
      </c>
    </row>
    <row r="42" spans="1:29" ht="15" customHeight="1" thickBot="1" x14ac:dyDescent="0.4">
      <c r="A42" s="10"/>
      <c r="B42" s="11" t="s">
        <v>6</v>
      </c>
      <c r="C42" s="11" t="s">
        <v>33</v>
      </c>
      <c r="D42" s="11" t="s">
        <v>71</v>
      </c>
      <c r="E42" s="12">
        <v>43970</v>
      </c>
      <c r="F42" s="11">
        <v>13400</v>
      </c>
      <c r="G42" s="11" t="s">
        <v>27</v>
      </c>
      <c r="H42" s="58">
        <v>75.5</v>
      </c>
      <c r="I42" s="13">
        <v>0.5</v>
      </c>
      <c r="J42" s="13">
        <v>1</v>
      </c>
      <c r="K42" s="13">
        <v>0.5</v>
      </c>
      <c r="L42" s="13">
        <v>0.5</v>
      </c>
      <c r="M42" s="14">
        <v>1</v>
      </c>
      <c r="N42" s="14">
        <v>0</v>
      </c>
      <c r="O42" s="15">
        <v>0</v>
      </c>
      <c r="P42" s="15">
        <v>1</v>
      </c>
      <c r="Q42" s="15">
        <v>1</v>
      </c>
      <c r="R42" s="69">
        <v>1</v>
      </c>
      <c r="S42" s="58">
        <f t="shared" si="8"/>
        <v>60</v>
      </c>
      <c r="T42" s="72">
        <f t="shared" si="9"/>
        <v>20.5</v>
      </c>
      <c r="U42" s="73">
        <f t="shared" si="10"/>
        <v>0.7068965517241379</v>
      </c>
      <c r="V42" s="78">
        <f t="shared" si="11"/>
        <v>20</v>
      </c>
      <c r="W42" s="79">
        <f t="shared" si="12"/>
        <v>0.8</v>
      </c>
      <c r="X42" s="84">
        <f t="shared" si="13"/>
        <v>35</v>
      </c>
      <c r="Y42" s="85">
        <f t="shared" si="14"/>
        <v>0.76086956521739135</v>
      </c>
      <c r="Z42" s="88">
        <f t="shared" si="15"/>
        <v>75.5</v>
      </c>
    </row>
    <row r="43" spans="1:29" ht="15" customHeight="1" thickBot="1" x14ac:dyDescent="0.4">
      <c r="A43" s="10"/>
      <c r="B43" s="11" t="s">
        <v>6</v>
      </c>
      <c r="C43" s="20" t="s">
        <v>33</v>
      </c>
      <c r="D43" s="20" t="s">
        <v>72</v>
      </c>
      <c r="E43" s="18">
        <v>43962</v>
      </c>
      <c r="F43" s="17">
        <v>12600</v>
      </c>
      <c r="G43" s="17" t="s">
        <v>40</v>
      </c>
      <c r="H43" s="59">
        <v>75</v>
      </c>
      <c r="I43" s="13">
        <v>1</v>
      </c>
      <c r="J43" s="13">
        <v>1</v>
      </c>
      <c r="K43" s="13">
        <v>0</v>
      </c>
      <c r="L43" s="13">
        <v>1</v>
      </c>
      <c r="M43" s="14">
        <v>0.5</v>
      </c>
      <c r="N43" s="14">
        <v>0.5</v>
      </c>
      <c r="O43" s="15">
        <v>0.5</v>
      </c>
      <c r="P43" s="15">
        <v>1</v>
      </c>
      <c r="Q43" s="15">
        <v>1</v>
      </c>
      <c r="R43" s="69">
        <v>1</v>
      </c>
      <c r="S43" s="59">
        <f t="shared" si="8"/>
        <v>60</v>
      </c>
      <c r="T43" s="72">
        <f t="shared" si="9"/>
        <v>22</v>
      </c>
      <c r="U43" s="73">
        <f t="shared" si="10"/>
        <v>0.75862068965517238</v>
      </c>
      <c r="V43" s="78">
        <f t="shared" si="11"/>
        <v>12.5</v>
      </c>
      <c r="W43" s="79">
        <f t="shared" si="12"/>
        <v>0.5</v>
      </c>
      <c r="X43" s="84">
        <f t="shared" si="13"/>
        <v>40.5</v>
      </c>
      <c r="Y43" s="85">
        <f t="shared" si="14"/>
        <v>0.88043478260869568</v>
      </c>
      <c r="Z43" s="88">
        <f t="shared" si="15"/>
        <v>75</v>
      </c>
    </row>
    <row r="44" spans="1:29" ht="15" customHeight="1" thickBot="1" x14ac:dyDescent="0.4">
      <c r="A44" s="10"/>
      <c r="B44" s="11" t="s">
        <v>6</v>
      </c>
      <c r="C44" s="17" t="s">
        <v>23</v>
      </c>
      <c r="D44" s="17" t="s">
        <v>73</v>
      </c>
      <c r="E44" s="18">
        <v>43970</v>
      </c>
      <c r="F44" s="17">
        <v>13900</v>
      </c>
      <c r="G44" s="17" t="s">
        <v>31</v>
      </c>
      <c r="H44" s="59">
        <v>74.5</v>
      </c>
      <c r="I44" s="13">
        <v>1</v>
      </c>
      <c r="J44" s="13">
        <v>0</v>
      </c>
      <c r="K44" s="13">
        <v>0.5</v>
      </c>
      <c r="L44" s="13">
        <v>1</v>
      </c>
      <c r="M44" s="14">
        <v>0.5</v>
      </c>
      <c r="N44" s="14">
        <v>1</v>
      </c>
      <c r="O44" s="15">
        <v>1</v>
      </c>
      <c r="P44" s="15">
        <v>1</v>
      </c>
      <c r="Q44" s="15">
        <v>1</v>
      </c>
      <c r="R44" s="69">
        <v>1</v>
      </c>
      <c r="S44" s="59">
        <f t="shared" si="8"/>
        <v>60</v>
      </c>
      <c r="T44" s="72">
        <f t="shared" si="9"/>
        <v>13.5</v>
      </c>
      <c r="U44" s="73">
        <f t="shared" si="10"/>
        <v>0.46551724137931033</v>
      </c>
      <c r="V44" s="78">
        <f t="shared" si="11"/>
        <v>15</v>
      </c>
      <c r="W44" s="79">
        <f t="shared" si="12"/>
        <v>0.6</v>
      </c>
      <c r="X44" s="84">
        <f t="shared" si="13"/>
        <v>46</v>
      </c>
      <c r="Y44" s="85">
        <f t="shared" si="14"/>
        <v>1</v>
      </c>
      <c r="Z44" s="88">
        <f t="shared" si="15"/>
        <v>74.5</v>
      </c>
    </row>
    <row r="45" spans="1:29" ht="15" customHeight="1" thickBot="1" x14ac:dyDescent="0.4">
      <c r="A45" s="10"/>
      <c r="B45" s="11" t="s">
        <v>6</v>
      </c>
      <c r="C45" s="17" t="s">
        <v>23</v>
      </c>
      <c r="D45" s="17" t="s">
        <v>74</v>
      </c>
      <c r="E45" s="18">
        <v>43969</v>
      </c>
      <c r="F45" s="17">
        <v>13500</v>
      </c>
      <c r="G45" s="17" t="s">
        <v>22</v>
      </c>
      <c r="H45" s="59">
        <v>73.5</v>
      </c>
      <c r="I45" s="13">
        <v>1</v>
      </c>
      <c r="J45" s="13">
        <v>1</v>
      </c>
      <c r="K45" s="13">
        <v>0.5</v>
      </c>
      <c r="L45" s="13">
        <v>1</v>
      </c>
      <c r="M45" s="14">
        <v>1</v>
      </c>
      <c r="N45" s="14">
        <v>1</v>
      </c>
      <c r="O45" s="15">
        <v>1</v>
      </c>
      <c r="P45" s="15">
        <v>0</v>
      </c>
      <c r="Q45" s="15">
        <v>1</v>
      </c>
      <c r="R45" s="69">
        <v>0</v>
      </c>
      <c r="S45" s="59">
        <f t="shared" si="8"/>
        <v>60</v>
      </c>
      <c r="T45" s="72">
        <f t="shared" si="9"/>
        <v>25.5</v>
      </c>
      <c r="U45" s="73">
        <f t="shared" si="10"/>
        <v>0.87931034482758619</v>
      </c>
      <c r="V45" s="78">
        <f t="shared" si="11"/>
        <v>25</v>
      </c>
      <c r="W45" s="79">
        <f t="shared" si="12"/>
        <v>1</v>
      </c>
      <c r="X45" s="84">
        <f t="shared" si="13"/>
        <v>23</v>
      </c>
      <c r="Y45" s="85">
        <f t="shared" si="14"/>
        <v>0.5</v>
      </c>
      <c r="Z45" s="88">
        <f t="shared" si="15"/>
        <v>73.5</v>
      </c>
    </row>
    <row r="46" spans="1:29" ht="15" customHeight="1" thickBot="1" x14ac:dyDescent="0.4">
      <c r="A46" s="10"/>
      <c r="B46" s="11" t="s">
        <v>6</v>
      </c>
      <c r="C46" s="20" t="s">
        <v>23</v>
      </c>
      <c r="D46" s="20" t="s">
        <v>75</v>
      </c>
      <c r="E46" s="18">
        <v>43955</v>
      </c>
      <c r="F46" s="17">
        <v>10000</v>
      </c>
      <c r="G46" s="17" t="s">
        <v>22</v>
      </c>
      <c r="H46" s="59">
        <v>73</v>
      </c>
      <c r="I46" s="13">
        <v>1</v>
      </c>
      <c r="J46" s="13">
        <v>1</v>
      </c>
      <c r="K46" s="13">
        <v>0.5</v>
      </c>
      <c r="L46" s="13">
        <v>0.5</v>
      </c>
      <c r="M46" s="14">
        <v>0.5</v>
      </c>
      <c r="N46" s="14">
        <v>1</v>
      </c>
      <c r="O46" s="15">
        <v>0</v>
      </c>
      <c r="P46" s="15">
        <v>1</v>
      </c>
      <c r="Q46" s="15">
        <v>1</v>
      </c>
      <c r="R46" s="69">
        <v>1</v>
      </c>
      <c r="S46" s="59">
        <f t="shared" si="8"/>
        <v>60</v>
      </c>
      <c r="T46" s="72">
        <f t="shared" si="9"/>
        <v>23</v>
      </c>
      <c r="U46" s="73">
        <f t="shared" si="10"/>
        <v>0.7931034482758621</v>
      </c>
      <c r="V46" s="78">
        <f t="shared" si="11"/>
        <v>15</v>
      </c>
      <c r="W46" s="79">
        <f t="shared" si="12"/>
        <v>0.6</v>
      </c>
      <c r="X46" s="84">
        <f t="shared" si="13"/>
        <v>35</v>
      </c>
      <c r="Y46" s="85">
        <f t="shared" si="14"/>
        <v>0.76086956521739135</v>
      </c>
      <c r="Z46" s="88">
        <f t="shared" si="15"/>
        <v>73</v>
      </c>
      <c r="AB46" s="30"/>
      <c r="AC46" s="30"/>
    </row>
    <row r="47" spans="1:29" ht="15" customHeight="1" thickBot="1" x14ac:dyDescent="0.4">
      <c r="A47" s="10"/>
      <c r="B47" s="11" t="s">
        <v>6</v>
      </c>
      <c r="C47" s="17" t="s">
        <v>33</v>
      </c>
      <c r="D47" s="17" t="s">
        <v>76</v>
      </c>
      <c r="E47" s="18">
        <v>43962</v>
      </c>
      <c r="F47" s="17">
        <v>13300</v>
      </c>
      <c r="G47" s="17" t="s">
        <v>43</v>
      </c>
      <c r="H47" s="59">
        <v>72</v>
      </c>
      <c r="I47" s="13">
        <v>1</v>
      </c>
      <c r="J47" s="13">
        <v>0</v>
      </c>
      <c r="K47" s="13">
        <v>0.5</v>
      </c>
      <c r="L47" s="13">
        <v>1</v>
      </c>
      <c r="M47" s="14">
        <v>0.5</v>
      </c>
      <c r="N47" s="14">
        <v>0.5</v>
      </c>
      <c r="O47" s="15">
        <v>1</v>
      </c>
      <c r="P47" s="15">
        <v>1</v>
      </c>
      <c r="Q47" s="15">
        <v>1</v>
      </c>
      <c r="R47" s="69">
        <v>1</v>
      </c>
      <c r="S47" s="59">
        <f t="shared" si="8"/>
        <v>60</v>
      </c>
      <c r="T47" s="72">
        <f t="shared" si="9"/>
        <v>13.5</v>
      </c>
      <c r="U47" s="73">
        <f t="shared" si="10"/>
        <v>0.46551724137931033</v>
      </c>
      <c r="V47" s="78">
        <f t="shared" si="11"/>
        <v>12.5</v>
      </c>
      <c r="W47" s="79">
        <f t="shared" si="12"/>
        <v>0.5</v>
      </c>
      <c r="X47" s="84">
        <f t="shared" si="13"/>
        <v>46</v>
      </c>
      <c r="Y47" s="85">
        <f t="shared" si="14"/>
        <v>1</v>
      </c>
      <c r="Z47" s="88">
        <f t="shared" si="15"/>
        <v>72</v>
      </c>
      <c r="AB47" s="30"/>
      <c r="AC47" s="30"/>
    </row>
    <row r="48" spans="1:29" ht="15" customHeight="1" thickBot="1" x14ac:dyDescent="0.4">
      <c r="A48" s="10"/>
      <c r="B48" s="11" t="s">
        <v>6</v>
      </c>
      <c r="C48" s="17" t="s">
        <v>23</v>
      </c>
      <c r="D48" s="17" t="s">
        <v>77</v>
      </c>
      <c r="E48" s="18">
        <v>43955</v>
      </c>
      <c r="F48" s="17">
        <v>10300</v>
      </c>
      <c r="G48" s="17" t="s">
        <v>43</v>
      </c>
      <c r="H48" s="59">
        <v>70</v>
      </c>
      <c r="I48" s="13">
        <v>1</v>
      </c>
      <c r="J48" s="13">
        <v>1</v>
      </c>
      <c r="K48" s="13">
        <v>0.5</v>
      </c>
      <c r="L48" s="13">
        <v>1</v>
      </c>
      <c r="M48" s="14">
        <v>0.5</v>
      </c>
      <c r="N48" s="14">
        <v>0.5</v>
      </c>
      <c r="O48" s="15">
        <v>0</v>
      </c>
      <c r="P48" s="15">
        <v>1</v>
      </c>
      <c r="Q48" s="15">
        <v>1</v>
      </c>
      <c r="R48" s="69">
        <v>0</v>
      </c>
      <c r="S48" s="59">
        <f t="shared" si="8"/>
        <v>60</v>
      </c>
      <c r="T48" s="74">
        <f t="shared" si="9"/>
        <v>25.5</v>
      </c>
      <c r="U48" s="75">
        <f t="shared" si="10"/>
        <v>0.87931034482758619</v>
      </c>
      <c r="V48" s="80">
        <f t="shared" si="11"/>
        <v>12.5</v>
      </c>
      <c r="W48" s="81">
        <f t="shared" si="12"/>
        <v>0.5</v>
      </c>
      <c r="X48" s="86">
        <f t="shared" si="13"/>
        <v>32</v>
      </c>
      <c r="Y48" s="87">
        <f t="shared" si="14"/>
        <v>0.69565217391304346</v>
      </c>
      <c r="Z48" s="88">
        <f t="shared" si="15"/>
        <v>70</v>
      </c>
      <c r="AB48" s="30"/>
      <c r="AC48" s="30"/>
    </row>
    <row r="49" spans="1:29" ht="15" customHeight="1" thickBot="1" x14ac:dyDescent="0.4">
      <c r="A49" s="10"/>
      <c r="B49" s="11" t="s">
        <v>6</v>
      </c>
      <c r="C49" s="20" t="s">
        <v>23</v>
      </c>
      <c r="D49" s="20" t="s">
        <v>78</v>
      </c>
      <c r="E49" s="18">
        <v>43956</v>
      </c>
      <c r="F49" s="17">
        <v>10700</v>
      </c>
      <c r="G49" s="17" t="s">
        <v>35</v>
      </c>
      <c r="H49" s="60">
        <v>50.5</v>
      </c>
      <c r="I49" s="13">
        <v>1</v>
      </c>
      <c r="J49" s="13">
        <v>0</v>
      </c>
      <c r="K49" s="13">
        <v>0.5</v>
      </c>
      <c r="L49" s="13">
        <v>0.5</v>
      </c>
      <c r="M49" s="14">
        <v>0.5</v>
      </c>
      <c r="N49" s="14">
        <v>0.5</v>
      </c>
      <c r="O49" s="15">
        <v>1</v>
      </c>
      <c r="P49" s="15">
        <v>0.5</v>
      </c>
      <c r="Q49" s="15">
        <v>0.5</v>
      </c>
      <c r="R49" s="69">
        <v>0</v>
      </c>
      <c r="S49" s="60">
        <f t="shared" si="8"/>
        <v>0</v>
      </c>
      <c r="T49" s="70">
        <f t="shared" si="9"/>
        <v>11</v>
      </c>
      <c r="U49" s="71">
        <f t="shared" si="10"/>
        <v>0.37931034482758619</v>
      </c>
      <c r="V49" s="76">
        <f t="shared" si="11"/>
        <v>12.5</v>
      </c>
      <c r="W49" s="77">
        <f t="shared" si="12"/>
        <v>0.5</v>
      </c>
      <c r="X49" s="82">
        <f t="shared" si="13"/>
        <v>27</v>
      </c>
      <c r="Y49" s="83">
        <f t="shared" si="14"/>
        <v>0.58695652173913049</v>
      </c>
      <c r="Z49" s="88">
        <f t="shared" si="15"/>
        <v>50.5</v>
      </c>
      <c r="AB49" s="30"/>
      <c r="AC49" s="30"/>
    </row>
    <row r="50" spans="1:29" ht="15" customHeight="1" thickBot="1" x14ac:dyDescent="0.4">
      <c r="A50" s="10"/>
      <c r="B50" s="11" t="s">
        <v>6</v>
      </c>
      <c r="C50" s="20" t="s">
        <v>33</v>
      </c>
      <c r="D50" s="20" t="s">
        <v>79</v>
      </c>
      <c r="E50" s="18">
        <v>43969</v>
      </c>
      <c r="F50" s="17">
        <v>13600</v>
      </c>
      <c r="G50" s="17" t="s">
        <v>40</v>
      </c>
      <c r="H50" s="60">
        <v>41</v>
      </c>
      <c r="I50" s="13">
        <v>0.5</v>
      </c>
      <c r="J50" s="13">
        <v>0.5</v>
      </c>
      <c r="K50" s="13">
        <v>0</v>
      </c>
      <c r="L50" s="13">
        <v>1</v>
      </c>
      <c r="M50" s="14">
        <v>0.5</v>
      </c>
      <c r="N50" s="14">
        <v>0</v>
      </c>
      <c r="O50" s="15">
        <v>0.5</v>
      </c>
      <c r="P50" s="15">
        <v>0</v>
      </c>
      <c r="Q50" s="15">
        <v>1</v>
      </c>
      <c r="R50" s="69">
        <v>0</v>
      </c>
      <c r="S50" s="60">
        <f t="shared" si="8"/>
        <v>0</v>
      </c>
      <c r="T50" s="72">
        <f t="shared" si="9"/>
        <v>13.5</v>
      </c>
      <c r="U50" s="73">
        <f t="shared" si="10"/>
        <v>0.46551724137931033</v>
      </c>
      <c r="V50" s="78">
        <f t="shared" si="11"/>
        <v>10</v>
      </c>
      <c r="W50" s="79">
        <f t="shared" si="12"/>
        <v>0.4</v>
      </c>
      <c r="X50" s="84">
        <f t="shared" si="13"/>
        <v>17.5</v>
      </c>
      <c r="Y50" s="85">
        <f t="shared" si="14"/>
        <v>0.38043478260869568</v>
      </c>
      <c r="Z50" s="88">
        <f t="shared" si="15"/>
        <v>41</v>
      </c>
      <c r="AB50" s="30"/>
      <c r="AC50" s="30"/>
    </row>
    <row r="51" spans="1:29" ht="15" customHeight="1" thickBot="1" x14ac:dyDescent="0.4">
      <c r="A51" s="10"/>
      <c r="B51" s="11" t="s">
        <v>6</v>
      </c>
      <c r="C51" s="20" t="s">
        <v>33</v>
      </c>
      <c r="D51" s="20" t="s">
        <v>80</v>
      </c>
      <c r="E51" s="21">
        <v>43962</v>
      </c>
      <c r="F51" s="20">
        <v>13100</v>
      </c>
      <c r="G51" s="17" t="s">
        <v>49</v>
      </c>
      <c r="H51" s="60">
        <v>33.5</v>
      </c>
      <c r="I51" s="13">
        <v>0.5</v>
      </c>
      <c r="J51" s="13">
        <v>0</v>
      </c>
      <c r="K51" s="13">
        <v>0</v>
      </c>
      <c r="L51" s="13">
        <v>1</v>
      </c>
      <c r="M51" s="14">
        <v>1</v>
      </c>
      <c r="N51" s="14">
        <v>0</v>
      </c>
      <c r="O51" s="15">
        <v>0</v>
      </c>
      <c r="P51" s="15">
        <v>0</v>
      </c>
      <c r="Q51" s="15">
        <v>0.5</v>
      </c>
      <c r="R51" s="69">
        <v>0</v>
      </c>
      <c r="S51" s="60">
        <f t="shared" si="8"/>
        <v>0</v>
      </c>
      <c r="T51" s="72">
        <f t="shared" si="9"/>
        <v>7.5</v>
      </c>
      <c r="U51" s="73">
        <f t="shared" si="10"/>
        <v>0.25862068965517243</v>
      </c>
      <c r="V51" s="78">
        <f t="shared" si="11"/>
        <v>20</v>
      </c>
      <c r="W51" s="79">
        <f t="shared" si="12"/>
        <v>0.8</v>
      </c>
      <c r="X51" s="84">
        <f t="shared" si="13"/>
        <v>6</v>
      </c>
      <c r="Y51" s="85">
        <f t="shared" si="14"/>
        <v>0.13043478260869565</v>
      </c>
      <c r="Z51" s="88">
        <f t="shared" si="15"/>
        <v>33.5</v>
      </c>
      <c r="AB51" s="30"/>
      <c r="AC51" s="30"/>
    </row>
    <row r="52" spans="1:29" ht="15" customHeight="1" thickBot="1" x14ac:dyDescent="0.4">
      <c r="A52" s="10"/>
      <c r="B52" s="11" t="s">
        <v>6</v>
      </c>
      <c r="C52" s="26" t="s">
        <v>23</v>
      </c>
      <c r="D52" s="26" t="s">
        <v>81</v>
      </c>
      <c r="E52" s="27">
        <v>43955</v>
      </c>
      <c r="F52" s="28">
        <v>11500</v>
      </c>
      <c r="G52" s="28" t="s">
        <v>22</v>
      </c>
      <c r="H52" s="61">
        <v>0</v>
      </c>
      <c r="I52" s="13">
        <v>1</v>
      </c>
      <c r="J52" s="13">
        <v>1</v>
      </c>
      <c r="K52" s="13">
        <v>0.5</v>
      </c>
      <c r="L52" s="13">
        <v>1</v>
      </c>
      <c r="M52" s="14">
        <v>0</v>
      </c>
      <c r="N52" s="14">
        <v>0</v>
      </c>
      <c r="O52" s="15">
        <v>1</v>
      </c>
      <c r="P52" s="15">
        <v>1</v>
      </c>
      <c r="Q52" s="15">
        <v>1</v>
      </c>
      <c r="R52" s="69">
        <v>1</v>
      </c>
      <c r="S52" s="61">
        <f t="shared" si="8"/>
        <v>0</v>
      </c>
      <c r="T52" s="74">
        <f t="shared" si="9"/>
        <v>25.5</v>
      </c>
      <c r="U52" s="75">
        <f t="shared" si="10"/>
        <v>0.87931034482758619</v>
      </c>
      <c r="V52" s="80">
        <f t="shared" si="11"/>
        <v>0</v>
      </c>
      <c r="W52" s="81">
        <f t="shared" si="12"/>
        <v>0</v>
      </c>
      <c r="X52" s="86">
        <f t="shared" si="13"/>
        <v>46</v>
      </c>
      <c r="Y52" s="87">
        <f t="shared" si="14"/>
        <v>1</v>
      </c>
      <c r="Z52" s="88">
        <f t="shared" si="15"/>
        <v>71.5</v>
      </c>
      <c r="AB52" s="30"/>
      <c r="AC52" s="30"/>
    </row>
    <row r="53" spans="1:29" x14ac:dyDescent="0.35">
      <c r="A53" s="31"/>
      <c r="B53" s="113"/>
      <c r="C53" s="114"/>
      <c r="D53" s="115"/>
      <c r="E53" s="115"/>
      <c r="F53" s="115"/>
      <c r="G53" s="115"/>
      <c r="H53" s="116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 s="117"/>
      <c r="X53" s="117"/>
      <c r="Y53" s="117"/>
      <c r="Z53" s="117"/>
      <c r="AA53" s="3"/>
    </row>
    <row r="54" spans="1:29" x14ac:dyDescent="0.35">
      <c r="A54" s="31"/>
      <c r="D54" s="3"/>
      <c r="E54" s="3"/>
      <c r="F54" s="3"/>
      <c r="G54" s="3"/>
      <c r="H54" s="43"/>
      <c r="I54" s="32"/>
      <c r="J54" s="33"/>
      <c r="K54" s="33"/>
      <c r="L54" s="33"/>
      <c r="M54" s="33"/>
      <c r="N54" s="33"/>
      <c r="O54" s="33"/>
      <c r="P54" s="33"/>
      <c r="Q54" s="33"/>
      <c r="R54" s="33"/>
      <c r="S54" s="56"/>
    </row>
    <row r="55" spans="1:29" x14ac:dyDescent="0.35">
      <c r="A55" s="31"/>
      <c r="D55" s="3"/>
      <c r="E55" s="3"/>
      <c r="F55" s="3"/>
      <c r="G55" s="3"/>
      <c r="H55" s="43"/>
      <c r="I55" s="32"/>
      <c r="J55" s="33"/>
      <c r="K55" s="33"/>
      <c r="L55" s="33"/>
      <c r="M55" s="33"/>
      <c r="N55" s="33"/>
      <c r="O55" s="33"/>
      <c r="P55" s="33"/>
      <c r="Q55" s="33"/>
      <c r="R55" s="33"/>
      <c r="S55" s="56"/>
    </row>
    <row r="56" spans="1:29" ht="23.5" x14ac:dyDescent="0.55000000000000004">
      <c r="B56" s="118" t="s">
        <v>113</v>
      </c>
      <c r="C56" s="118"/>
      <c r="D56" s="118"/>
      <c r="F56" s="140" t="s">
        <v>103</v>
      </c>
      <c r="G56" s="121"/>
      <c r="H56" s="120"/>
      <c r="I56" s="140"/>
      <c r="J56" s="140"/>
      <c r="K56" s="140"/>
      <c r="M56" s="154" t="s">
        <v>105</v>
      </c>
      <c r="N56" s="155"/>
      <c r="O56" s="155"/>
      <c r="P56" s="155"/>
      <c r="Q56" s="33"/>
      <c r="R56" s="33"/>
      <c r="T56" s="39"/>
      <c r="U56" s="39"/>
      <c r="V56" s="39"/>
      <c r="W56" s="39"/>
      <c r="X56" s="39"/>
      <c r="Y56" s="39"/>
      <c r="Z56" s="39"/>
    </row>
    <row r="57" spans="1:29" x14ac:dyDescent="0.35">
      <c r="B57"/>
      <c r="I57" s="34"/>
      <c r="M57" s="132" t="s">
        <v>14</v>
      </c>
      <c r="N57" s="133"/>
      <c r="O57" s="141"/>
      <c r="P57" s="142" t="s">
        <v>106</v>
      </c>
      <c r="Q57" s="33"/>
      <c r="R57" s="33"/>
      <c r="T57" s="39"/>
      <c r="U57" s="39"/>
      <c r="V57" s="39"/>
      <c r="W57" s="39"/>
      <c r="X57" s="39"/>
      <c r="Y57" s="39"/>
      <c r="Z57" s="39"/>
    </row>
    <row r="58" spans="1:29" s="124" customFormat="1" ht="15" customHeight="1" x14ac:dyDescent="0.45">
      <c r="A58" s="122"/>
      <c r="B58" s="123" t="s">
        <v>6</v>
      </c>
      <c r="C58" s="123"/>
      <c r="D58" s="123"/>
      <c r="F58" s="125" t="s">
        <v>6</v>
      </c>
      <c r="G58" s="134"/>
      <c r="H58" s="126"/>
      <c r="I58" s="127"/>
      <c r="J58" s="128"/>
      <c r="K58" s="128"/>
      <c r="M58" s="145" t="s">
        <v>15</v>
      </c>
      <c r="N58" s="146"/>
      <c r="O58" s="147"/>
      <c r="P58" s="148" t="s">
        <v>107</v>
      </c>
      <c r="Q58" s="129"/>
      <c r="R58" s="129"/>
      <c r="S58" s="39"/>
      <c r="T58" s="39"/>
      <c r="U58" s="39"/>
      <c r="V58" s="39"/>
      <c r="W58" s="39"/>
      <c r="X58" s="39"/>
      <c r="Y58" s="39"/>
      <c r="Z58" s="39"/>
    </row>
    <row r="59" spans="1:29" s="93" customFormat="1" ht="15" customHeight="1" x14ac:dyDescent="0.35">
      <c r="A59" s="92"/>
      <c r="B59" s="102" t="s">
        <v>7</v>
      </c>
      <c r="C59" s="102" t="s">
        <v>8</v>
      </c>
      <c r="D59" s="103" t="s">
        <v>102</v>
      </c>
      <c r="F59" s="93" t="s">
        <v>7</v>
      </c>
      <c r="G59" s="143" t="s">
        <v>104</v>
      </c>
      <c r="H59" s="144" t="s">
        <v>109</v>
      </c>
      <c r="I59" s="143" t="s">
        <v>106</v>
      </c>
      <c r="J59" s="143" t="s">
        <v>107</v>
      </c>
      <c r="K59" s="143" t="s">
        <v>108</v>
      </c>
      <c r="M59" s="149" t="s">
        <v>16</v>
      </c>
      <c r="N59" s="150"/>
      <c r="O59" s="151"/>
      <c r="P59" s="152" t="s">
        <v>108</v>
      </c>
      <c r="Q59" s="95"/>
      <c r="R59" s="95"/>
      <c r="S59" s="39"/>
      <c r="T59" s="39"/>
      <c r="U59" s="39"/>
      <c r="V59" s="39"/>
      <c r="W59" s="39"/>
      <c r="X59" s="39"/>
      <c r="Y59" s="39"/>
      <c r="Z59" s="39"/>
    </row>
    <row r="60" spans="1:29" ht="15" customHeight="1" x14ac:dyDescent="0.35">
      <c r="B60" s="99" t="s">
        <v>10</v>
      </c>
      <c r="C60" s="99">
        <f>SUMPRODUCT(($H$3:$H$52&lt;=100)*($H$3:$H$52&gt;=85)*($B$3:$B$52=$B$58))</f>
        <v>26</v>
      </c>
      <c r="D60" s="100">
        <f>SUMPRODUCT(($H$3:$H$52)*($H$3:$H$52&lt;=100)*($H$3:$H$52&gt;=85)*($B$3:$B$52=$B$58))/$C60</f>
        <v>92.90384615384616</v>
      </c>
      <c r="F60" t="s">
        <v>10</v>
      </c>
      <c r="G60" s="138">
        <f>C60</f>
        <v>26</v>
      </c>
      <c r="H60" s="98"/>
      <c r="I60" s="101">
        <f>SUMPRODUCT(($U$3:$U$52)*($H$3:$H$52&lt;=100)*($H$3:$H$52&gt;=85)*($B$3:$B$52=$B$58))/$C60</f>
        <v>0.88527851458885931</v>
      </c>
      <c r="J60" s="101">
        <f>SUMPRODUCT(($W$3:$W$52)*($H$3:$H$52&lt;=100)*($H$3:$H$52&gt;=85)*($B$3:$B$52=$B$58))/$C60</f>
        <v>0.92692307692307685</v>
      </c>
      <c r="K60" s="101">
        <f>SUMPRODUCT(($Y$3:$Y$52)*($H$3:$H$52&lt;=100)*($H$3:$H$52&gt;=85)*($B$3:$B$52=$B$58))/$C60</f>
        <v>0.95777591973244136</v>
      </c>
      <c r="Q60" s="33"/>
      <c r="R60" s="95"/>
      <c r="T60" s="39"/>
      <c r="U60" s="39"/>
      <c r="V60" s="39"/>
      <c r="W60" s="39"/>
      <c r="X60" s="39"/>
      <c r="Y60" s="39"/>
      <c r="Z60" s="39"/>
    </row>
    <row r="61" spans="1:29" ht="15" customHeight="1" x14ac:dyDescent="0.35">
      <c r="B61" s="99" t="s">
        <v>11</v>
      </c>
      <c r="C61" s="99">
        <f>SUMPRODUCT(($H$3:$H$52&lt;85)*($H$3:$H$52&gt;=60)*($B$3:$B$52=$B$58))</f>
        <v>20</v>
      </c>
      <c r="D61" s="100">
        <f>SUMPRODUCT(($H$3:$H$52)*($H$3:$H$52&lt;85)*($H$3:$H$52&gt;=60)*($B$3:$B$52=$B$58))/$C61</f>
        <v>79.325000000000003</v>
      </c>
      <c r="F61" t="s">
        <v>11</v>
      </c>
      <c r="G61" s="138">
        <f t="shared" ref="G61:G62" si="16">C61</f>
        <v>20</v>
      </c>
      <c r="H61" s="98"/>
      <c r="I61" s="101">
        <f>SUMPRODUCT(($U$3:$U$52)*($H$3:$H$52&lt;85)*($H$3:$H$52&gt;=60)*($B$3:$B$52=$B$58))/$C61</f>
        <v>0.74913793103448267</v>
      </c>
      <c r="J61" s="101">
        <f>SUMPRODUCT(($W$3:$W$52)*($H$3:$H$52&lt;85)*($H$3:$H$52&gt;=60)*($B$3:$B$52=$B$58))/$C61</f>
        <v>0.78499999999999992</v>
      </c>
      <c r="K61" s="101">
        <f>SUMPRODUCT(($Y$3:$Y$52)*($H$3:$H$52&lt;85)*($H$3:$H$52&gt;=60)*($B$3:$B$52=$B$58))/$C61</f>
        <v>0.82554347826086949</v>
      </c>
      <c r="L61" s="39"/>
      <c r="M61" s="39"/>
      <c r="N61" s="39"/>
      <c r="O61" s="39"/>
      <c r="P61" s="39"/>
      <c r="Q61" s="39"/>
      <c r="R61" s="95"/>
      <c r="T61" s="39"/>
      <c r="U61" s="39"/>
      <c r="V61" s="39"/>
      <c r="W61" s="39"/>
      <c r="X61" s="39"/>
      <c r="Y61" s="39"/>
      <c r="Z61" s="39"/>
    </row>
    <row r="62" spans="1:29" ht="15" customHeight="1" x14ac:dyDescent="0.35">
      <c r="B62" s="99" t="s">
        <v>12</v>
      </c>
      <c r="C62" s="99">
        <f>SUMPRODUCT(($H$3:$H$52&lt;60)*($B$3:$B$52=$B$58))</f>
        <v>4</v>
      </c>
      <c r="D62" s="100">
        <f>SUMPRODUCT(($H$3:$H$52)*($H$3:$H$52&lt;60)*($B$3:$B$52=$B$58))/$C62</f>
        <v>31.25</v>
      </c>
      <c r="F62" t="s">
        <v>12</v>
      </c>
      <c r="G62" s="138">
        <f t="shared" si="16"/>
        <v>4</v>
      </c>
      <c r="H62" s="98"/>
      <c r="I62" s="101">
        <f>SUMPRODUCT(($U$3:$U$52)*($H$3:$H$52&lt;60)*($B$3:$B$52=$B$58))/$C62</f>
        <v>0.49568965517241381</v>
      </c>
      <c r="J62" s="101">
        <f>SUMPRODUCT(($W$3:$W$52)*($H$3:$H$52&lt;60)*($B$3:$B$52=$B$58))/$C62</f>
        <v>0.42500000000000004</v>
      </c>
      <c r="K62" s="101">
        <f>SUMPRODUCT(($Y$3:$Y$52)*($H$3:$H$52&lt;60)*($B$3:$B$52=$B$58))/$C62</f>
        <v>0.52445652173913038</v>
      </c>
      <c r="L62" s="39"/>
      <c r="M62" s="159" t="s">
        <v>110</v>
      </c>
      <c r="N62" s="159"/>
      <c r="O62" s="160"/>
      <c r="P62" s="16" t="s">
        <v>4</v>
      </c>
      <c r="Q62" s="56"/>
      <c r="R62" s="95"/>
      <c r="T62" s="39"/>
      <c r="U62" s="39"/>
      <c r="V62" s="39"/>
      <c r="W62" s="39"/>
      <c r="X62" s="39"/>
      <c r="Y62" s="39"/>
      <c r="Z62" s="39"/>
    </row>
    <row r="63" spans="1:29" ht="15" customHeight="1" x14ac:dyDescent="0.35">
      <c r="B63" s="156" t="s">
        <v>13</v>
      </c>
      <c r="C63" s="156">
        <f>SUM(C60:C62)</f>
        <v>50</v>
      </c>
      <c r="D63" s="157">
        <f>SUM($H$3:$H$52)/$C63</f>
        <v>82.54</v>
      </c>
      <c r="F63" t="s">
        <v>13</v>
      </c>
      <c r="G63" s="139">
        <f>C63</f>
        <v>50</v>
      </c>
      <c r="H63" s="119"/>
      <c r="I63" s="105">
        <f>SUM($U$3:$U$52)/$C63</f>
        <v>0.79965517241379303</v>
      </c>
      <c r="J63" s="105">
        <f>SUM($W$3:$W$52)/$C63</f>
        <v>0.82999999999999985</v>
      </c>
      <c r="K63" s="105">
        <f>SUM($Y$3:$Y$52)/$C63</f>
        <v>0.87021739130434772</v>
      </c>
      <c r="L63" s="39"/>
      <c r="M63" s="161" t="s">
        <v>83</v>
      </c>
      <c r="N63" s="161"/>
      <c r="O63" s="162"/>
      <c r="P63" s="19">
        <v>5</v>
      </c>
      <c r="Q63" s="56"/>
      <c r="R63" s="56"/>
      <c r="T63" s="39"/>
      <c r="U63" s="39"/>
      <c r="V63" s="39"/>
      <c r="W63" s="39"/>
      <c r="X63" s="39"/>
      <c r="Y63" s="39"/>
      <c r="Z63" s="39"/>
    </row>
    <row r="64" spans="1:29" ht="15" customHeight="1" x14ac:dyDescent="0.35">
      <c r="B64" s="35"/>
      <c r="C64" s="35"/>
      <c r="D64" s="45"/>
      <c r="I64" s="36"/>
      <c r="J64" s="36"/>
      <c r="K64" s="36"/>
      <c r="L64" s="39"/>
      <c r="M64" s="161" t="s">
        <v>89</v>
      </c>
      <c r="N64" s="161"/>
      <c r="O64" s="162"/>
      <c r="P64" s="19">
        <v>12</v>
      </c>
      <c r="Q64" s="56"/>
      <c r="R64" s="56"/>
      <c r="T64" s="39"/>
      <c r="U64" s="39"/>
      <c r="V64" s="39"/>
      <c r="W64" s="39"/>
      <c r="X64" s="39"/>
      <c r="Y64" s="39"/>
      <c r="Z64" s="39"/>
    </row>
    <row r="65" spans="1:27" s="124" customFormat="1" ht="15" customHeight="1" x14ac:dyDescent="0.45">
      <c r="A65" s="122"/>
      <c r="B65" s="123" t="s">
        <v>33</v>
      </c>
      <c r="C65" s="123"/>
      <c r="D65" s="123"/>
      <c r="F65" s="135" t="s">
        <v>33</v>
      </c>
      <c r="G65" s="134"/>
      <c r="H65" s="136"/>
      <c r="I65" s="134"/>
      <c r="J65" s="134"/>
      <c r="K65" s="134"/>
      <c r="L65" s="130"/>
      <c r="M65" s="169" t="s">
        <v>84</v>
      </c>
      <c r="N65" s="169"/>
      <c r="O65" s="170"/>
      <c r="P65" s="153">
        <v>7</v>
      </c>
      <c r="Q65" s="131"/>
      <c r="R65" s="131"/>
      <c r="S65" s="39"/>
      <c r="T65" s="39"/>
      <c r="U65" s="39"/>
      <c r="V65" s="39"/>
      <c r="W65" s="39"/>
      <c r="X65" s="39"/>
      <c r="Y65" s="39"/>
      <c r="Z65" s="39"/>
    </row>
    <row r="66" spans="1:27" s="93" customFormat="1" ht="15" customHeight="1" x14ac:dyDescent="0.3">
      <c r="A66" s="92"/>
      <c r="B66" s="102" t="s">
        <v>7</v>
      </c>
      <c r="C66" s="102" t="s">
        <v>8</v>
      </c>
      <c r="D66" s="103" t="s">
        <v>102</v>
      </c>
      <c r="F66" s="93" t="s">
        <v>7</v>
      </c>
      <c r="G66" s="143" t="s">
        <v>104</v>
      </c>
      <c r="H66" s="144" t="s">
        <v>109</v>
      </c>
      <c r="I66" s="143" t="s">
        <v>106</v>
      </c>
      <c r="J66" s="143" t="s">
        <v>107</v>
      </c>
      <c r="K66" s="143" t="s">
        <v>108</v>
      </c>
      <c r="L66" s="97"/>
      <c r="M66" s="161" t="s">
        <v>85</v>
      </c>
      <c r="N66" s="161"/>
      <c r="O66" s="162"/>
      <c r="P66" s="19">
        <v>5</v>
      </c>
      <c r="Q66" s="96"/>
      <c r="R66" s="96"/>
      <c r="S66" s="97"/>
      <c r="T66" s="97"/>
      <c r="U66" s="97"/>
      <c r="V66" s="97"/>
      <c r="W66" s="97"/>
      <c r="X66" s="97"/>
      <c r="Y66" s="97"/>
      <c r="Z66" s="97"/>
    </row>
    <row r="67" spans="1:27" ht="15" customHeight="1" x14ac:dyDescent="0.35">
      <c r="B67" s="104" t="s">
        <v>10</v>
      </c>
      <c r="C67" s="99">
        <f>SUMPRODUCT(($H$3:$H$52&lt;=100)*($H$3:$H$52&gt;=85)*($C$3:$C$52=$B$65))</f>
        <v>11</v>
      </c>
      <c r="D67" s="100">
        <f>SUMPRODUCT(($H$3:$H$52)*($H$3:$H$52&lt;=100)*($H$3:$H$52&gt;=85)*($C$3:$C$52=$B$65))/$C67</f>
        <v>93.681818181818187</v>
      </c>
      <c r="F67" t="s">
        <v>10</v>
      </c>
      <c r="G67" s="138">
        <f>C67</f>
        <v>11</v>
      </c>
      <c r="H67" s="98"/>
      <c r="I67" s="106">
        <f>SUMPRODUCT(($U$3:$U$52)*($H$3:$H$52&lt;=100)*($H$3:$H$52&gt;=85)*($C$3:$C$52=$B$65))/$C67</f>
        <v>0.90125391849529779</v>
      </c>
      <c r="J67" s="106">
        <f>SUMPRODUCT(($W$3:$W$52)*($H$3:$H$52&lt;=100)*($H$3:$H$52&gt;=85)*($C$3:$C$52=$B$65))/$C67</f>
        <v>0.9545454545454547</v>
      </c>
      <c r="K67" s="106">
        <f>SUMPRODUCT(($Y$3:$Y$52)*($H$3:$H$52&lt;=100)*($H$3:$H$52&gt;=85)*($C$3:$C$52=$B$65))/$C67</f>
        <v>0.94960474308300391</v>
      </c>
      <c r="L67" s="39"/>
      <c r="M67" s="163" t="s">
        <v>5</v>
      </c>
      <c r="N67" s="163"/>
      <c r="O67" s="164"/>
      <c r="P67" s="22">
        <f>SUM(P63:P66)</f>
        <v>29</v>
      </c>
      <c r="Q67" s="39"/>
      <c r="R67" s="39"/>
      <c r="T67" s="39"/>
      <c r="U67" s="39"/>
      <c r="V67" s="39"/>
      <c r="W67" s="39"/>
      <c r="X67" s="39"/>
      <c r="Y67" s="39"/>
      <c r="Z67" s="39"/>
    </row>
    <row r="68" spans="1:27" ht="15" customHeight="1" x14ac:dyDescent="0.35">
      <c r="B68" s="104" t="s">
        <v>11</v>
      </c>
      <c r="C68" s="99">
        <f>SUMPRODUCT(($H$3:$H$52&lt;85)*($H$3:$H$52&gt;=60)*($C$3:$C$52=$B$65))</f>
        <v>11</v>
      </c>
      <c r="D68" s="100">
        <f>SUMPRODUCT(($H$3:$H$52)*($H$3:$H$52&lt;85)*($H$3:$H$52&gt;=60)*($C$3:$C$52=$B$65))/$C68</f>
        <v>79.954545454545453</v>
      </c>
      <c r="F68" t="s">
        <v>11</v>
      </c>
      <c r="G68" s="138">
        <f t="shared" ref="G68:G69" si="17">C68</f>
        <v>11</v>
      </c>
      <c r="H68" s="98"/>
      <c r="I68" s="106">
        <f>SUMPRODUCT(($U$3:$U$52)*($H$3:$H$52&lt;85)*($H$3:$H$52&gt;=60)*($C$3:$C$52=$B$65))/$C68</f>
        <v>0.74764890282131669</v>
      </c>
      <c r="J68" s="106">
        <f>SUMPRODUCT(($W$3:$W$52)*($H$3:$H$52&lt;85)*($H$3:$H$52&gt;=60)*($C$3:$C$52=$B$65))/$C68</f>
        <v>0.82727272727272738</v>
      </c>
      <c r="K68" s="106">
        <f>SUMPRODUCT(($Y$3:$Y$52)*($H$3:$H$52&lt;85)*($H$3:$H$52&gt;=60)*($C$3:$C$52=$B$65))/$C68</f>
        <v>0.81719367588932812</v>
      </c>
      <c r="L68" s="39"/>
      <c r="Q68" s="39"/>
      <c r="R68" s="39"/>
      <c r="T68" s="39"/>
      <c r="U68" s="39"/>
      <c r="V68" s="39"/>
      <c r="W68" s="39"/>
      <c r="X68" s="39"/>
      <c r="Y68" s="39"/>
      <c r="Z68" s="39"/>
    </row>
    <row r="69" spans="1:27" ht="15" customHeight="1" x14ac:dyDescent="0.35">
      <c r="B69" s="104" t="s">
        <v>12</v>
      </c>
      <c r="C69" s="99">
        <f>SUMPRODUCT(($H$3:$H$52&lt;60)*($C$3:$C$52=$B$65))</f>
        <v>2</v>
      </c>
      <c r="D69" s="100">
        <f>SUMPRODUCT(($H$3:$H$52)*($H$3:$H$52&lt;60)*($C$3:$C$52=$B$65))/$C69</f>
        <v>37.25</v>
      </c>
      <c r="F69" t="s">
        <v>12</v>
      </c>
      <c r="G69" s="138">
        <f t="shared" si="17"/>
        <v>2</v>
      </c>
      <c r="H69" s="98"/>
      <c r="I69" s="106">
        <f>SUMPRODUCT(($U$3:$U$52)*($H$3:$H$52&lt;60)*($C$3:$C$52=$B$65))/$C69</f>
        <v>0.36206896551724138</v>
      </c>
      <c r="J69" s="106">
        <f>SUMPRODUCT(($W$3:$W$52)*($H$3:$H$52&lt;60)*($C$3:$C$52=$B$65))/$C69</f>
        <v>0.60000000000000009</v>
      </c>
      <c r="K69" s="106">
        <f>SUMPRODUCT(($Y$3:$Y$52)*($H$3:$H$52&lt;60)*($C$3:$C$52=$B$65))/$C69</f>
        <v>0.25543478260869568</v>
      </c>
      <c r="L69" s="39"/>
      <c r="M69" s="39"/>
      <c r="O69" s="39"/>
      <c r="P69" s="39"/>
      <c r="Q69" s="39"/>
      <c r="R69" s="39"/>
      <c r="T69" s="39"/>
      <c r="U69" s="39"/>
      <c r="V69" s="39"/>
      <c r="W69" s="39"/>
      <c r="X69" s="39"/>
      <c r="Y69" s="39"/>
      <c r="Z69" s="39"/>
    </row>
    <row r="70" spans="1:27" ht="15" customHeight="1" x14ac:dyDescent="0.35">
      <c r="B70" s="156" t="s">
        <v>13</v>
      </c>
      <c r="C70" s="156">
        <f>SUM(C67:C69)</f>
        <v>24</v>
      </c>
      <c r="D70" s="158">
        <f>SUMPRODUCT(($H$3:$H$52)*($C$3:$C$52=$B$65))/$C70</f>
        <v>82.6875</v>
      </c>
      <c r="F70" t="s">
        <v>13</v>
      </c>
      <c r="G70" s="139">
        <f>C70</f>
        <v>24</v>
      </c>
      <c r="H70" s="119"/>
      <c r="I70" s="106">
        <f>SUMPRODUCT(($U$3:$U$52)*($C$3:$C$52=$B$65))/$C70</f>
        <v>0.78591954022988475</v>
      </c>
      <c r="J70" s="106">
        <f>SUMPRODUCT(($W$3:$W$52)*($C$3:$C$52=$B$65))/$C70</f>
        <v>0.8666666666666667</v>
      </c>
      <c r="K70" s="106">
        <f>SUMPRODUCT(($Y$3:$Y$52)*($C$3:$C$52=$B$65))/$C70</f>
        <v>0.83106884057970998</v>
      </c>
      <c r="L70" s="39"/>
      <c r="M70" s="159" t="s">
        <v>111</v>
      </c>
      <c r="N70" s="159"/>
      <c r="O70" s="160"/>
      <c r="P70" s="16" t="s">
        <v>4</v>
      </c>
      <c r="Q70" s="39"/>
      <c r="R70" s="39"/>
      <c r="T70" s="39"/>
      <c r="U70" s="39"/>
      <c r="V70" s="39"/>
      <c r="W70" s="39"/>
      <c r="X70" s="39"/>
      <c r="Y70" s="39"/>
      <c r="Z70" s="39"/>
    </row>
    <row r="71" spans="1:27" ht="15" customHeight="1" x14ac:dyDescent="0.35">
      <c r="B71" s="37"/>
      <c r="C71" s="40"/>
      <c r="D71" s="46"/>
      <c r="I71" s="40"/>
      <c r="J71" s="40"/>
      <c r="K71" s="40"/>
      <c r="L71" s="39"/>
      <c r="M71" s="165" t="s">
        <v>15</v>
      </c>
      <c r="N71" s="165"/>
      <c r="O71" s="166"/>
      <c r="P71" s="23">
        <v>20</v>
      </c>
      <c r="Q71" s="39"/>
      <c r="R71" s="39"/>
      <c r="T71" s="39"/>
      <c r="U71" s="39"/>
      <c r="V71" s="39"/>
      <c r="W71" s="39"/>
      <c r="X71" s="39"/>
      <c r="Y71" s="39"/>
      <c r="Z71" s="39"/>
    </row>
    <row r="72" spans="1:27" s="124" customFormat="1" ht="15" customHeight="1" x14ac:dyDescent="0.45">
      <c r="A72" s="122"/>
      <c r="B72" s="123" t="s">
        <v>82</v>
      </c>
      <c r="C72" s="123"/>
      <c r="D72" s="123"/>
      <c r="F72" s="135" t="s">
        <v>82</v>
      </c>
      <c r="G72" s="134"/>
      <c r="H72" s="136"/>
      <c r="I72" s="137"/>
      <c r="J72" s="137"/>
      <c r="K72" s="137"/>
      <c r="L72" s="130"/>
      <c r="M72" s="165" t="s">
        <v>90</v>
      </c>
      <c r="N72" s="165"/>
      <c r="O72" s="166"/>
      <c r="P72" s="23">
        <v>5</v>
      </c>
      <c r="Q72" s="130"/>
      <c r="R72" s="130"/>
      <c r="S72" s="130"/>
      <c r="T72" s="130"/>
      <c r="U72" s="130"/>
      <c r="V72" s="130"/>
      <c r="W72" s="130"/>
      <c r="X72" s="130"/>
      <c r="Y72" s="130"/>
      <c r="Z72" s="130"/>
    </row>
    <row r="73" spans="1:27" s="93" customFormat="1" ht="15" customHeight="1" x14ac:dyDescent="0.35">
      <c r="A73" s="92"/>
      <c r="B73" s="94" t="s">
        <v>7</v>
      </c>
      <c r="C73" s="94" t="s">
        <v>8</v>
      </c>
      <c r="D73" s="103" t="s">
        <v>102</v>
      </c>
      <c r="F73" s="93" t="s">
        <v>7</v>
      </c>
      <c r="G73" s="143" t="s">
        <v>104</v>
      </c>
      <c r="H73" s="144" t="s">
        <v>109</v>
      </c>
      <c r="I73" s="143" t="s">
        <v>106</v>
      </c>
      <c r="J73" s="143" t="s">
        <v>107</v>
      </c>
      <c r="K73" s="143" t="s">
        <v>108</v>
      </c>
      <c r="L73" s="97"/>
      <c r="M73" s="163" t="s">
        <v>5</v>
      </c>
      <c r="N73" s="164"/>
      <c r="O73"/>
      <c r="P73" s="24">
        <f>SUM(P71:P72)</f>
        <v>25</v>
      </c>
      <c r="Q73" s="97"/>
      <c r="R73" s="97"/>
      <c r="S73" s="97"/>
      <c r="T73" s="97"/>
      <c r="U73" s="97"/>
      <c r="V73" s="97"/>
      <c r="W73" s="97"/>
      <c r="X73" s="97"/>
      <c r="Y73" s="97"/>
      <c r="Z73" s="97"/>
      <c r="AA73" s="97"/>
    </row>
    <row r="74" spans="1:27" ht="15" customHeight="1" x14ac:dyDescent="0.35">
      <c r="B74" s="38" t="s">
        <v>10</v>
      </c>
      <c r="C74" s="35">
        <f>SUMPRODUCT(($H$3:$H$52&lt;=100)*($H$3:$H$52&gt;=85)*($C$3:$C$52=$B$72))</f>
        <v>0</v>
      </c>
      <c r="D74" s="44" t="e">
        <f>SUMPRODUCT(($H$3:$H$52)*($H$3:$H$52&lt;=100)*($H$3:$H$52&gt;=85)*($C$3:$C$52=$B$72))/$C74</f>
        <v>#DIV/0!</v>
      </c>
      <c r="F74" t="s">
        <v>10</v>
      </c>
      <c r="G74" s="138">
        <f>C74</f>
        <v>0</v>
      </c>
      <c r="H74" s="98"/>
      <c r="I74" s="106"/>
      <c r="J74" s="106"/>
      <c r="K74" s="106"/>
      <c r="L74" s="39"/>
      <c r="Q74" s="39"/>
      <c r="R74" s="39"/>
      <c r="T74" s="39"/>
      <c r="U74" s="39"/>
      <c r="V74" s="39"/>
      <c r="W74" s="39"/>
      <c r="X74" s="39"/>
      <c r="Y74" s="39"/>
      <c r="Z74" s="39"/>
    </row>
    <row r="75" spans="1:27" ht="15" customHeight="1" x14ac:dyDescent="0.35">
      <c r="B75" s="38" t="s">
        <v>11</v>
      </c>
      <c r="C75" s="35">
        <f>SUMPRODUCT(($H$3:$H$52&lt;85)*($H$3:$H$52&gt;=60)*($C$3:$C$52=$B$72))</f>
        <v>0</v>
      </c>
      <c r="D75" s="44" t="e">
        <f>SUMPRODUCT(($H$3:$H$52)*($H$3:$H$52&lt;85)*($H$3:$H$52&gt;=60)*($C$3:$C$52=$B$72))/$C75</f>
        <v>#DIV/0!</v>
      </c>
      <c r="F75" t="s">
        <v>11</v>
      </c>
      <c r="G75" s="138">
        <f t="shared" ref="G75:G76" si="18">C75</f>
        <v>0</v>
      </c>
      <c r="H75" s="98"/>
      <c r="I75" s="106"/>
      <c r="J75" s="106"/>
      <c r="K75" s="106"/>
      <c r="L75" s="39"/>
      <c r="Q75" s="39"/>
      <c r="R75" s="39"/>
      <c r="T75" s="39"/>
      <c r="U75" s="39"/>
      <c r="V75" s="39"/>
      <c r="W75" s="39"/>
      <c r="X75" s="39"/>
      <c r="Y75" s="39"/>
      <c r="Z75" s="39"/>
    </row>
    <row r="76" spans="1:27" ht="15" customHeight="1" x14ac:dyDescent="0.35">
      <c r="B76" s="38" t="s">
        <v>12</v>
      </c>
      <c r="C76" s="35">
        <f>SUMPRODUCT(($H$3:$H$52&lt;60)*($C$3:$C$52=$B$72))</f>
        <v>0</v>
      </c>
      <c r="D76" s="44" t="e">
        <f>SUMPRODUCT(($H$3:$H$52)*($H$3:$H$52&lt;60)*($C$3:$C$52=$B$72))/$C76</f>
        <v>#DIV/0!</v>
      </c>
      <c r="F76" t="s">
        <v>12</v>
      </c>
      <c r="G76" s="138">
        <f t="shared" si="18"/>
        <v>0</v>
      </c>
      <c r="H76" s="98"/>
      <c r="I76" s="106"/>
      <c r="J76" s="106"/>
      <c r="K76" s="106"/>
      <c r="L76" s="39"/>
      <c r="M76" s="159" t="s">
        <v>112</v>
      </c>
      <c r="N76" s="159"/>
      <c r="O76" s="160"/>
      <c r="P76" s="16" t="s">
        <v>4</v>
      </c>
      <c r="Q76" s="39"/>
      <c r="R76" s="39"/>
      <c r="T76" s="39"/>
      <c r="U76" s="39"/>
      <c r="V76" s="39"/>
      <c r="W76" s="39"/>
      <c r="X76" s="39"/>
      <c r="Y76" s="39"/>
      <c r="Z76" s="39"/>
    </row>
    <row r="77" spans="1:27" ht="15" customHeight="1" x14ac:dyDescent="0.35">
      <c r="B77" s="38" t="s">
        <v>13</v>
      </c>
      <c r="C77" s="35">
        <f>SUM(C74:C76)</f>
        <v>0</v>
      </c>
      <c r="D77" s="44" t="e">
        <f>SUMPRODUCT(($H$3:$H$52)*($C$3:$C$52=$B$72))/$C77</f>
        <v>#DIV/0!</v>
      </c>
      <c r="F77" t="s">
        <v>13</v>
      </c>
      <c r="G77" s="139">
        <f>C77</f>
        <v>0</v>
      </c>
      <c r="H77" s="119"/>
      <c r="I77" s="106"/>
      <c r="J77" s="106"/>
      <c r="K77" s="106"/>
      <c r="L77" s="39"/>
      <c r="M77" s="167" t="s">
        <v>91</v>
      </c>
      <c r="N77" s="167"/>
      <c r="O77" s="168"/>
      <c r="P77" s="25">
        <v>11</v>
      </c>
      <c r="Q77" s="39"/>
      <c r="R77" s="39"/>
      <c r="T77" s="39"/>
      <c r="U77" s="39"/>
      <c r="V77" s="39"/>
      <c r="W77" s="39"/>
      <c r="X77" s="39"/>
      <c r="Y77" s="39"/>
      <c r="Z77" s="39"/>
    </row>
    <row r="78" spans="1:27" ht="15" customHeight="1" x14ac:dyDescent="0.35">
      <c r="B78" s="37"/>
      <c r="C78" s="40"/>
      <c r="D78" s="46"/>
      <c r="I78" s="40"/>
      <c r="J78" s="40"/>
      <c r="K78" s="40"/>
      <c r="L78" s="39"/>
      <c r="M78" s="167" t="s">
        <v>86</v>
      </c>
      <c r="N78" s="167"/>
      <c r="O78" s="168"/>
      <c r="P78" s="25">
        <v>20</v>
      </c>
      <c r="Q78" s="39"/>
      <c r="R78" s="39"/>
      <c r="T78" s="39"/>
      <c r="U78" s="39"/>
      <c r="V78" s="39"/>
      <c r="W78" s="39"/>
      <c r="X78" s="39"/>
      <c r="Y78" s="39"/>
      <c r="Z78" s="39"/>
    </row>
    <row r="79" spans="1:27" s="124" customFormat="1" ht="15" customHeight="1" x14ac:dyDescent="0.45">
      <c r="A79" s="122"/>
      <c r="B79" s="123" t="s">
        <v>23</v>
      </c>
      <c r="C79" s="123"/>
      <c r="D79" s="123"/>
      <c r="F79" s="135" t="s">
        <v>23</v>
      </c>
      <c r="G79" s="134"/>
      <c r="H79" s="136"/>
      <c r="I79" s="137"/>
      <c r="J79" s="137"/>
      <c r="K79" s="137"/>
      <c r="L79" s="130"/>
      <c r="M79" s="167" t="s">
        <v>87</v>
      </c>
      <c r="N79" s="167"/>
      <c r="O79" s="168"/>
      <c r="P79" s="25">
        <v>12</v>
      </c>
      <c r="Q79" s="130"/>
      <c r="R79" s="130"/>
      <c r="S79" s="130"/>
      <c r="T79" s="130"/>
      <c r="U79" s="130"/>
      <c r="V79" s="130"/>
      <c r="W79" s="130"/>
      <c r="X79" s="130"/>
      <c r="Y79" s="130"/>
      <c r="Z79" s="130"/>
    </row>
    <row r="80" spans="1:27" s="93" customFormat="1" ht="15" customHeight="1" x14ac:dyDescent="0.3">
      <c r="A80" s="92"/>
      <c r="B80" s="102" t="s">
        <v>7</v>
      </c>
      <c r="C80" s="102" t="s">
        <v>8</v>
      </c>
      <c r="D80" s="103" t="s">
        <v>9</v>
      </c>
      <c r="F80" s="93" t="s">
        <v>7</v>
      </c>
      <c r="G80" s="143" t="s">
        <v>104</v>
      </c>
      <c r="H80" s="144" t="s">
        <v>109</v>
      </c>
      <c r="I80" s="143" t="s">
        <v>106</v>
      </c>
      <c r="J80" s="143" t="s">
        <v>107</v>
      </c>
      <c r="K80" s="143" t="s">
        <v>108</v>
      </c>
      <c r="L80" s="97"/>
      <c r="M80" s="167" t="s">
        <v>88</v>
      </c>
      <c r="N80" s="167"/>
      <c r="O80" s="168"/>
      <c r="P80" s="25">
        <v>3</v>
      </c>
      <c r="Q80" s="97"/>
      <c r="R80" s="97"/>
      <c r="S80" s="97"/>
      <c r="T80" s="97"/>
      <c r="U80" s="97"/>
      <c r="V80" s="97"/>
      <c r="W80" s="97"/>
      <c r="X80" s="97"/>
      <c r="Y80" s="97"/>
      <c r="Z80" s="97"/>
    </row>
    <row r="81" spans="2:26" ht="15" customHeight="1" x14ac:dyDescent="0.35">
      <c r="B81" s="104" t="s">
        <v>10</v>
      </c>
      <c r="C81" s="99">
        <f>SUMPRODUCT(($H$3:$H$52&lt;=100)*($H$3:$H$52&gt;=85)*($C$3:$C$52=$B$79))</f>
        <v>15</v>
      </c>
      <c r="D81" s="100">
        <f>SUMPRODUCT(($H$3:$H$52)*($H$3:$H$52&lt;=100)*($H$3:$H$52&gt;=85)*($C$3:$C$52=$B$79))/$C81</f>
        <v>92.333333333333329</v>
      </c>
      <c r="F81" t="s">
        <v>10</v>
      </c>
      <c r="G81" s="138">
        <f>C81</f>
        <v>15</v>
      </c>
      <c r="H81" s="98"/>
      <c r="I81" s="106">
        <f>SUMPRODUCT(($U$3:$U$52)*($H$3:$H$52&lt;=100)*($H$3:$H$52&gt;=85)*($C$3:$C$52=$B$79))/$C81</f>
        <v>0.87356321839080464</v>
      </c>
      <c r="J81" s="106">
        <f>SUMPRODUCT(($W$3:$W$52)*($H$3:$H$52&lt;=100)*($H$3:$H$52&gt;=85)*($C$3:$C$52=$B$79))/$C81</f>
        <v>0.90666666666666673</v>
      </c>
      <c r="K81" s="106">
        <f>SUMPRODUCT(($Y$3:$Y$52)*($H$3:$H$52&lt;=100)*($H$3:$H$52&gt;=85)*($C$3:$C$52=$B$79))/$C81</f>
        <v>0.96376811594202894</v>
      </c>
      <c r="L81" s="39"/>
      <c r="M81" s="163" t="s">
        <v>5</v>
      </c>
      <c r="N81" s="164"/>
      <c r="P81" s="29">
        <f>SUM(P77:P80)</f>
        <v>46</v>
      </c>
      <c r="Q81" s="39"/>
      <c r="R81" s="39"/>
      <c r="T81" s="39"/>
      <c r="U81" s="39"/>
      <c r="V81" s="39"/>
      <c r="W81" s="39"/>
      <c r="X81" s="39"/>
      <c r="Y81" s="39"/>
      <c r="Z81" s="39"/>
    </row>
    <row r="82" spans="2:26" ht="15" customHeight="1" x14ac:dyDescent="0.35">
      <c r="B82" s="104" t="s">
        <v>11</v>
      </c>
      <c r="C82" s="99">
        <f>SUMPRODUCT(($H$3:$H$52&lt;85)*($H$3:$H$52&gt;=60)*($C$3:$C$52=$B$79))</f>
        <v>9</v>
      </c>
      <c r="D82" s="100">
        <f>SUMPRODUCT(($H$3:$H$52)*($H$3:$H$52&lt;85)*($H$3:$H$52&gt;=60)*($C$3:$C$52=$B$79))/$C82</f>
        <v>78.555555555555557</v>
      </c>
      <c r="F82" t="s">
        <v>11</v>
      </c>
      <c r="G82" s="138">
        <f t="shared" ref="G82:G83" si="19">C82</f>
        <v>9</v>
      </c>
      <c r="H82" s="98"/>
      <c r="I82" s="106">
        <f>SUMPRODUCT(($U$3:$U$52)*($H$3:$H$52&lt;85)*($H$3:$H$52&gt;=60)*($C$3:$C$52=$B$79))/$C82</f>
        <v>0.75095785440613028</v>
      </c>
      <c r="J82" s="106">
        <f>SUMPRODUCT(($W$3:$W$52)*($H$3:$H$52&lt;85)*($H$3:$H$52&gt;=60)*($C$3:$C$52=$B$79))/$C82</f>
        <v>0.73333333333333328</v>
      </c>
      <c r="K82" s="106">
        <f>SUMPRODUCT(($Y$3:$Y$52)*($H$3:$H$52&lt;85)*($H$3:$H$52&gt;=60)*($C$3:$C$52=$B$79))/$C82</f>
        <v>0.83574879227053145</v>
      </c>
      <c r="L82" s="39"/>
      <c r="Q82" s="39"/>
      <c r="R82" s="39"/>
      <c r="T82" s="39"/>
      <c r="U82" s="39"/>
      <c r="V82" s="39"/>
      <c r="W82" s="39"/>
      <c r="X82" s="39"/>
      <c r="Y82" s="39"/>
      <c r="Z82" s="39"/>
    </row>
    <row r="83" spans="2:26" ht="15" customHeight="1" x14ac:dyDescent="0.35">
      <c r="B83" s="104" t="s">
        <v>12</v>
      </c>
      <c r="C83" s="99">
        <f>SUMPRODUCT(($H$3:$H$52&lt;60)*($C$3:$C$52=$B$79))</f>
        <v>2</v>
      </c>
      <c r="D83" s="100">
        <f>SUMPRODUCT(($H$3:$H$52)*($H$3:$H$52&lt;60)*($C$3:$C$52=$B$79))/$C83</f>
        <v>25.25</v>
      </c>
      <c r="F83" t="s">
        <v>12</v>
      </c>
      <c r="G83" s="138">
        <f t="shared" si="19"/>
        <v>2</v>
      </c>
      <c r="H83" s="98"/>
      <c r="I83" s="106">
        <f>SUMPRODUCT(($U$3:$U$52)*($H$3:$H$52&lt;60)*($C$3:$C$52=$B$79))/$C83</f>
        <v>0.62931034482758619</v>
      </c>
      <c r="J83" s="106">
        <f>SUMPRODUCT(($W$3:$W$52)*($H$3:$H$52&lt;60)*($C$3:$C$52=$B$79))/$C83</f>
        <v>0.25</v>
      </c>
      <c r="K83" s="106">
        <f>SUMPRODUCT(($Y$3:$Y$52)*($H$3:$H$52&lt;60)*($C$3:$C$52=$B$79))/$C83</f>
        <v>0.79347826086956519</v>
      </c>
      <c r="L83" s="39"/>
      <c r="Q83" s="39"/>
      <c r="R83" s="39"/>
      <c r="T83" s="39"/>
      <c r="U83" s="39"/>
      <c r="V83" s="39"/>
      <c r="W83" s="39"/>
      <c r="X83" s="39"/>
      <c r="Y83" s="39"/>
      <c r="Z83" s="39"/>
    </row>
    <row r="84" spans="2:26" ht="15" customHeight="1" x14ac:dyDescent="0.35">
      <c r="B84" s="156" t="s">
        <v>13</v>
      </c>
      <c r="C84" s="156">
        <f>SUM(C81:C83)</f>
        <v>26</v>
      </c>
      <c r="D84" s="158">
        <f>SUMPRODUCT(($H$3:$H$52)*($C$3:$C$52=$B$79))/$C84</f>
        <v>82.40384615384616</v>
      </c>
      <c r="F84" t="s">
        <v>13</v>
      </c>
      <c r="G84" s="139">
        <f>C84</f>
        <v>26</v>
      </c>
      <c r="H84" s="119"/>
      <c r="I84" s="106">
        <f>SUMPRODUCT(($U$3:$U$52)*($C$3:$C$52=$B$79))/$C84</f>
        <v>0.81233421750663126</v>
      </c>
      <c r="J84" s="106">
        <f>SUMPRODUCT(($W$3:$W$52)*($C$3:$C$52=$B$79))/$C84</f>
        <v>0.79615384615384643</v>
      </c>
      <c r="K84" s="106">
        <f>SUMPRODUCT(($Y$3:$Y$52)*($C$3:$C$52=$B$79))/$C84</f>
        <v>0.90635451505016706</v>
      </c>
    </row>
    <row r="85" spans="2:26" ht="15" customHeight="1" x14ac:dyDescent="0.35"/>
    <row r="86" spans="2:26" ht="15" customHeight="1" x14ac:dyDescent="0.35"/>
    <row r="87" spans="2:26" ht="15" customHeight="1" x14ac:dyDescent="0.35"/>
    <row r="88" spans="2:26" ht="15" customHeight="1" x14ac:dyDescent="0.35"/>
    <row r="89" spans="2:26" ht="15" customHeight="1" x14ac:dyDescent="0.35"/>
    <row r="90" spans="2:26" ht="15" customHeight="1" x14ac:dyDescent="0.35"/>
    <row r="91" spans="2:26" ht="15" customHeight="1" x14ac:dyDescent="0.35"/>
    <row r="92" spans="2:26" ht="15" customHeight="1" x14ac:dyDescent="0.35"/>
    <row r="93" spans="2:26" ht="15" customHeight="1" x14ac:dyDescent="0.35"/>
    <row r="94" spans="2:26" ht="15" customHeight="1" x14ac:dyDescent="0.35"/>
    <row r="95" spans="2:26" ht="15" customHeight="1" x14ac:dyDescent="0.35"/>
    <row r="96" spans="2:26" ht="15" customHeight="1" x14ac:dyDescent="0.35"/>
    <row r="97" ht="15" customHeight="1" x14ac:dyDescent="0.35"/>
    <row r="98" ht="15" customHeight="1" x14ac:dyDescent="0.35"/>
    <row r="99" ht="15" customHeight="1" x14ac:dyDescent="0.35"/>
    <row r="100" ht="15" customHeight="1" x14ac:dyDescent="0.35"/>
  </sheetData>
  <autoFilter ref="A2:AC2">
    <sortState ref="A3:AC52">
      <sortCondition ref="C2"/>
    </sortState>
  </autoFilter>
  <sortState ref="C3:R52">
    <sortCondition descending="1" ref="H3:H52"/>
  </sortState>
  <mergeCells count="19">
    <mergeCell ref="V1:W1"/>
    <mergeCell ref="X1:Y1"/>
    <mergeCell ref="T1:U1"/>
    <mergeCell ref="M62:O62"/>
    <mergeCell ref="M63:O63"/>
    <mergeCell ref="M70:O70"/>
    <mergeCell ref="M81:N81"/>
    <mergeCell ref="M73:N73"/>
    <mergeCell ref="M72:O72"/>
    <mergeCell ref="M77:O77"/>
    <mergeCell ref="M78:O78"/>
    <mergeCell ref="M79:O79"/>
    <mergeCell ref="M80:O80"/>
    <mergeCell ref="M76:O76"/>
    <mergeCell ref="M64:O64"/>
    <mergeCell ref="M65:O65"/>
    <mergeCell ref="M66:O66"/>
    <mergeCell ref="M67:O67"/>
    <mergeCell ref="M71:O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duo clt az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2020-06-13T10:47:33Z</dcterms:created>
  <dcterms:modified xsi:type="dcterms:W3CDTF">2020-06-13T16:14:26Z</dcterms:modified>
</cp:coreProperties>
</file>