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DB" sheetId="4" r:id="rId1"/>
    <sheet name="ComRef" sheetId="2" r:id="rId2"/>
  </sheets>
  <externalReferences>
    <externalReference r:id="rId3"/>
  </externalReferences>
  <definedNames>
    <definedName name="_xlnm._FilterDatabase" localSheetId="0" hidden="1">DB!$A$1:$E$17</definedName>
    <definedName name="Partenaire">'[1]Menus Déroulants'!$S$2:$S$35</definedName>
  </definedNames>
  <calcPr calcId="152511"/>
</workbook>
</file>

<file path=xl/calcChain.xml><?xml version="1.0" encoding="utf-8"?>
<calcChain xmlns="http://schemas.openxmlformats.org/spreadsheetml/2006/main">
  <c r="V2" i="4" l="1"/>
  <c r="W2" i="4" s="1"/>
  <c r="V3" i="4"/>
  <c r="W3" i="4" s="1"/>
  <c r="V4" i="4"/>
  <c r="W4" i="4" s="1"/>
  <c r="V5" i="4"/>
  <c r="W5" i="4" s="1"/>
  <c r="V6" i="4"/>
  <c r="W6" i="4" s="1"/>
  <c r="V7" i="4"/>
  <c r="W7" i="4" s="1"/>
  <c r="V8" i="4"/>
  <c r="W8" i="4" s="1"/>
  <c r="V9" i="4"/>
  <c r="W9" i="4" s="1"/>
  <c r="V10" i="4"/>
  <c r="W10" i="4" s="1"/>
  <c r="V11" i="4"/>
  <c r="W11" i="4" s="1"/>
  <c r="V12" i="4"/>
  <c r="W12" i="4" s="1"/>
  <c r="V13" i="4"/>
  <c r="W13" i="4" s="1"/>
  <c r="V14" i="4"/>
  <c r="W14" i="4" s="1"/>
  <c r="V15" i="4"/>
  <c r="W15" i="4" s="1"/>
  <c r="V16" i="4"/>
  <c r="W16" i="4" s="1"/>
  <c r="V17" i="4"/>
  <c r="W17" i="4" s="1"/>
  <c r="U2" i="4"/>
  <c r="U3" i="4"/>
  <c r="U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T2" i="4"/>
  <c r="T3" i="4"/>
  <c r="T4" i="4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S6" i="4" l="1"/>
  <c r="R6" i="4"/>
  <c r="N6" i="4"/>
  <c r="M6" i="4"/>
  <c r="L6" i="4"/>
  <c r="K6" i="4"/>
  <c r="J6" i="4"/>
  <c r="I6" i="4"/>
  <c r="O6" i="4" l="1"/>
  <c r="P6" i="4" s="1"/>
  <c r="M2" i="4"/>
  <c r="M3" i="4"/>
  <c r="M4" i="4"/>
  <c r="M5" i="4"/>
  <c r="M7" i="4"/>
  <c r="M8" i="4"/>
  <c r="M9" i="4"/>
  <c r="M10" i="4"/>
  <c r="M11" i="4"/>
  <c r="M12" i="4"/>
  <c r="M13" i="4"/>
  <c r="M14" i="4"/>
  <c r="M15" i="4"/>
  <c r="M16" i="4"/>
  <c r="M17" i="4"/>
  <c r="S3" i="4" l="1"/>
  <c r="S4" i="4"/>
  <c r="S5" i="4"/>
  <c r="S7" i="4"/>
  <c r="S8" i="4"/>
  <c r="S9" i="4"/>
  <c r="S10" i="4"/>
  <c r="S11" i="4"/>
  <c r="S12" i="4"/>
  <c r="S13" i="4"/>
  <c r="S14" i="4"/>
  <c r="S15" i="4"/>
  <c r="S16" i="4"/>
  <c r="S17" i="4"/>
  <c r="S2" i="4"/>
  <c r="R3" i="4"/>
  <c r="R4" i="4"/>
  <c r="R5" i="4"/>
  <c r="R7" i="4"/>
  <c r="R8" i="4"/>
  <c r="R9" i="4"/>
  <c r="R10" i="4"/>
  <c r="R11" i="4"/>
  <c r="R12" i="4"/>
  <c r="R13" i="4"/>
  <c r="R14" i="4"/>
  <c r="R15" i="4"/>
  <c r="R16" i="4"/>
  <c r="R17" i="4"/>
  <c r="R2" i="4"/>
  <c r="N13" i="4"/>
  <c r="L13" i="4"/>
  <c r="K13" i="4"/>
  <c r="J13" i="4"/>
  <c r="I13" i="4"/>
  <c r="N17" i="4"/>
  <c r="L17" i="4"/>
  <c r="K17" i="4"/>
  <c r="J17" i="4"/>
  <c r="I17" i="4"/>
  <c r="N16" i="4"/>
  <c r="L16" i="4"/>
  <c r="K16" i="4"/>
  <c r="J16" i="4"/>
  <c r="I16" i="4"/>
  <c r="N15" i="4"/>
  <c r="L15" i="4"/>
  <c r="K15" i="4"/>
  <c r="J15" i="4"/>
  <c r="I15" i="4"/>
  <c r="N14" i="4"/>
  <c r="O14" i="4" s="1"/>
  <c r="L14" i="4"/>
  <c r="K14" i="4"/>
  <c r="J14" i="4"/>
  <c r="I14" i="4"/>
  <c r="N12" i="4"/>
  <c r="L12" i="4"/>
  <c r="K12" i="4"/>
  <c r="J12" i="4"/>
  <c r="I12" i="4"/>
  <c r="N11" i="4"/>
  <c r="L11" i="4"/>
  <c r="K11" i="4"/>
  <c r="J11" i="4"/>
  <c r="I11" i="4"/>
  <c r="N10" i="4"/>
  <c r="L10" i="4"/>
  <c r="K10" i="4"/>
  <c r="J10" i="4"/>
  <c r="I10" i="4"/>
  <c r="N9" i="4"/>
  <c r="L9" i="4"/>
  <c r="K9" i="4"/>
  <c r="J9" i="4"/>
  <c r="I9" i="4"/>
  <c r="N8" i="4"/>
  <c r="O8" i="4" s="1"/>
  <c r="L8" i="4"/>
  <c r="K8" i="4"/>
  <c r="J8" i="4"/>
  <c r="I8" i="4"/>
  <c r="N7" i="4"/>
  <c r="L7" i="4"/>
  <c r="K7" i="4"/>
  <c r="J7" i="4"/>
  <c r="I7" i="4"/>
  <c r="N5" i="4"/>
  <c r="L5" i="4"/>
  <c r="K5" i="4"/>
  <c r="J5" i="4"/>
  <c r="I5" i="4"/>
  <c r="N2" i="4"/>
  <c r="N3" i="4"/>
  <c r="N4" i="4"/>
  <c r="L2" i="4"/>
  <c r="L3" i="4"/>
  <c r="L4" i="4"/>
  <c r="J2" i="4"/>
  <c r="J3" i="4"/>
  <c r="J4" i="4"/>
  <c r="I2" i="4"/>
  <c r="I3" i="4"/>
  <c r="I4" i="4"/>
  <c r="K4" i="4"/>
  <c r="K2" i="4"/>
  <c r="K3" i="4"/>
  <c r="O7" i="4" l="1"/>
  <c r="P7" i="4" s="1"/>
  <c r="O16" i="4"/>
  <c r="P16" i="4" s="1"/>
  <c r="O3" i="4"/>
  <c r="P3" i="4" s="1"/>
  <c r="P8" i="4"/>
  <c r="O12" i="4"/>
  <c r="P12" i="4" s="1"/>
  <c r="O5" i="4"/>
  <c r="P5" i="4" s="1"/>
  <c r="O15" i="4"/>
  <c r="P15" i="4" s="1"/>
  <c r="O17" i="4"/>
  <c r="P17" i="4" s="1"/>
  <c r="O4" i="4"/>
  <c r="P4" i="4" s="1"/>
  <c r="O9" i="4"/>
  <c r="P9" i="4" s="1"/>
  <c r="O13" i="4"/>
  <c r="P13" i="4" s="1"/>
  <c r="O2" i="4"/>
  <c r="P2" i="4" s="1"/>
  <c r="O11" i="4"/>
  <c r="P11" i="4" s="1"/>
  <c r="O10" i="4"/>
  <c r="P10" i="4" s="1"/>
  <c r="P14" i="4"/>
</calcChain>
</file>

<file path=xl/sharedStrings.xml><?xml version="1.0" encoding="utf-8"?>
<sst xmlns="http://schemas.openxmlformats.org/spreadsheetml/2006/main" count="210" uniqueCount="59">
  <si>
    <t>Type</t>
  </si>
  <si>
    <t>Nbr</t>
  </si>
  <si>
    <t>Com</t>
  </si>
  <si>
    <t>Referentie contract</t>
  </si>
  <si>
    <t>Selected Payment Method</t>
  </si>
  <si>
    <t>Product Target Segment</t>
  </si>
  <si>
    <t>Mois</t>
  </si>
  <si>
    <t>001846803208</t>
  </si>
  <si>
    <t>541448820044782120</t>
  </si>
  <si>
    <t>0355538039</t>
  </si>
  <si>
    <t>Direct Debit</t>
  </si>
  <si>
    <t>Residential</t>
  </si>
  <si>
    <t>001898332537</t>
  </si>
  <si>
    <t>541448860013832463</t>
  </si>
  <si>
    <t>0355403451</t>
  </si>
  <si>
    <t>Bank Transfer</t>
  </si>
  <si>
    <t>Headpoint: NAE</t>
  </si>
  <si>
    <t>A: K</t>
  </si>
  <si>
    <t>Business</t>
  </si>
  <si>
    <t>Who 1</t>
  </si>
  <si>
    <t>Who 2</t>
  </si>
  <si>
    <t>A</t>
  </si>
  <si>
    <t>Recherche Com Who 1</t>
  </si>
  <si>
    <t>Recherche Com Who 2</t>
  </si>
  <si>
    <t>Dom</t>
  </si>
  <si>
    <t>SANS</t>
  </si>
  <si>
    <t>AVEC</t>
  </si>
  <si>
    <t>&lt;=5</t>
  </si>
  <si>
    <t>&gt;5</t>
  </si>
  <si>
    <t>&lt;=2</t>
  </si>
  <si>
    <t>&gt;2</t>
  </si>
  <si>
    <t>Tabeau nommé "TabComRefA"</t>
  </si>
  <si>
    <t>Tableau nommé "TabComRefP"</t>
  </si>
  <si>
    <t>Nbr Product Target Segment identique pour même mois pour Who 1</t>
  </si>
  <si>
    <t>Nbr Resi pour même mois pour Who 1</t>
  </si>
  <si>
    <t>Nbr de Direct Debit/mois RESI pour Who 1</t>
  </si>
  <si>
    <t>Nbr Business pour même mois pour Who 1</t>
  </si>
  <si>
    <t>Nbre De Ligne Mois suivant Target Segment identique pour Who 1</t>
  </si>
  <si>
    <t>Pourcentage Par mois Dom pour Même tproduct Segment pour Who 1</t>
  </si>
  <si>
    <t>Pourcent Dom</t>
  </si>
  <si>
    <t>PAR1</t>
  </si>
  <si>
    <t>PAR2</t>
  </si>
  <si>
    <t>PAR3</t>
  </si>
  <si>
    <t>Nbr Res/Bus pour même mois suivant Who 2</t>
  </si>
  <si>
    <t>Nbr DOM suivant RES/Buss pour même mois suivant Who 2</t>
  </si>
  <si>
    <t>Résultat désiré pour Recherche Com Who 2</t>
  </si>
  <si>
    <t>Résultat désirés pour Recherche Com Who 1</t>
  </si>
  <si>
    <t>Nbr de Direct Debit/mois Bus pour Who 1</t>
  </si>
  <si>
    <t>Nbr Resi pour même mois pour who 2</t>
  </si>
  <si>
    <t>Nbr Business pour même mois pour who 2</t>
  </si>
  <si>
    <t>&lt;--30</t>
  </si>
  <si>
    <t>Trad</t>
  </si>
  <si>
    <t>SPT</t>
  </si>
  <si>
    <t>&lt;--35</t>
  </si>
  <si>
    <t>&lt;--50</t>
  </si>
  <si>
    <t>&lt;--70</t>
  </si>
  <si>
    <t>BorneMini</t>
  </si>
  <si>
    <t>&lt;4</t>
  </si>
  <si>
    <t>&gt;=4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</si>
</sst>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66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1" fillId="2" borderId="0" xfId="1" applyFont="1" applyFill="1" applyAlignment="1">
      <alignment horizontal="left" vertical="top" wrapText="1"/>
    </xf>
    <xf numFmtId="0" fontId="4" fillId="2" borderId="0" xfId="1" applyFont="1" applyFill="1" applyAlignment="1">
      <alignment horizontal="left" vertical="top" wrapText="1"/>
    </xf>
    <xf numFmtId="0" fontId="2" fillId="2" borderId="0" xfId="1" applyFont="1" applyFill="1" applyAlignment="1">
      <alignment horizontal="left" vertical="top"/>
    </xf>
    <xf numFmtId="49" fontId="3" fillId="0" borderId="0" xfId="1" applyNumberFormat="1" applyAlignment="1">
      <alignment wrapText="1"/>
    </xf>
    <xf numFmtId="17" fontId="3" fillId="0" borderId="0" xfId="1" applyNumberFormat="1"/>
    <xf numFmtId="0" fontId="3" fillId="0" borderId="0" xfId="1"/>
    <xf numFmtId="10" fontId="3" fillId="0" borderId="0" xfId="1" applyNumberFormat="1"/>
    <xf numFmtId="0" fontId="3" fillId="0" borderId="0" xfId="1" applyNumberFormat="1"/>
    <xf numFmtId="0" fontId="3" fillId="0" borderId="0" xfId="1" applyNumberFormat="1" applyFill="1"/>
    <xf numFmtId="9" fontId="0" fillId="0" borderId="0" xfId="0" applyNumberFormat="1"/>
    <xf numFmtId="0" fontId="5" fillId="0" borderId="0" xfId="1" applyNumberFormat="1" applyFont="1"/>
    <xf numFmtId="0" fontId="3" fillId="3" borderId="1" xfId="1" applyNumberFormat="1" applyFont="1" applyFill="1" applyBorder="1" applyAlignment="1"/>
    <xf numFmtId="49" fontId="0" fillId="0" borderId="0" xfId="0" applyNumberFormat="1"/>
  </cellXfs>
  <cellStyles count="2">
    <cellStyle name="Normal" xfId="0" builtinId="0"/>
    <cellStyle name="Normal 2" xfId="1"/>
  </cellStyles>
  <dxfs count="26">
    <dxf>
      <numFmt numFmtId="13" formatCode="0%"/>
    </dxf>
    <dxf>
      <numFmt numFmtId="0" formatCode="General"/>
    </dxf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4" formatCode="0.0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mm/yy"/>
    </dxf>
    <dxf>
      <numFmt numFmtId="164" formatCode="mmm/yy"/>
      <alignment horizontal="right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0066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orting%20Energ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gie"/>
      <sheetName val="Menus Déroulants"/>
      <sheetName val="Résumé en Cours"/>
    </sheetNames>
    <sheetDataSet>
      <sheetData sheetId="0"/>
      <sheetData sheetId="1">
        <row r="2">
          <cell r="S2" t="str">
            <v xml:space="preserve"> Choose Partner</v>
          </cell>
        </row>
        <row r="3">
          <cell r="S3" t="str">
            <v>ADC Distri</v>
          </cell>
        </row>
        <row r="4">
          <cell r="S4" t="str">
            <v>Alta</v>
          </cell>
        </row>
        <row r="5">
          <cell r="S5" t="str">
            <v>Alta/Toussaint</v>
          </cell>
        </row>
        <row r="6">
          <cell r="S6" t="str">
            <v>AML Telecom</v>
          </cell>
        </row>
        <row r="7">
          <cell r="S7" t="str">
            <v>Amm</v>
          </cell>
        </row>
        <row r="8">
          <cell r="S8" t="str">
            <v>Anago</v>
          </cell>
        </row>
        <row r="9">
          <cell r="S9" t="str">
            <v>Computer Company</v>
          </cell>
        </row>
        <row r="10">
          <cell r="S10" t="str">
            <v>Connect You</v>
          </cell>
        </row>
        <row r="11">
          <cell r="S11" t="str">
            <v>CRC Belgium</v>
          </cell>
        </row>
        <row r="12">
          <cell r="S12" t="str">
            <v>Data Inc</v>
          </cell>
        </row>
        <row r="13">
          <cell r="S13" t="str">
            <v>Douillez Fabrice</v>
          </cell>
        </row>
        <row r="14">
          <cell r="S14" t="str">
            <v>Esda 16</v>
          </cell>
        </row>
        <row r="15">
          <cell r="S15" t="str">
            <v>Hascom</v>
          </cell>
        </row>
        <row r="16">
          <cell r="S16" t="str">
            <v>Hifi José Wilmet</v>
          </cell>
        </row>
        <row r="17">
          <cell r="S17" t="str">
            <v>Holitec Service</v>
          </cell>
        </row>
        <row r="18">
          <cell r="S18" t="str">
            <v>ICM Labarque</v>
          </cell>
        </row>
        <row r="19">
          <cell r="S19" t="str">
            <v>Ita Relocation</v>
          </cell>
        </row>
        <row r="20">
          <cell r="S20" t="str">
            <v>IT-Systemes</v>
          </cell>
        </row>
        <row r="21">
          <cell r="S21" t="str">
            <v>Le Comptoir de l'Immobilier</v>
          </cell>
        </row>
        <row r="22">
          <cell r="S22" t="str">
            <v>Luwi Informatique</v>
          </cell>
        </row>
        <row r="23">
          <cell r="S23" t="str">
            <v>MaxSystem</v>
          </cell>
        </row>
        <row r="24">
          <cell r="S24" t="str">
            <v>MicroLab</v>
          </cell>
        </row>
        <row r="25">
          <cell r="S25" t="str">
            <v>Office Equipment</v>
          </cell>
        </row>
        <row r="26">
          <cell r="S26" t="str">
            <v>Pinny</v>
          </cell>
        </row>
        <row r="27">
          <cell r="S27" t="str">
            <v>Pompilii</v>
          </cell>
        </row>
        <row r="28">
          <cell r="S28" t="str">
            <v>Rsi Computer</v>
          </cell>
        </row>
        <row r="29">
          <cell r="S29" t="str">
            <v>S Computer Club</v>
          </cell>
        </row>
        <row r="30">
          <cell r="S30" t="str">
            <v>Storegames</v>
          </cell>
        </row>
        <row r="31">
          <cell r="S31" t="str">
            <v>Symtec</v>
          </cell>
        </row>
        <row r="32">
          <cell r="S32" t="str">
            <v>Televideo</v>
          </cell>
        </row>
        <row r="33">
          <cell r="S33" t="str">
            <v>TJS Gestion</v>
          </cell>
        </row>
        <row r="34">
          <cell r="S34" t="str">
            <v>Wellcom</v>
          </cell>
        </row>
        <row r="35">
          <cell r="S35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2" name="TabCom" displayName="TabCom" ref="A1:X17" totalsRowShown="0" headerRowDxfId="25">
  <autoFilter ref="A1:X17"/>
  <tableColumns count="24">
    <tableColumn id="13" name="Referentie contract" dataDxfId="24"/>
    <tableColumn id="14" name="Headpoint: NAE" dataDxfId="23"/>
    <tableColumn id="15" name="A: K" dataDxfId="22"/>
    <tableColumn id="36" name="Selected Payment Method" dataDxfId="21"/>
    <tableColumn id="46" name="Product Target Segment" dataDxfId="20"/>
    <tableColumn id="73" name="Who 1" dataDxfId="19" dataCellStyle="Normal 2"/>
    <tableColumn id="60" name="Mois"/>
    <tableColumn id="74" name="Who 2" dataDxfId="18" dataCellStyle="Normal 2"/>
    <tableColumn id="61" name="Nbr Product Target Segment identique pour même mois pour Who 1" dataDxfId="17">
      <calculatedColumnFormula>COUNTIFS(TabCom[[#All],[Product Target Segment]],TabCom[[#This Row],[Product Target Segment]],TabCom[[#All],[Mois]],TabCom[[#This Row],[Mois]],TabCom[[#All],[Who 1]],TabCom[[#This Row],[Who 1]])</calculatedColumnFormula>
    </tableColumn>
    <tableColumn id="76" name="Nbr Resi pour même mois pour Who 1" dataDxfId="16" dataCellStyle="Normal 2">
      <calculatedColumnFormula>COUNTIFS(TabCom[[#All],[Product Target Segment]],"Residential",TabCom[[#All],[Mois]],TabCom[[#This Row],[Mois]],TabCom[[#All],[Who 1]],TabCom[[#This Row],[Who 1]])</calculatedColumnFormula>
    </tableColumn>
    <tableColumn id="65" name="Nbr Business pour même mois pour Who 1" dataDxfId="15">
      <calculatedColumnFormula>COUNTIFS(TabCom[[#All],[Product Target Segment]],"Business",TabCom[[#All],[Mois]],TabCom[[#This Row],[Mois]],TabCom[[#All],[Who 1]],TabCom[[#This Row],[Who 1]])</calculatedColumnFormula>
    </tableColumn>
    <tableColumn id="66" name="Nbr de Direct Debit/mois RESI pour Who 1" dataDxfId="14">
      <calculatedColumnFormula>COUNTIFS(TabCom[[#All],[Product Target Segment]],"Residential",TabCom[[#All],[Selected Payment Method]],"Direct Debit",TabCom[[#All],[Mois]],TabCom[[#This Row],[Mois]],TabCom[[#All],[Who 1]],TabCom[[#This Row],[Who 1]])</calculatedColumnFormula>
    </tableColumn>
    <tableColumn id="2" name="Nbr de Direct Debit/mois Bus pour Who 1" dataDxfId="13" dataCellStyle="Normal 2">
      <calculatedColumnFormula>COUNTIFS(TabCom[[#All],[Product Target Segment]],"Business",TabCom[[#All],[Selected Payment Method]],"Direct Debit",TabCom[[#All],[Mois]],TabCom[[#This Row],[Mois]],TabCom[[#All],[Who 1]],TabCom[[#This Row],[Who 1]])</calculatedColumnFormula>
    </tableColumn>
    <tableColumn id="62" name="Nbre De Ligne Mois suivant Target Segment identique pour Who 1" dataDxfId="12">
      <calculatedColumnFormula>COUNTIFS(TabCom[[#All],[Product Target Segment]],TabCom[[#This Row],[Product Target Segment]],TabCom[[#All],[Mois]],G2,TabCom[[#All],[Who 1]],TabCom[[#This Row],[Who 1]])</calculatedColumnFormula>
    </tableColumn>
    <tableColumn id="63" name="Pourcentage Par mois Dom pour Même tproduct Segment pour Who 1" dataDxfId="11">
      <calculatedColumnFormula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calculatedColumnFormula>
    </tableColumn>
    <tableColumn id="67" name="Recherche Com Who 1" dataDxfId="10">
      <calculatedColumnFormula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calculatedColumnFormula>
    </tableColumn>
    <tableColumn id="1" name="Résultat désirés pour Recherche Com Who 1" dataDxfId="9" dataCellStyle="Normal 2"/>
    <tableColumn id="77" name="Nbr Res/Bus pour même mois suivant Who 2" dataDxfId="8" dataCellStyle="Normal 2">
      <calculatedColumnFormula>COUNTIFS(TabCom[[#All],[Mois]],TabCom[[#This Row],[Mois]],TabCom[[#All],[Who 2]],TabCom[[#This Row],[Who 2]],TabCom[[#All],[Product Target Segment]],TabCom[[#This Row],[Product Target Segment]])</calculatedColumnFormula>
    </tableColumn>
    <tableColumn id="78" name="Nbr DOM suivant RES/Buss pour même mois suivant Who 2" dataDxfId="7" dataCellStyle="Normal 2">
      <calculatedColumnFormula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calculatedColumnFormula>
    </tableColumn>
    <tableColumn id="3" name="Nbr Resi pour même mois pour who 2" dataDxfId="6" dataCellStyle="Normal 2">
      <calculatedColumnFormula>COUNTIFS(TabCom[[#All],[Product Target Segment]],"Residential",TabCom[[#All],[Mois]],TabCom[[#This Row],[Mois]],TabCom[[#All],[Who 2]],TabCom[[#This Row],[Who 2]])</calculatedColumnFormula>
    </tableColumn>
    <tableColumn id="4" name="Nbr Business pour même mois pour who 2" dataDxfId="5" dataCellStyle="Normal 2">
      <calculatedColumnFormula>COUNTIFS(TabCom[[#All],[Product Target Segment]],"Business",TabCom[[#All],[Mois]],TabCom[[#This Row],[Mois]],TabCom[[#All],[Who 2]],TabCom[[#This Row],[Who 2]])</calculatedColumnFormula>
    </tableColumn>
    <tableColumn id="5" name="SPT" dataDxfId="4" dataCellStyle="Normal 2">
      <calculatedColumnFormula>VLOOKUP(TabCom[[#This Row],[Selected Payment Method]],TabSPT[#All],2,FALSE)</calculatedColumnFormula>
    </tableColumn>
    <tableColumn id="68" name="Recherche Com Who 2" dataDxfId="1">
      <calculatedColumnFormula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calculatedColumnFormula>
    </tableColumn>
    <tableColumn id="80" name="Résultat désiré pour Recherche Com Who 2" dataDxfId="3" dataCellStyle="Normal 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ComRefA" displayName="TabComRefA" ref="A1:E9" totalsRowShown="0">
  <autoFilter ref="A1:E9"/>
  <tableColumns count="5">
    <tableColumn id="1" name="Type"/>
    <tableColumn id="2" name="Nbr"/>
    <tableColumn id="3" name="BorneMini"/>
    <tableColumn id="4" name="Pourcent Dom" dataDxfId="0"/>
    <tableColumn id="5" name="Com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ComRefP" displayName="TabComRefP" ref="H1:L9" totalsRowShown="0">
  <autoFilter ref="H1:L9"/>
  <tableColumns count="5">
    <tableColumn id="1" name="Type"/>
    <tableColumn id="2" name="Nbr"/>
    <tableColumn id="3" name="BorneMini"/>
    <tableColumn id="4" name="Dom"/>
    <tableColumn id="5" name="Com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SPT" displayName="TabSPT" ref="N1:O3" totalsRowShown="0">
  <autoFilter ref="N1:O3"/>
  <tableColumns count="2">
    <tableColumn id="1" name="Selected Payment Method" dataDxfId="2"/>
    <tableColumn id="2" name="Trad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7"/>
  <sheetViews>
    <sheetView tabSelected="1" topLeftCell="G1" zoomScale="80" zoomScaleNormal="80" workbookViewId="0">
      <pane ySplit="1" topLeftCell="A2" activePane="bottomLeft" state="frozen"/>
      <selection pane="bottomLeft" activeCell="W2" sqref="W2"/>
    </sheetView>
  </sheetViews>
  <sheetFormatPr baseColWidth="10" defaultColWidth="11.453125" defaultRowHeight="15.5" x14ac:dyDescent="0.35"/>
  <cols>
    <col min="1" max="1" width="20.26953125" style="6" customWidth="1"/>
    <col min="2" max="2" width="17.1796875" style="6" customWidth="1"/>
    <col min="3" max="3" width="28.26953125" style="6" customWidth="1"/>
    <col min="4" max="4" width="9.81640625" style="6" customWidth="1"/>
    <col min="5" max="5" width="12.1796875" style="6" customWidth="1"/>
    <col min="6" max="7" width="9.81640625" style="6" customWidth="1"/>
    <col min="8" max="8" width="10.81640625"/>
    <col min="9" max="23" width="11.453125" style="6"/>
    <col min="24" max="24" width="10.81640625" customWidth="1"/>
    <col min="25" max="16384" width="11.453125" style="6"/>
  </cols>
  <sheetData>
    <row r="1" spans="1:24" s="3" customFormat="1" ht="101.5" x14ac:dyDescent="0.35">
      <c r="A1" s="1" t="s">
        <v>3</v>
      </c>
      <c r="B1" s="1" t="s">
        <v>16</v>
      </c>
      <c r="C1" s="1" t="s">
        <v>17</v>
      </c>
      <c r="D1" s="1" t="s">
        <v>4</v>
      </c>
      <c r="E1" s="1" t="s">
        <v>5</v>
      </c>
      <c r="F1" s="2" t="s">
        <v>19</v>
      </c>
      <c r="G1" s="2" t="s">
        <v>6</v>
      </c>
      <c r="H1" s="2" t="s">
        <v>20</v>
      </c>
      <c r="I1" s="2" t="s">
        <v>33</v>
      </c>
      <c r="J1" s="2" t="s">
        <v>34</v>
      </c>
      <c r="K1" s="2" t="s">
        <v>36</v>
      </c>
      <c r="L1" s="2" t="s">
        <v>35</v>
      </c>
      <c r="M1" s="2" t="s">
        <v>47</v>
      </c>
      <c r="N1" s="2" t="s">
        <v>37</v>
      </c>
      <c r="O1" s="2" t="s">
        <v>38</v>
      </c>
      <c r="P1" s="1" t="s">
        <v>22</v>
      </c>
      <c r="Q1" s="2" t="s">
        <v>46</v>
      </c>
      <c r="R1" s="2" t="s">
        <v>43</v>
      </c>
      <c r="S1" s="2" t="s">
        <v>44</v>
      </c>
      <c r="T1" s="2" t="s">
        <v>48</v>
      </c>
      <c r="U1" s="2" t="s">
        <v>49</v>
      </c>
      <c r="V1" s="2" t="s">
        <v>52</v>
      </c>
      <c r="W1" s="2" t="s">
        <v>23</v>
      </c>
      <c r="X1" s="2" t="s">
        <v>45</v>
      </c>
    </row>
    <row r="2" spans="1:24" ht="31" x14ac:dyDescent="0.35">
      <c r="A2" s="4" t="s">
        <v>7</v>
      </c>
      <c r="B2" s="4" t="s">
        <v>8</v>
      </c>
      <c r="C2" s="4" t="s">
        <v>9</v>
      </c>
      <c r="D2" s="4" t="s">
        <v>15</v>
      </c>
      <c r="E2" s="4" t="s">
        <v>18</v>
      </c>
      <c r="F2" s="5" t="s">
        <v>21</v>
      </c>
      <c r="G2" s="5">
        <v>42736</v>
      </c>
      <c r="H2" s="6" t="s">
        <v>40</v>
      </c>
      <c r="I2" s="6">
        <f>COUNTIFS(TabCom[[#All],[Product Target Segment]],TabCom[[#This Row],[Product Target Segment]],TabCom[[#All],[Mois]],TabCom[[#This Row],[Mois]],TabCom[[#All],[Who 1]],TabCom[[#This Row],[Who 1]])</f>
        <v>1</v>
      </c>
      <c r="J2" s="6">
        <f>COUNTIFS(TabCom[[#All],[Product Target Segment]],"Residential",TabCom[[#All],[Mois]],TabCom[[#This Row],[Mois]],TabCom[[#All],[Who 1]],TabCom[[#This Row],[Who 1]])</f>
        <v>4</v>
      </c>
      <c r="K2" s="6">
        <f>COUNTIFS(TabCom[[#All],[Product Target Segment]],"Business",TabCom[[#All],[Mois]],TabCom[[#This Row],[Mois]],TabCom[[#All],[Who 1]],TabCom[[#This Row],[Who 1]])</f>
        <v>1</v>
      </c>
      <c r="L2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2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2" s="6">
        <f>COUNTIFS(TabCom[[#All],[Product Target Segment]],TabCom[[#This Row],[Product Target Segment]],TabCom[[#All],[Mois]],G2,TabCom[[#All],[Who 1]],TabCom[[#This Row],[Who 1]])</f>
        <v>1</v>
      </c>
      <c r="O2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</v>
      </c>
      <c r="P2" s="12" t="e">
        <f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f>
        <v>#VALUE!</v>
      </c>
      <c r="Q2" s="8"/>
      <c r="R2" s="8">
        <f>COUNTIFS(TabCom[[#All],[Mois]],TabCom[[#This Row],[Mois]],TabCom[[#All],[Who 2]],TabCom[[#This Row],[Who 2]],TabCom[[#All],[Product Target Segment]],TabCom[[#This Row],[Product Target Segment]])</f>
        <v>1</v>
      </c>
      <c r="S2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2" s="8">
        <f>COUNTIFS(TabCom[[#All],[Product Target Segment]],"Residential",TabCom[[#All],[Mois]],TabCom[[#This Row],[Mois]],TabCom[[#All],[Who 2]],TabCom[[#This Row],[Who 2]])</f>
        <v>1</v>
      </c>
      <c r="U2" s="8">
        <f>COUNTIFS(TabCom[[#All],[Product Target Segment]],"Business",TabCom[[#All],[Mois]],TabCom[[#This Row],[Mois]],TabCom[[#All],[Who 2]],TabCom[[#This Row],[Who 2]])</f>
        <v>1</v>
      </c>
      <c r="V2" s="8" t="str">
        <f>VLOOKUP(TabCom[[#This Row],[Selected Payment Method]],TabSPT[#All],2,FALSE)</f>
        <v>SANS</v>
      </c>
      <c r="W2" s="8">
        <f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f>
        <v>50</v>
      </c>
      <c r="X2" s="9" t="s">
        <v>54</v>
      </c>
    </row>
    <row r="3" spans="1:24" ht="31" x14ac:dyDescent="0.35">
      <c r="A3" s="4" t="s">
        <v>12</v>
      </c>
      <c r="B3" s="4" t="s">
        <v>13</v>
      </c>
      <c r="C3" s="4" t="s">
        <v>14</v>
      </c>
      <c r="D3" s="4" t="s">
        <v>10</v>
      </c>
      <c r="E3" s="4" t="s">
        <v>11</v>
      </c>
      <c r="F3" s="5" t="s">
        <v>21</v>
      </c>
      <c r="G3" s="5">
        <v>42736</v>
      </c>
      <c r="H3" s="5" t="s">
        <v>40</v>
      </c>
      <c r="I3" s="6">
        <f>COUNTIFS(TabCom[[#All],[Product Target Segment]],TabCom[[#This Row],[Product Target Segment]],TabCom[[#All],[Mois]],TabCom[[#This Row],[Mois]],TabCom[[#All],[Who 1]],TabCom[[#This Row],[Who 1]])</f>
        <v>4</v>
      </c>
      <c r="J3" s="6">
        <f>COUNTIFS(TabCom[[#All],[Product Target Segment]],"Residential",TabCom[[#All],[Mois]],TabCom[[#This Row],[Mois]],TabCom[[#All],[Who 1]],TabCom[[#This Row],[Who 1]])</f>
        <v>4</v>
      </c>
      <c r="K3" s="6">
        <f>COUNTIFS(TabCom[[#All],[Product Target Segment]],"Business",TabCom[[#All],[Mois]],TabCom[[#This Row],[Mois]],TabCom[[#All],[Who 1]],TabCom[[#This Row],[Who 1]])</f>
        <v>1</v>
      </c>
      <c r="L3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3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3" s="6">
        <f>COUNTIFS(TabCom[[#All],[Product Target Segment]],TabCom[[#This Row],[Product Target Segment]],TabCom[[#All],[Mois]],G3,TabCom[[#All],[Who 1]],TabCom[[#This Row],[Who 1]])</f>
        <v>4</v>
      </c>
      <c r="O3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3" s="12" t="e">
        <f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f>
        <v>#VALUE!</v>
      </c>
      <c r="Q3" s="8"/>
      <c r="R3" s="8">
        <f>COUNTIFS(TabCom[[#All],[Mois]],TabCom[[#This Row],[Mois]],TabCom[[#All],[Who 2]],TabCom[[#This Row],[Who 2]],TabCom[[#All],[Product Target Segment]],TabCom[[#This Row],[Product Target Segment]])</f>
        <v>1</v>
      </c>
      <c r="S3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3" s="8">
        <f>COUNTIFS(TabCom[[#All],[Product Target Segment]],"Residential",TabCom[[#All],[Mois]],TabCom[[#This Row],[Mois]],TabCom[[#All],[Who 2]],TabCom[[#This Row],[Who 2]])</f>
        <v>1</v>
      </c>
      <c r="U3" s="8">
        <f>COUNTIFS(TabCom[[#All],[Product Target Segment]],"Business",TabCom[[#All],[Mois]],TabCom[[#This Row],[Mois]],TabCom[[#All],[Who 2]],TabCom[[#This Row],[Who 2]])</f>
        <v>1</v>
      </c>
      <c r="V3" s="8" t="str">
        <f>VLOOKUP(TabCom[[#This Row],[Selected Payment Method]],TabSPT[#All],2,FALSE)</f>
        <v>AVEC</v>
      </c>
      <c r="W3" s="8">
        <f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f>
        <v>35</v>
      </c>
      <c r="X3" s="9" t="s">
        <v>53</v>
      </c>
    </row>
    <row r="4" spans="1:24" ht="31" x14ac:dyDescent="0.35">
      <c r="A4" s="4" t="s">
        <v>12</v>
      </c>
      <c r="B4" s="4" t="s">
        <v>13</v>
      </c>
      <c r="C4" s="4" t="s">
        <v>14</v>
      </c>
      <c r="D4" s="4" t="s">
        <v>10</v>
      </c>
      <c r="E4" s="4" t="s">
        <v>11</v>
      </c>
      <c r="F4" s="5" t="s">
        <v>21</v>
      </c>
      <c r="G4" s="5">
        <v>42736</v>
      </c>
      <c r="H4" s="5" t="s">
        <v>41</v>
      </c>
      <c r="I4" s="6">
        <f>COUNTIFS(TabCom[[#All],[Product Target Segment]],TabCom[[#This Row],[Product Target Segment]],TabCom[[#All],[Mois]],TabCom[[#This Row],[Mois]],TabCom[[#All],[Who 1]],TabCom[[#This Row],[Who 1]])</f>
        <v>4</v>
      </c>
      <c r="J4" s="6">
        <f>COUNTIFS(TabCom[[#All],[Product Target Segment]],"Residential",TabCom[[#All],[Mois]],TabCom[[#This Row],[Mois]],TabCom[[#All],[Who 1]],TabCom[[#This Row],[Who 1]])</f>
        <v>4</v>
      </c>
      <c r="K4" s="6">
        <f>COUNTIFS(TabCom[[#All],[Product Target Segment]],"Business",TabCom[[#All],[Mois]],TabCom[[#This Row],[Mois]],TabCom[[#All],[Who 1]],TabCom[[#This Row],[Who 1]])</f>
        <v>1</v>
      </c>
      <c r="L4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4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4" s="6">
        <f>COUNTIFS(TabCom[[#All],[Product Target Segment]],TabCom[[#This Row],[Product Target Segment]],TabCom[[#All],[Mois]],G4,TabCom[[#All],[Who 1]],TabCom[[#This Row],[Who 1]])</f>
        <v>4</v>
      </c>
      <c r="O4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4" s="12" t="e">
        <f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f>
        <v>#VALUE!</v>
      </c>
      <c r="Q4" s="8"/>
      <c r="R4" s="8">
        <f>COUNTIFS(TabCom[[#All],[Mois]],TabCom[[#This Row],[Mois]],TabCom[[#All],[Who 2]],TabCom[[#This Row],[Who 2]],TabCom[[#All],[Product Target Segment]],TabCom[[#This Row],[Product Target Segment]])</f>
        <v>1</v>
      </c>
      <c r="S4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4" s="8">
        <f>COUNTIFS(TabCom[[#All],[Product Target Segment]],"Residential",TabCom[[#All],[Mois]],TabCom[[#This Row],[Mois]],TabCom[[#All],[Who 2]],TabCom[[#This Row],[Who 2]])</f>
        <v>1</v>
      </c>
      <c r="U4" s="8">
        <f>COUNTIFS(TabCom[[#All],[Product Target Segment]],"Business",TabCom[[#All],[Mois]],TabCom[[#This Row],[Mois]],TabCom[[#All],[Who 2]],TabCom[[#This Row],[Who 2]])</f>
        <v>0</v>
      </c>
      <c r="V4" s="8" t="str">
        <f>VLOOKUP(TabCom[[#This Row],[Selected Payment Method]],TabSPT[#All],2,FALSE)</f>
        <v>AVEC</v>
      </c>
      <c r="W4" s="8">
        <f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f>
        <v>35</v>
      </c>
      <c r="X4" s="9" t="s">
        <v>53</v>
      </c>
    </row>
    <row r="5" spans="1:24" ht="31" x14ac:dyDescent="0.35">
      <c r="A5" s="4" t="s">
        <v>12</v>
      </c>
      <c r="B5" s="4" t="s">
        <v>13</v>
      </c>
      <c r="C5" s="4" t="s">
        <v>14</v>
      </c>
      <c r="D5" s="4" t="s">
        <v>15</v>
      </c>
      <c r="E5" s="4" t="s">
        <v>11</v>
      </c>
      <c r="F5" s="5" t="s">
        <v>21</v>
      </c>
      <c r="G5" s="5">
        <v>42736</v>
      </c>
      <c r="H5" s="5" t="s">
        <v>42</v>
      </c>
      <c r="I5" s="6">
        <f>COUNTIFS(TabCom[[#All],[Product Target Segment]],TabCom[[#This Row],[Product Target Segment]],TabCom[[#All],[Mois]],TabCom[[#This Row],[Mois]],TabCom[[#All],[Who 1]],TabCom[[#This Row],[Who 1]])</f>
        <v>4</v>
      </c>
      <c r="J5" s="6">
        <f>COUNTIFS(TabCom[[#All],[Product Target Segment]],"Residential",TabCom[[#All],[Mois]],TabCom[[#This Row],[Mois]],TabCom[[#All],[Who 1]],TabCom[[#This Row],[Who 1]])</f>
        <v>4</v>
      </c>
      <c r="K5" s="6">
        <f>COUNTIFS(TabCom[[#All],[Product Target Segment]],"Business",TabCom[[#All],[Mois]],TabCom[[#This Row],[Mois]],TabCom[[#All],[Who 1]],TabCom[[#This Row],[Who 1]])</f>
        <v>1</v>
      </c>
      <c r="L5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5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5" s="6">
        <f>COUNTIFS(TabCom[[#All],[Product Target Segment]],TabCom[[#This Row],[Product Target Segment]],TabCom[[#All],[Mois]],G5,TabCom[[#All],[Who 1]],TabCom[[#This Row],[Who 1]])</f>
        <v>4</v>
      </c>
      <c r="O5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5" s="12" t="e">
        <f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f>
        <v>#VALUE!</v>
      </c>
      <c r="Q5" s="8"/>
      <c r="R5" s="8">
        <f>COUNTIFS(TabCom[[#All],[Mois]],TabCom[[#This Row],[Mois]],TabCom[[#All],[Who 2]],TabCom[[#This Row],[Who 2]],TabCom[[#All],[Product Target Segment]],TabCom[[#This Row],[Product Target Segment]])</f>
        <v>2</v>
      </c>
      <c r="S5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5" s="8">
        <f>COUNTIFS(TabCom[[#All],[Product Target Segment]],"Residential",TabCom[[#All],[Mois]],TabCom[[#This Row],[Mois]],TabCom[[#All],[Who 2]],TabCom[[#This Row],[Who 2]])</f>
        <v>2</v>
      </c>
      <c r="U5" s="8">
        <f>COUNTIFS(TabCom[[#All],[Product Target Segment]],"Business",TabCom[[#All],[Mois]],TabCom[[#This Row],[Mois]],TabCom[[#All],[Who 2]],TabCom[[#This Row],[Who 2]])</f>
        <v>0</v>
      </c>
      <c r="V5" s="8" t="str">
        <f>VLOOKUP(TabCom[[#This Row],[Selected Payment Method]],TabSPT[#All],2,FALSE)</f>
        <v>SANS</v>
      </c>
      <c r="W5" s="8">
        <f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f>
        <v>30</v>
      </c>
      <c r="X5" s="9" t="s">
        <v>50</v>
      </c>
    </row>
    <row r="6" spans="1:24" ht="31" x14ac:dyDescent="0.35">
      <c r="A6" s="4" t="s">
        <v>12</v>
      </c>
      <c r="B6" s="4" t="s">
        <v>13</v>
      </c>
      <c r="C6" s="4" t="s">
        <v>14</v>
      </c>
      <c r="D6" s="4" t="s">
        <v>15</v>
      </c>
      <c r="E6" s="4" t="s">
        <v>11</v>
      </c>
      <c r="F6" s="5" t="s">
        <v>21</v>
      </c>
      <c r="G6" s="5">
        <v>42736</v>
      </c>
      <c r="H6" s="5" t="s">
        <v>42</v>
      </c>
      <c r="I6" s="6">
        <f>COUNTIFS(TabCom[[#All],[Product Target Segment]],TabCom[[#This Row],[Product Target Segment]],TabCom[[#All],[Mois]],TabCom[[#This Row],[Mois]],TabCom[[#All],[Who 1]],TabCom[[#This Row],[Who 1]])</f>
        <v>4</v>
      </c>
      <c r="J6" s="6">
        <f>COUNTIFS(TabCom[[#All],[Product Target Segment]],"Residential",TabCom[[#All],[Mois]],TabCom[[#This Row],[Mois]],TabCom[[#All],[Who 1]],TabCom[[#This Row],[Who 1]])</f>
        <v>4</v>
      </c>
      <c r="K6" s="6">
        <f>COUNTIFS(TabCom[[#All],[Product Target Segment]],"Business",TabCom[[#All],[Mois]],TabCom[[#This Row],[Mois]],TabCom[[#All],[Who 1]],TabCom[[#This Row],[Who 1]])</f>
        <v>1</v>
      </c>
      <c r="L6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6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6" s="6">
        <f>COUNTIFS(TabCom[[#All],[Product Target Segment]],TabCom[[#This Row],[Product Target Segment]],TabCom[[#All],[Mois]],G6,TabCom[[#All],[Who 1]],TabCom[[#This Row],[Who 1]])</f>
        <v>4</v>
      </c>
      <c r="O6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6" s="12" t="e">
        <f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f>
        <v>#VALUE!</v>
      </c>
      <c r="Q6" s="8"/>
      <c r="R6" s="8">
        <f>COUNTIFS(TabCom[[#All],[Mois]],TabCom[[#This Row],[Mois]],TabCom[[#All],[Who 2]],TabCom[[#This Row],[Who 2]],TabCom[[#All],[Product Target Segment]],TabCom[[#This Row],[Product Target Segment]])</f>
        <v>2</v>
      </c>
      <c r="S6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6" s="8">
        <f>COUNTIFS(TabCom[[#All],[Product Target Segment]],"Residential",TabCom[[#All],[Mois]],TabCom[[#This Row],[Mois]],TabCom[[#All],[Who 2]],TabCom[[#This Row],[Who 2]])</f>
        <v>2</v>
      </c>
      <c r="U6" s="8">
        <f>COUNTIFS(TabCom[[#All],[Product Target Segment]],"Business",TabCom[[#All],[Mois]],TabCom[[#This Row],[Mois]],TabCom[[#All],[Who 2]],TabCom[[#This Row],[Who 2]])</f>
        <v>0</v>
      </c>
      <c r="V6" s="8" t="str">
        <f>VLOOKUP(TabCom[[#This Row],[Selected Payment Method]],TabSPT[#All],2,FALSE)</f>
        <v>SANS</v>
      </c>
      <c r="W6" s="8">
        <f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f>
        <v>30</v>
      </c>
      <c r="X6" s="9" t="s">
        <v>50</v>
      </c>
    </row>
    <row r="7" spans="1:24" ht="31" x14ac:dyDescent="0.35">
      <c r="A7" s="4" t="s">
        <v>7</v>
      </c>
      <c r="B7" s="4" t="s">
        <v>8</v>
      </c>
      <c r="C7" s="4" t="s">
        <v>9</v>
      </c>
      <c r="D7" s="4" t="s">
        <v>10</v>
      </c>
      <c r="E7" s="4" t="s">
        <v>11</v>
      </c>
      <c r="F7" s="5" t="s">
        <v>21</v>
      </c>
      <c r="G7" s="5">
        <v>42767</v>
      </c>
      <c r="H7" s="6" t="s">
        <v>40</v>
      </c>
      <c r="I7" s="6">
        <f>COUNTIFS(TabCom[[#All],[Product Target Segment]],TabCom[[#This Row],[Product Target Segment]],TabCom[[#All],[Mois]],TabCom[[#This Row],[Mois]],TabCom[[#All],[Who 1]],TabCom[[#This Row],[Who 1]])</f>
        <v>4</v>
      </c>
      <c r="J7" s="6">
        <f>COUNTIFS(TabCom[[#All],[Product Target Segment]],"Residential",TabCom[[#All],[Mois]],TabCom[[#This Row],[Mois]],TabCom[[#All],[Who 1]],TabCom[[#This Row],[Who 1]])</f>
        <v>4</v>
      </c>
      <c r="K7" s="6">
        <f>COUNTIFS(TabCom[[#All],[Product Target Segment]],"Business",TabCom[[#All],[Mois]],TabCom[[#This Row],[Mois]],TabCom[[#All],[Who 1]],TabCom[[#This Row],[Who 1]])</f>
        <v>1</v>
      </c>
      <c r="L7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7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7" s="6">
        <f>COUNTIFS(TabCom[[#All],[Product Target Segment]],TabCom[[#This Row],[Product Target Segment]],TabCom[[#All],[Mois]],G7,TabCom[[#All],[Who 1]],TabCom[[#This Row],[Who 1]])</f>
        <v>4</v>
      </c>
      <c r="O7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7" s="12" t="e">
        <f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f>
        <v>#VALUE!</v>
      </c>
      <c r="Q7" s="8"/>
      <c r="R7" s="8">
        <f>COUNTIFS(TabCom[[#All],[Mois]],TabCom[[#This Row],[Mois]],TabCom[[#All],[Who 2]],TabCom[[#This Row],[Who 2]],TabCom[[#All],[Product Target Segment]],TabCom[[#This Row],[Product Target Segment]])</f>
        <v>4</v>
      </c>
      <c r="S7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7" s="8">
        <f>COUNTIFS(TabCom[[#All],[Product Target Segment]],"Residential",TabCom[[#All],[Mois]],TabCom[[#This Row],[Mois]],TabCom[[#All],[Who 2]],TabCom[[#This Row],[Who 2]])</f>
        <v>4</v>
      </c>
      <c r="U7" s="8">
        <f>COUNTIFS(TabCom[[#All],[Product Target Segment]],"Business",TabCom[[#All],[Mois]],TabCom[[#This Row],[Mois]],TabCom[[#All],[Who 2]],TabCom[[#This Row],[Who 2]])</f>
        <v>1</v>
      </c>
      <c r="V7" s="8" t="str">
        <f>VLOOKUP(TabCom[[#This Row],[Selected Payment Method]],TabSPT[#All],2,FALSE)</f>
        <v>AVEC</v>
      </c>
      <c r="W7" s="8">
        <f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f>
        <v>35</v>
      </c>
      <c r="X7" s="9" t="s">
        <v>53</v>
      </c>
    </row>
    <row r="8" spans="1:24" ht="31" x14ac:dyDescent="0.35">
      <c r="A8" s="4" t="s">
        <v>12</v>
      </c>
      <c r="B8" s="4" t="s">
        <v>13</v>
      </c>
      <c r="C8" s="4" t="s">
        <v>14</v>
      </c>
      <c r="D8" s="4" t="s">
        <v>15</v>
      </c>
      <c r="E8" s="4" t="s">
        <v>18</v>
      </c>
      <c r="F8" s="5" t="s">
        <v>21</v>
      </c>
      <c r="G8" s="5">
        <v>42767</v>
      </c>
      <c r="H8" s="5" t="s">
        <v>40</v>
      </c>
      <c r="I8" s="6">
        <f>COUNTIFS(TabCom[[#All],[Product Target Segment]],TabCom[[#This Row],[Product Target Segment]],TabCom[[#All],[Mois]],TabCom[[#This Row],[Mois]],TabCom[[#All],[Who 1]],TabCom[[#This Row],[Who 1]])</f>
        <v>1</v>
      </c>
      <c r="J8" s="6">
        <f>COUNTIFS(TabCom[[#All],[Product Target Segment]],"Residential",TabCom[[#All],[Mois]],TabCom[[#This Row],[Mois]],TabCom[[#All],[Who 1]],TabCom[[#This Row],[Who 1]])</f>
        <v>4</v>
      </c>
      <c r="K8" s="6">
        <f>COUNTIFS(TabCom[[#All],[Product Target Segment]],"Business",TabCom[[#All],[Mois]],TabCom[[#This Row],[Mois]],TabCom[[#All],[Who 1]],TabCom[[#This Row],[Who 1]])</f>
        <v>1</v>
      </c>
      <c r="L8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8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8" s="6">
        <f>COUNTIFS(TabCom[[#All],[Product Target Segment]],TabCom[[#This Row],[Product Target Segment]],TabCom[[#All],[Mois]],G8,TabCom[[#All],[Who 1]],TabCom[[#This Row],[Who 1]])</f>
        <v>1</v>
      </c>
      <c r="O8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</v>
      </c>
      <c r="P8" s="12" t="e">
        <f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f>
        <v>#VALUE!</v>
      </c>
      <c r="Q8" s="11"/>
      <c r="R8" s="8">
        <f>COUNTIFS(TabCom[[#All],[Mois]],TabCom[[#This Row],[Mois]],TabCom[[#All],[Who 2]],TabCom[[#This Row],[Who 2]],TabCom[[#All],[Product Target Segment]],TabCom[[#This Row],[Product Target Segment]])</f>
        <v>1</v>
      </c>
      <c r="S8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8" s="8">
        <f>COUNTIFS(TabCom[[#All],[Product Target Segment]],"Residential",TabCom[[#All],[Mois]],TabCom[[#This Row],[Mois]],TabCom[[#All],[Who 2]],TabCom[[#This Row],[Who 2]])</f>
        <v>4</v>
      </c>
      <c r="U8" s="8">
        <f>COUNTIFS(TabCom[[#All],[Product Target Segment]],"Business",TabCom[[#All],[Mois]],TabCom[[#This Row],[Mois]],TabCom[[#All],[Who 2]],TabCom[[#This Row],[Who 2]])</f>
        <v>1</v>
      </c>
      <c r="V8" s="8" t="str">
        <f>VLOOKUP(TabCom[[#This Row],[Selected Payment Method]],TabSPT[#All],2,FALSE)</f>
        <v>SANS</v>
      </c>
      <c r="W8" s="8">
        <f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f>
        <v>50</v>
      </c>
      <c r="X8" s="9" t="s">
        <v>54</v>
      </c>
    </row>
    <row r="9" spans="1:24" ht="31" x14ac:dyDescent="0.35">
      <c r="A9" s="4" t="s">
        <v>12</v>
      </c>
      <c r="B9" s="4" t="s">
        <v>13</v>
      </c>
      <c r="C9" s="4" t="s">
        <v>14</v>
      </c>
      <c r="D9" s="4" t="s">
        <v>10</v>
      </c>
      <c r="E9" s="4" t="s">
        <v>11</v>
      </c>
      <c r="F9" s="5" t="s">
        <v>21</v>
      </c>
      <c r="G9" s="5">
        <v>42767</v>
      </c>
      <c r="H9" s="5" t="s">
        <v>40</v>
      </c>
      <c r="I9" s="6">
        <f>COUNTIFS(TabCom[[#All],[Product Target Segment]],TabCom[[#This Row],[Product Target Segment]],TabCom[[#All],[Mois]],TabCom[[#This Row],[Mois]],TabCom[[#All],[Who 1]],TabCom[[#This Row],[Who 1]])</f>
        <v>4</v>
      </c>
      <c r="J9" s="6">
        <f>COUNTIFS(TabCom[[#All],[Product Target Segment]],"Residential",TabCom[[#All],[Mois]],TabCom[[#This Row],[Mois]],TabCom[[#All],[Who 1]],TabCom[[#This Row],[Who 1]])</f>
        <v>4</v>
      </c>
      <c r="K9" s="6">
        <f>COUNTIFS(TabCom[[#All],[Product Target Segment]],"Business",TabCom[[#All],[Mois]],TabCom[[#This Row],[Mois]],TabCom[[#All],[Who 1]],TabCom[[#This Row],[Who 1]])</f>
        <v>1</v>
      </c>
      <c r="L9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9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9" s="6">
        <f>COUNTIFS(TabCom[[#All],[Product Target Segment]],TabCom[[#This Row],[Product Target Segment]],TabCom[[#All],[Mois]],G9,TabCom[[#All],[Who 1]],TabCom[[#This Row],[Who 1]])</f>
        <v>4</v>
      </c>
      <c r="O9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9" s="12" t="e">
        <f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f>
        <v>#VALUE!</v>
      </c>
      <c r="Q9" s="8"/>
      <c r="R9" s="8">
        <f>COUNTIFS(TabCom[[#All],[Mois]],TabCom[[#This Row],[Mois]],TabCom[[#All],[Who 2]],TabCom[[#This Row],[Who 2]],TabCom[[#All],[Product Target Segment]],TabCom[[#This Row],[Product Target Segment]])</f>
        <v>4</v>
      </c>
      <c r="S9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9" s="8">
        <f>COUNTIFS(TabCom[[#All],[Product Target Segment]],"Residential",TabCom[[#All],[Mois]],TabCom[[#This Row],[Mois]],TabCom[[#All],[Who 2]],TabCom[[#This Row],[Who 2]])</f>
        <v>4</v>
      </c>
      <c r="U9" s="8">
        <f>COUNTIFS(TabCom[[#All],[Product Target Segment]],"Business",TabCom[[#All],[Mois]],TabCom[[#This Row],[Mois]],TabCom[[#All],[Who 2]],TabCom[[#This Row],[Who 2]])</f>
        <v>1</v>
      </c>
      <c r="V9" s="8" t="str">
        <f>VLOOKUP(TabCom[[#This Row],[Selected Payment Method]],TabSPT[#All],2,FALSE)</f>
        <v>AVEC</v>
      </c>
      <c r="W9" s="8">
        <f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f>
        <v>35</v>
      </c>
      <c r="X9" s="9" t="s">
        <v>53</v>
      </c>
    </row>
    <row r="10" spans="1:24" ht="31" x14ac:dyDescent="0.35">
      <c r="A10" s="4" t="s">
        <v>12</v>
      </c>
      <c r="B10" s="4" t="s">
        <v>13</v>
      </c>
      <c r="C10" s="4" t="s">
        <v>14</v>
      </c>
      <c r="D10" s="4" t="s">
        <v>15</v>
      </c>
      <c r="E10" s="4" t="s">
        <v>11</v>
      </c>
      <c r="F10" s="5" t="s">
        <v>21</v>
      </c>
      <c r="G10" s="5">
        <v>42767</v>
      </c>
      <c r="H10" s="5" t="s">
        <v>40</v>
      </c>
      <c r="I10" s="6">
        <f>COUNTIFS(TabCom[[#All],[Product Target Segment]],TabCom[[#This Row],[Product Target Segment]],TabCom[[#All],[Mois]],TabCom[[#This Row],[Mois]],TabCom[[#All],[Who 1]],TabCom[[#This Row],[Who 1]])</f>
        <v>4</v>
      </c>
      <c r="J10" s="6">
        <f>COUNTIFS(TabCom[[#All],[Product Target Segment]],"Residential",TabCom[[#All],[Mois]],TabCom[[#This Row],[Mois]],TabCom[[#All],[Who 1]],TabCom[[#This Row],[Who 1]])</f>
        <v>4</v>
      </c>
      <c r="K10" s="6">
        <f>COUNTIFS(TabCom[[#All],[Product Target Segment]],"Business",TabCom[[#All],[Mois]],TabCom[[#This Row],[Mois]],TabCom[[#All],[Who 1]],TabCom[[#This Row],[Who 1]])</f>
        <v>1</v>
      </c>
      <c r="L10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0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10" s="6">
        <f>COUNTIFS(TabCom[[#All],[Product Target Segment]],TabCom[[#This Row],[Product Target Segment]],TabCom[[#All],[Mois]],G10,TabCom[[#All],[Who 1]],TabCom[[#This Row],[Who 1]])</f>
        <v>4</v>
      </c>
      <c r="O10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10" s="12" t="e">
        <f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f>
        <v>#VALUE!</v>
      </c>
      <c r="Q10" s="8"/>
      <c r="R10" s="8">
        <f>COUNTIFS(TabCom[[#All],[Mois]],TabCom[[#This Row],[Mois]],TabCom[[#All],[Who 2]],TabCom[[#This Row],[Who 2]],TabCom[[#All],[Product Target Segment]],TabCom[[#This Row],[Product Target Segment]])</f>
        <v>4</v>
      </c>
      <c r="S10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10" s="8">
        <f>COUNTIFS(TabCom[[#All],[Product Target Segment]],"Residential",TabCom[[#All],[Mois]],TabCom[[#This Row],[Mois]],TabCom[[#All],[Who 2]],TabCom[[#This Row],[Who 2]])</f>
        <v>4</v>
      </c>
      <c r="U10" s="8">
        <f>COUNTIFS(TabCom[[#All],[Product Target Segment]],"Business",TabCom[[#All],[Mois]],TabCom[[#This Row],[Mois]],TabCom[[#All],[Who 2]],TabCom[[#This Row],[Who 2]])</f>
        <v>1</v>
      </c>
      <c r="V10" s="8" t="str">
        <f>VLOOKUP(TabCom[[#This Row],[Selected Payment Method]],TabSPT[#All],2,FALSE)</f>
        <v>SANS</v>
      </c>
      <c r="W10" s="8">
        <f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f>
        <v>30</v>
      </c>
      <c r="X10" s="9" t="s">
        <v>50</v>
      </c>
    </row>
    <row r="11" spans="1:24" ht="31" x14ac:dyDescent="0.35">
      <c r="A11" s="4" t="s">
        <v>12</v>
      </c>
      <c r="B11" s="4" t="s">
        <v>13</v>
      </c>
      <c r="C11" s="4" t="s">
        <v>14</v>
      </c>
      <c r="D11" s="4" t="s">
        <v>15</v>
      </c>
      <c r="E11" s="4" t="s">
        <v>11</v>
      </c>
      <c r="F11" s="5" t="s">
        <v>21</v>
      </c>
      <c r="G11" s="5">
        <v>42767</v>
      </c>
      <c r="H11" s="5" t="s">
        <v>40</v>
      </c>
      <c r="I11" s="6">
        <f>COUNTIFS(TabCom[[#All],[Product Target Segment]],TabCom[[#This Row],[Product Target Segment]],TabCom[[#All],[Mois]],TabCom[[#This Row],[Mois]],TabCom[[#All],[Who 1]],TabCom[[#This Row],[Who 1]])</f>
        <v>4</v>
      </c>
      <c r="J11" s="6">
        <f>COUNTIFS(TabCom[[#All],[Product Target Segment]],"Residential",TabCom[[#All],[Mois]],TabCom[[#This Row],[Mois]],TabCom[[#All],[Who 1]],TabCom[[#This Row],[Who 1]])</f>
        <v>4</v>
      </c>
      <c r="K11" s="6">
        <f>COUNTIFS(TabCom[[#All],[Product Target Segment]],"Business",TabCom[[#All],[Mois]],TabCom[[#This Row],[Mois]],TabCom[[#All],[Who 1]],TabCom[[#This Row],[Who 1]])</f>
        <v>1</v>
      </c>
      <c r="L11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1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11" s="6">
        <f>COUNTIFS(TabCom[[#All],[Product Target Segment]],TabCom[[#This Row],[Product Target Segment]],TabCom[[#All],[Mois]],G11,TabCom[[#All],[Who 1]],TabCom[[#This Row],[Who 1]])</f>
        <v>4</v>
      </c>
      <c r="O11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11" s="12" t="e">
        <f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f>
        <v>#VALUE!</v>
      </c>
      <c r="Q11" s="8"/>
      <c r="R11" s="8">
        <f>COUNTIFS(TabCom[[#All],[Mois]],TabCom[[#This Row],[Mois]],TabCom[[#All],[Who 2]],TabCom[[#This Row],[Who 2]],TabCom[[#All],[Product Target Segment]],TabCom[[#This Row],[Product Target Segment]])</f>
        <v>4</v>
      </c>
      <c r="S11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11" s="8">
        <f>COUNTIFS(TabCom[[#All],[Product Target Segment]],"Residential",TabCom[[#All],[Mois]],TabCom[[#This Row],[Mois]],TabCom[[#All],[Who 2]],TabCom[[#This Row],[Who 2]])</f>
        <v>4</v>
      </c>
      <c r="U11" s="8">
        <f>COUNTIFS(TabCom[[#All],[Product Target Segment]],"Business",TabCom[[#All],[Mois]],TabCom[[#This Row],[Mois]],TabCom[[#All],[Who 2]],TabCom[[#This Row],[Who 2]])</f>
        <v>1</v>
      </c>
      <c r="V11" s="8" t="str">
        <f>VLOOKUP(TabCom[[#This Row],[Selected Payment Method]],TabSPT[#All],2,FALSE)</f>
        <v>SANS</v>
      </c>
      <c r="W11" s="8">
        <f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f>
        <v>30</v>
      </c>
      <c r="X11" s="9" t="s">
        <v>50</v>
      </c>
    </row>
    <row r="12" spans="1:24" ht="31" x14ac:dyDescent="0.35">
      <c r="A12" s="4" t="s">
        <v>7</v>
      </c>
      <c r="B12" s="4" t="s">
        <v>8</v>
      </c>
      <c r="C12" s="4" t="s">
        <v>9</v>
      </c>
      <c r="D12" s="4" t="s">
        <v>15</v>
      </c>
      <c r="E12" s="4" t="s">
        <v>11</v>
      </c>
      <c r="F12" s="5" t="s">
        <v>21</v>
      </c>
      <c r="G12" s="5">
        <v>42795</v>
      </c>
      <c r="H12" s="6" t="s">
        <v>41</v>
      </c>
      <c r="I12" s="6">
        <f>COUNTIFS(TabCom[[#All],[Product Target Segment]],TabCom[[#This Row],[Product Target Segment]],TabCom[[#All],[Mois]],TabCom[[#This Row],[Mois]],TabCom[[#All],[Who 1]],TabCom[[#This Row],[Who 1]])</f>
        <v>3</v>
      </c>
      <c r="J12" s="6">
        <f>COUNTIFS(TabCom[[#All],[Product Target Segment]],"Residential",TabCom[[#All],[Mois]],TabCom[[#This Row],[Mois]],TabCom[[#All],[Who 1]],TabCom[[#This Row],[Who 1]])</f>
        <v>3</v>
      </c>
      <c r="K12" s="6">
        <f>COUNTIFS(TabCom[[#All],[Product Target Segment]],"Business",TabCom[[#All],[Mois]],TabCom[[#This Row],[Mois]],TabCom[[#All],[Who 1]],TabCom[[#This Row],[Who 1]])</f>
        <v>3</v>
      </c>
      <c r="L12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2" s="6">
        <f>COUNTIFS(TabCom[[#All],[Product Target Segment]],"Business",TabCom[[#All],[Selected Payment Method]],"Direct Debit",TabCom[[#All],[Mois]],TabCom[[#This Row],[Mois]],TabCom[[#All],[Who 1]],TabCom[[#This Row],[Who 1]])</f>
        <v>3</v>
      </c>
      <c r="N12" s="6">
        <f>COUNTIFS(TabCom[[#All],[Product Target Segment]],TabCom[[#This Row],[Product Target Segment]],TabCom[[#All],[Mois]],G12,TabCom[[#All],[Who 1]],TabCom[[#This Row],[Who 1]])</f>
        <v>3</v>
      </c>
      <c r="O12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0.66666666666666663</v>
      </c>
      <c r="P12" s="12" t="e">
        <f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f>
        <v>#VALUE!</v>
      </c>
      <c r="Q12" s="8"/>
      <c r="R12" s="8">
        <f>COUNTIFS(TabCom[[#All],[Mois]],TabCom[[#This Row],[Mois]],TabCom[[#All],[Who 2]],TabCom[[#This Row],[Who 2]],TabCom[[#All],[Product Target Segment]],TabCom[[#This Row],[Product Target Segment]])</f>
        <v>3</v>
      </c>
      <c r="S12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12" s="8">
        <f>COUNTIFS(TabCom[[#All],[Product Target Segment]],"Residential",TabCom[[#All],[Mois]],TabCom[[#This Row],[Mois]],TabCom[[#All],[Who 2]],TabCom[[#This Row],[Who 2]])</f>
        <v>3</v>
      </c>
      <c r="U12" s="8">
        <f>COUNTIFS(TabCom[[#All],[Product Target Segment]],"Business",TabCom[[#All],[Mois]],TabCom[[#This Row],[Mois]],TabCom[[#All],[Who 2]],TabCom[[#This Row],[Who 2]])</f>
        <v>0</v>
      </c>
      <c r="V12" s="8" t="str">
        <f>VLOOKUP(TabCom[[#This Row],[Selected Payment Method]],TabSPT[#All],2,FALSE)</f>
        <v>SANS</v>
      </c>
      <c r="W12" s="8">
        <f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f>
        <v>30</v>
      </c>
      <c r="X12" s="9" t="s">
        <v>50</v>
      </c>
    </row>
    <row r="13" spans="1:24" ht="31" x14ac:dyDescent="0.35">
      <c r="A13" s="4" t="s">
        <v>7</v>
      </c>
      <c r="B13" s="4" t="s">
        <v>8</v>
      </c>
      <c r="C13" s="4" t="s">
        <v>9</v>
      </c>
      <c r="D13" s="4" t="s">
        <v>10</v>
      </c>
      <c r="E13" s="4" t="s">
        <v>11</v>
      </c>
      <c r="F13" s="5" t="s">
        <v>21</v>
      </c>
      <c r="G13" s="5">
        <v>42795</v>
      </c>
      <c r="H13" s="6" t="s">
        <v>41</v>
      </c>
      <c r="I13" s="6">
        <f>COUNTIFS(TabCom[[#All],[Product Target Segment]],TabCom[[#This Row],[Product Target Segment]],TabCom[[#All],[Mois]],TabCom[[#This Row],[Mois]],TabCom[[#All],[Who 1]],TabCom[[#This Row],[Who 1]])</f>
        <v>3</v>
      </c>
      <c r="J13" s="6">
        <f>COUNTIFS(TabCom[[#All],[Product Target Segment]],"Residential",TabCom[[#All],[Mois]],TabCom[[#This Row],[Mois]],TabCom[[#All],[Who 1]],TabCom[[#This Row],[Who 1]])</f>
        <v>3</v>
      </c>
      <c r="K13" s="6">
        <f>COUNTIFS(TabCom[[#All],[Product Target Segment]],"Business",TabCom[[#All],[Mois]],TabCom[[#This Row],[Mois]],TabCom[[#All],[Who 1]],TabCom[[#This Row],[Who 1]])</f>
        <v>3</v>
      </c>
      <c r="L13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3" s="6">
        <f>COUNTIFS(TabCom[[#All],[Product Target Segment]],"Business",TabCom[[#All],[Selected Payment Method]],"Direct Debit",TabCom[[#All],[Mois]],TabCom[[#This Row],[Mois]],TabCom[[#All],[Who 1]],TabCom[[#This Row],[Who 1]])</f>
        <v>3</v>
      </c>
      <c r="N13" s="6">
        <f>COUNTIFS(TabCom[[#All],[Product Target Segment]],TabCom[[#This Row],[Product Target Segment]],TabCom[[#All],[Mois]],G13,TabCom[[#All],[Who 1]],TabCom[[#This Row],[Who 1]])</f>
        <v>3</v>
      </c>
      <c r="O13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0.66666666666666663</v>
      </c>
      <c r="P13" s="12" t="e">
        <f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f>
        <v>#VALUE!</v>
      </c>
      <c r="Q13" s="8"/>
      <c r="R13" s="8">
        <f>COUNTIFS(TabCom[[#All],[Mois]],TabCom[[#This Row],[Mois]],TabCom[[#All],[Who 2]],TabCom[[#This Row],[Who 2]],TabCom[[#All],[Product Target Segment]],TabCom[[#This Row],[Product Target Segment]])</f>
        <v>3</v>
      </c>
      <c r="S13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13" s="8">
        <f>COUNTIFS(TabCom[[#All],[Product Target Segment]],"Residential",TabCom[[#All],[Mois]],TabCom[[#This Row],[Mois]],TabCom[[#All],[Who 2]],TabCom[[#This Row],[Who 2]])</f>
        <v>3</v>
      </c>
      <c r="U13" s="8">
        <f>COUNTIFS(TabCom[[#All],[Product Target Segment]],"Business",TabCom[[#All],[Mois]],TabCom[[#This Row],[Mois]],TabCom[[#All],[Who 2]],TabCom[[#This Row],[Who 2]])</f>
        <v>0</v>
      </c>
      <c r="V13" s="8" t="str">
        <f>VLOOKUP(TabCom[[#This Row],[Selected Payment Method]],TabSPT[#All],2,FALSE)</f>
        <v>AVEC</v>
      </c>
      <c r="W13" s="8">
        <f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f>
        <v>35</v>
      </c>
      <c r="X13" s="9" t="s">
        <v>53</v>
      </c>
    </row>
    <row r="14" spans="1:24" ht="31" x14ac:dyDescent="0.35">
      <c r="A14" s="4" t="s">
        <v>12</v>
      </c>
      <c r="B14" s="4" t="s">
        <v>13</v>
      </c>
      <c r="C14" s="4" t="s">
        <v>14</v>
      </c>
      <c r="D14" s="4" t="s">
        <v>10</v>
      </c>
      <c r="E14" s="4" t="s">
        <v>18</v>
      </c>
      <c r="F14" s="5" t="s">
        <v>21</v>
      </c>
      <c r="G14" s="5">
        <v>42795</v>
      </c>
      <c r="H14" s="5" t="s">
        <v>42</v>
      </c>
      <c r="I14" s="6">
        <f>COUNTIFS(TabCom[[#All],[Product Target Segment]],TabCom[[#This Row],[Product Target Segment]],TabCom[[#All],[Mois]],TabCom[[#This Row],[Mois]],TabCom[[#All],[Who 1]],TabCom[[#This Row],[Who 1]])</f>
        <v>3</v>
      </c>
      <c r="J14" s="6">
        <f>COUNTIFS(TabCom[[#All],[Product Target Segment]],"Residential",TabCom[[#All],[Mois]],TabCom[[#This Row],[Mois]],TabCom[[#All],[Who 1]],TabCom[[#This Row],[Who 1]])</f>
        <v>3</v>
      </c>
      <c r="K14" s="6">
        <f>COUNTIFS(TabCom[[#All],[Product Target Segment]],"Business",TabCom[[#All],[Mois]],TabCom[[#This Row],[Mois]],TabCom[[#All],[Who 1]],TabCom[[#This Row],[Who 1]])</f>
        <v>3</v>
      </c>
      <c r="L14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4" s="6">
        <f>COUNTIFS(TabCom[[#All],[Product Target Segment]],"Business",TabCom[[#All],[Selected Payment Method]],"Direct Debit",TabCom[[#All],[Mois]],TabCom[[#This Row],[Mois]],TabCom[[#All],[Who 1]],TabCom[[#This Row],[Who 1]])</f>
        <v>3</v>
      </c>
      <c r="N14" s="6">
        <f>COUNTIFS(TabCom[[#All],[Product Target Segment]],TabCom[[#This Row],[Product Target Segment]],TabCom[[#All],[Mois]],G14,TabCom[[#All],[Who 1]],TabCom[[#This Row],[Who 1]])</f>
        <v>3</v>
      </c>
      <c r="O14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1</v>
      </c>
      <c r="P14" s="12" t="e">
        <f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f>
        <v>#VALUE!</v>
      </c>
      <c r="Q14" s="8"/>
      <c r="R14" s="8">
        <f>COUNTIFS(TabCom[[#All],[Mois]],TabCom[[#This Row],[Mois]],TabCom[[#All],[Who 2]],TabCom[[#This Row],[Who 2]],TabCom[[#All],[Product Target Segment]],TabCom[[#This Row],[Product Target Segment]])</f>
        <v>3</v>
      </c>
      <c r="S14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3</v>
      </c>
      <c r="T14" s="8">
        <f>COUNTIFS(TabCom[[#All],[Product Target Segment]],"Residential",TabCom[[#All],[Mois]],TabCom[[#This Row],[Mois]],TabCom[[#All],[Who 2]],TabCom[[#This Row],[Who 2]])</f>
        <v>0</v>
      </c>
      <c r="U14" s="8">
        <f>COUNTIFS(TabCom[[#All],[Product Target Segment]],"Business",TabCom[[#All],[Mois]],TabCom[[#This Row],[Mois]],TabCom[[#All],[Who 2]],TabCom[[#This Row],[Who 2]])</f>
        <v>3</v>
      </c>
      <c r="V14" s="8" t="str">
        <f>VLOOKUP(TabCom[[#This Row],[Selected Payment Method]],TabSPT[#All],2,FALSE)</f>
        <v>AVEC</v>
      </c>
      <c r="W14" s="8">
        <f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f>
        <v>70</v>
      </c>
      <c r="X14" s="9" t="s">
        <v>55</v>
      </c>
    </row>
    <row r="15" spans="1:24" ht="31" x14ac:dyDescent="0.35">
      <c r="A15" s="4" t="s">
        <v>12</v>
      </c>
      <c r="B15" s="4" t="s">
        <v>13</v>
      </c>
      <c r="C15" s="4" t="s">
        <v>14</v>
      </c>
      <c r="D15" s="4" t="s">
        <v>10</v>
      </c>
      <c r="E15" s="4" t="s">
        <v>11</v>
      </c>
      <c r="F15" s="5" t="s">
        <v>21</v>
      </c>
      <c r="G15" s="5">
        <v>42795</v>
      </c>
      <c r="H15" s="5" t="s">
        <v>41</v>
      </c>
      <c r="I15" s="6">
        <f>COUNTIFS(TabCom[[#All],[Product Target Segment]],TabCom[[#This Row],[Product Target Segment]],TabCom[[#All],[Mois]],TabCom[[#This Row],[Mois]],TabCom[[#All],[Who 1]],TabCom[[#This Row],[Who 1]])</f>
        <v>3</v>
      </c>
      <c r="J15" s="6">
        <f>COUNTIFS(TabCom[[#All],[Product Target Segment]],"Residential",TabCom[[#All],[Mois]],TabCom[[#This Row],[Mois]],TabCom[[#All],[Who 1]],TabCom[[#This Row],[Who 1]])</f>
        <v>3</v>
      </c>
      <c r="K15" s="6">
        <f>COUNTIFS(TabCom[[#All],[Product Target Segment]],"Business",TabCom[[#All],[Mois]],TabCom[[#This Row],[Mois]],TabCom[[#All],[Who 1]],TabCom[[#This Row],[Who 1]])</f>
        <v>3</v>
      </c>
      <c r="L15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5" s="6">
        <f>COUNTIFS(TabCom[[#All],[Product Target Segment]],"Business",TabCom[[#All],[Selected Payment Method]],"Direct Debit",TabCom[[#All],[Mois]],TabCom[[#This Row],[Mois]],TabCom[[#All],[Who 1]],TabCom[[#This Row],[Who 1]])</f>
        <v>3</v>
      </c>
      <c r="N15" s="6">
        <f>COUNTIFS(TabCom[[#All],[Product Target Segment]],TabCom[[#This Row],[Product Target Segment]],TabCom[[#All],[Mois]],G15,TabCom[[#All],[Who 1]],TabCom[[#This Row],[Who 1]])</f>
        <v>3</v>
      </c>
      <c r="O15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0.66666666666666663</v>
      </c>
      <c r="P15" s="12" t="e">
        <f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f>
        <v>#VALUE!</v>
      </c>
      <c r="Q15" s="8"/>
      <c r="R15" s="8">
        <f>COUNTIFS(TabCom[[#All],[Mois]],TabCom[[#This Row],[Mois]],TabCom[[#All],[Who 2]],TabCom[[#This Row],[Who 2]],TabCom[[#All],[Product Target Segment]],TabCom[[#This Row],[Product Target Segment]])</f>
        <v>3</v>
      </c>
      <c r="S15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15" s="8">
        <f>COUNTIFS(TabCom[[#All],[Product Target Segment]],"Residential",TabCom[[#All],[Mois]],TabCom[[#This Row],[Mois]],TabCom[[#All],[Who 2]],TabCom[[#This Row],[Who 2]])</f>
        <v>3</v>
      </c>
      <c r="U15" s="8">
        <f>COUNTIFS(TabCom[[#All],[Product Target Segment]],"Business",TabCom[[#All],[Mois]],TabCom[[#This Row],[Mois]],TabCom[[#All],[Who 2]],TabCom[[#This Row],[Who 2]])</f>
        <v>0</v>
      </c>
      <c r="V15" s="8" t="str">
        <f>VLOOKUP(TabCom[[#This Row],[Selected Payment Method]],TabSPT[#All],2,FALSE)</f>
        <v>AVEC</v>
      </c>
      <c r="W15" s="8">
        <f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f>
        <v>35</v>
      </c>
      <c r="X15" s="9" t="s">
        <v>53</v>
      </c>
    </row>
    <row r="16" spans="1:24" ht="31" x14ac:dyDescent="0.35">
      <c r="A16" s="4" t="s">
        <v>12</v>
      </c>
      <c r="B16" s="4" t="s">
        <v>13</v>
      </c>
      <c r="C16" s="4" t="s">
        <v>14</v>
      </c>
      <c r="D16" s="4" t="s">
        <v>10</v>
      </c>
      <c r="E16" s="4" t="s">
        <v>18</v>
      </c>
      <c r="F16" s="5" t="s">
        <v>21</v>
      </c>
      <c r="G16" s="5">
        <v>42795</v>
      </c>
      <c r="H16" s="5" t="s">
        <v>42</v>
      </c>
      <c r="I16" s="6">
        <f>COUNTIFS(TabCom[[#All],[Product Target Segment]],TabCom[[#This Row],[Product Target Segment]],TabCom[[#All],[Mois]],TabCom[[#This Row],[Mois]],TabCom[[#All],[Who 1]],TabCom[[#This Row],[Who 1]])</f>
        <v>3</v>
      </c>
      <c r="J16" s="6">
        <f>COUNTIFS(TabCom[[#All],[Product Target Segment]],"Residential",TabCom[[#All],[Mois]],TabCom[[#This Row],[Mois]],TabCom[[#All],[Who 1]],TabCom[[#This Row],[Who 1]])</f>
        <v>3</v>
      </c>
      <c r="K16" s="6">
        <f>COUNTIFS(TabCom[[#All],[Product Target Segment]],"Business",TabCom[[#All],[Mois]],TabCom[[#This Row],[Mois]],TabCom[[#All],[Who 1]],TabCom[[#This Row],[Who 1]])</f>
        <v>3</v>
      </c>
      <c r="L16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6" s="6">
        <f>COUNTIFS(TabCom[[#All],[Product Target Segment]],"Business",TabCom[[#All],[Selected Payment Method]],"Direct Debit",TabCom[[#All],[Mois]],TabCom[[#This Row],[Mois]],TabCom[[#All],[Who 1]],TabCom[[#This Row],[Who 1]])</f>
        <v>3</v>
      </c>
      <c r="N16" s="6">
        <f>COUNTIFS(TabCom[[#All],[Product Target Segment]],TabCom[[#This Row],[Product Target Segment]],TabCom[[#All],[Mois]],G16,TabCom[[#All],[Who 1]],TabCom[[#This Row],[Who 1]])</f>
        <v>3</v>
      </c>
      <c r="O16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1</v>
      </c>
      <c r="P16" s="12" t="e">
        <f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f>
        <v>#VALUE!</v>
      </c>
      <c r="Q16" s="8"/>
      <c r="R16" s="8">
        <f>COUNTIFS(TabCom[[#All],[Mois]],TabCom[[#This Row],[Mois]],TabCom[[#All],[Who 2]],TabCom[[#This Row],[Who 2]],TabCom[[#All],[Product Target Segment]],TabCom[[#This Row],[Product Target Segment]])</f>
        <v>3</v>
      </c>
      <c r="S16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3</v>
      </c>
      <c r="T16" s="8">
        <f>COUNTIFS(TabCom[[#All],[Product Target Segment]],"Residential",TabCom[[#All],[Mois]],TabCom[[#This Row],[Mois]],TabCom[[#All],[Who 2]],TabCom[[#This Row],[Who 2]])</f>
        <v>0</v>
      </c>
      <c r="U16" s="8">
        <f>COUNTIFS(TabCom[[#All],[Product Target Segment]],"Business",TabCom[[#All],[Mois]],TabCom[[#This Row],[Mois]],TabCom[[#All],[Who 2]],TabCom[[#This Row],[Who 2]])</f>
        <v>3</v>
      </c>
      <c r="V16" s="8" t="str">
        <f>VLOOKUP(TabCom[[#This Row],[Selected Payment Method]],TabSPT[#All],2,FALSE)</f>
        <v>AVEC</v>
      </c>
      <c r="W16" s="8">
        <f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f>
        <v>70</v>
      </c>
      <c r="X16" s="9" t="s">
        <v>55</v>
      </c>
    </row>
    <row r="17" spans="1:24" ht="31" x14ac:dyDescent="0.35">
      <c r="A17" s="4" t="s">
        <v>12</v>
      </c>
      <c r="B17" s="4" t="s">
        <v>13</v>
      </c>
      <c r="C17" s="4" t="s">
        <v>14</v>
      </c>
      <c r="D17" s="4" t="s">
        <v>10</v>
      </c>
      <c r="E17" s="4" t="s">
        <v>18</v>
      </c>
      <c r="F17" s="5" t="s">
        <v>21</v>
      </c>
      <c r="G17" s="5">
        <v>42795</v>
      </c>
      <c r="H17" s="5" t="s">
        <v>42</v>
      </c>
      <c r="I17" s="6">
        <f>COUNTIFS(TabCom[[#All],[Product Target Segment]],TabCom[[#This Row],[Product Target Segment]],TabCom[[#All],[Mois]],TabCom[[#This Row],[Mois]],TabCom[[#All],[Who 1]],TabCom[[#This Row],[Who 1]])</f>
        <v>3</v>
      </c>
      <c r="J17" s="6">
        <f>COUNTIFS(TabCom[[#All],[Product Target Segment]],"Residential",TabCom[[#All],[Mois]],TabCom[[#This Row],[Mois]],TabCom[[#All],[Who 1]],TabCom[[#This Row],[Who 1]])</f>
        <v>3</v>
      </c>
      <c r="K17" s="6">
        <f>COUNTIFS(TabCom[[#All],[Product Target Segment]],"Business",TabCom[[#All],[Mois]],TabCom[[#This Row],[Mois]],TabCom[[#All],[Who 1]],TabCom[[#This Row],[Who 1]])</f>
        <v>3</v>
      </c>
      <c r="L17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7" s="6">
        <f>COUNTIFS(TabCom[[#All],[Product Target Segment]],"Business",TabCom[[#All],[Selected Payment Method]],"Direct Debit",TabCom[[#All],[Mois]],TabCom[[#This Row],[Mois]],TabCom[[#All],[Who 1]],TabCom[[#This Row],[Who 1]])</f>
        <v>3</v>
      </c>
      <c r="N17" s="6">
        <f>COUNTIFS(TabCom[[#All],[Product Target Segment]],TabCom[[#This Row],[Product Target Segment]],TabCom[[#All],[Mois]],G17,TabCom[[#All],[Who 1]],TabCom[[#This Row],[Who 1]])</f>
        <v>3</v>
      </c>
      <c r="O17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1</v>
      </c>
      <c r="P17" s="12" t="e">
        <f>INDEX(TabComRefA[Pourcent Dom],SUMPRODUCT(MAX((TabComRefA[Type]=TabCom[[#This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1]]&gt;=TabComRefA[BorneMini])*ROW(TabComRefA[Type])))-ROW(TabComRefA[[#Headers],[Pourcent Dom]]))</f>
        <v>#VALUE!</v>
      </c>
      <c r="Q17" s="8"/>
      <c r="R17" s="8">
        <f>COUNTIFS(TabCom[[#All],[Mois]],TabCom[[#This Row],[Mois]],TabCom[[#All],[Who 2]],TabCom[[#This Row],[Who 2]],TabCom[[#All],[Product Target Segment]],TabCom[[#This Row],[Product Target Segment]])</f>
        <v>3</v>
      </c>
      <c r="S17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3</v>
      </c>
      <c r="T17" s="8">
        <f>COUNTIFS(TabCom[[#All],[Product Target Segment]],"Residential",TabCom[[#All],[Mois]],TabCom[[#This Row],[Mois]],TabCom[[#All],[Who 2]],TabCom[[#This Row],[Who 2]])</f>
        <v>0</v>
      </c>
      <c r="U17" s="8">
        <f>COUNTIFS(TabCom[[#All],[Product Target Segment]],"Business",TabCom[[#All],[Mois]],TabCom[[#This Row],[Mois]],TabCom[[#All],[Who 2]],TabCom[[#This Row],[Who 2]])</f>
        <v>3</v>
      </c>
      <c r="V17" s="8" t="str">
        <f>VLOOKUP(TabCom[[#This Row],[Selected Payment Method]],TabSPT[#All],2,FALSE)</f>
        <v>AVEC</v>
      </c>
      <c r="W17" s="8">
        <f>INDEX(TabComRefP[Com],SUMPRODUCT(MAX((TabCom[[#This Row],[Product Target Segment]]=TabComRefP[Type])*(TabCom[[#This Row],[Nbre De Ligne Mois suivant Target Segment identique pour Who 1]]&gt;TabComRefP[BorneMini])*(TabCom[[#This Row],[SPT]]=TabComRefP[Dom])*ROW(TabComRefP[Com])))-ROW(TabComRefP[[#Headers],[Com]]))</f>
        <v>70</v>
      </c>
      <c r="X17" s="9" t="s">
        <v>55</v>
      </c>
    </row>
  </sheetData>
  <pageMargins left="0.75" right="0.75" top="1" bottom="1" header="0.5" footer="0.5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1"/>
  <sheetViews>
    <sheetView zoomScale="90" zoomScaleNormal="90" workbookViewId="0">
      <selection activeCell="B2" sqref="B2"/>
    </sheetView>
  </sheetViews>
  <sheetFormatPr baseColWidth="10" defaultRowHeight="14.5" x14ac:dyDescent="0.35"/>
  <cols>
    <col min="1" max="4" width="12.453125" customWidth="1"/>
    <col min="5" max="5" width="19.26953125" customWidth="1"/>
    <col min="10" max="10" width="11.453125" customWidth="1"/>
    <col min="14" max="14" width="25.453125" customWidth="1"/>
  </cols>
  <sheetData>
    <row r="1" spans="1:15" x14ac:dyDescent="0.35">
      <c r="A1" t="s">
        <v>0</v>
      </c>
      <c r="B1" t="s">
        <v>1</v>
      </c>
      <c r="C1" t="s">
        <v>56</v>
      </c>
      <c r="D1" t="s">
        <v>39</v>
      </c>
      <c r="E1" t="s">
        <v>2</v>
      </c>
      <c r="H1" t="s">
        <v>0</v>
      </c>
      <c r="I1" t="s">
        <v>1</v>
      </c>
      <c r="J1" t="s">
        <v>56</v>
      </c>
      <c r="K1" t="s">
        <v>24</v>
      </c>
      <c r="L1" t="s">
        <v>2</v>
      </c>
      <c r="N1" t="s">
        <v>4</v>
      </c>
      <c r="O1" t="s">
        <v>51</v>
      </c>
    </row>
    <row r="2" spans="1:15" x14ac:dyDescent="0.35">
      <c r="A2" t="s">
        <v>11</v>
      </c>
      <c r="B2" t="s">
        <v>57</v>
      </c>
      <c r="C2">
        <v>0</v>
      </c>
      <c r="D2" s="10">
        <v>0</v>
      </c>
      <c r="E2">
        <v>35</v>
      </c>
      <c r="H2" t="s">
        <v>11</v>
      </c>
      <c r="I2" t="s">
        <v>27</v>
      </c>
      <c r="J2">
        <v>-1</v>
      </c>
      <c r="K2" t="s">
        <v>25</v>
      </c>
      <c r="L2">
        <v>30</v>
      </c>
      <c r="N2" s="13" t="s">
        <v>15</v>
      </c>
      <c r="O2" t="s">
        <v>25</v>
      </c>
    </row>
    <row r="3" spans="1:15" x14ac:dyDescent="0.35">
      <c r="A3" t="s">
        <v>11</v>
      </c>
      <c r="B3" t="s">
        <v>57</v>
      </c>
      <c r="C3">
        <v>0</v>
      </c>
      <c r="D3" s="10">
        <v>0.6</v>
      </c>
      <c r="E3">
        <v>40</v>
      </c>
      <c r="H3" t="s">
        <v>11</v>
      </c>
      <c r="I3" t="s">
        <v>27</v>
      </c>
      <c r="J3">
        <v>-1</v>
      </c>
      <c r="K3" t="s">
        <v>26</v>
      </c>
      <c r="L3">
        <v>35</v>
      </c>
      <c r="N3" s="13" t="s">
        <v>10</v>
      </c>
      <c r="O3" t="s">
        <v>26</v>
      </c>
    </row>
    <row r="4" spans="1:15" x14ac:dyDescent="0.35">
      <c r="A4" t="s">
        <v>11</v>
      </c>
      <c r="B4" t="s">
        <v>58</v>
      </c>
      <c r="C4">
        <v>4</v>
      </c>
      <c r="D4" s="10">
        <v>0</v>
      </c>
      <c r="E4">
        <v>42</v>
      </c>
      <c r="H4" t="s">
        <v>11</v>
      </c>
      <c r="I4" t="s">
        <v>28</v>
      </c>
      <c r="J4">
        <v>5</v>
      </c>
      <c r="K4" t="s">
        <v>25</v>
      </c>
      <c r="L4">
        <v>35</v>
      </c>
    </row>
    <row r="5" spans="1:15" x14ac:dyDescent="0.35">
      <c r="A5" t="s">
        <v>11</v>
      </c>
      <c r="B5" t="s">
        <v>58</v>
      </c>
      <c r="C5">
        <v>4</v>
      </c>
      <c r="D5" s="10">
        <v>0.6</v>
      </c>
      <c r="E5">
        <v>45</v>
      </c>
      <c r="H5" t="s">
        <v>11</v>
      </c>
      <c r="I5" t="s">
        <v>28</v>
      </c>
      <c r="J5">
        <v>5</v>
      </c>
      <c r="K5" t="s">
        <v>26</v>
      </c>
      <c r="L5">
        <v>40</v>
      </c>
    </row>
    <row r="6" spans="1:15" x14ac:dyDescent="0.35">
      <c r="A6" t="s">
        <v>18</v>
      </c>
      <c r="B6" t="s">
        <v>57</v>
      </c>
      <c r="C6">
        <v>0</v>
      </c>
      <c r="D6" s="10">
        <v>0</v>
      </c>
      <c r="E6">
        <v>65</v>
      </c>
      <c r="H6" t="s">
        <v>18</v>
      </c>
      <c r="I6" t="s">
        <v>29</v>
      </c>
      <c r="J6">
        <v>-1</v>
      </c>
      <c r="K6" t="s">
        <v>25</v>
      </c>
      <c r="L6">
        <v>50</v>
      </c>
    </row>
    <row r="7" spans="1:15" x14ac:dyDescent="0.35">
      <c r="A7" t="s">
        <v>18</v>
      </c>
      <c r="B7" t="s">
        <v>57</v>
      </c>
      <c r="C7">
        <v>0</v>
      </c>
      <c r="D7" s="10">
        <v>0.6</v>
      </c>
      <c r="E7">
        <v>70</v>
      </c>
      <c r="H7" t="s">
        <v>18</v>
      </c>
      <c r="I7" t="s">
        <v>29</v>
      </c>
      <c r="J7">
        <v>-1</v>
      </c>
      <c r="K7" t="s">
        <v>26</v>
      </c>
      <c r="L7">
        <v>60</v>
      </c>
    </row>
    <row r="8" spans="1:15" x14ac:dyDescent="0.35">
      <c r="A8" t="s">
        <v>18</v>
      </c>
      <c r="B8" t="s">
        <v>58</v>
      </c>
      <c r="C8">
        <v>4</v>
      </c>
      <c r="D8" s="10">
        <v>0</v>
      </c>
      <c r="E8">
        <v>85</v>
      </c>
      <c r="H8" t="s">
        <v>18</v>
      </c>
      <c r="I8" t="s">
        <v>30</v>
      </c>
      <c r="J8">
        <v>2</v>
      </c>
      <c r="K8" t="s">
        <v>25</v>
      </c>
      <c r="L8">
        <v>60</v>
      </c>
    </row>
    <row r="9" spans="1:15" x14ac:dyDescent="0.35">
      <c r="A9" t="s">
        <v>18</v>
      </c>
      <c r="B9" t="s">
        <v>58</v>
      </c>
      <c r="C9">
        <v>4</v>
      </c>
      <c r="D9" s="10">
        <v>0.6</v>
      </c>
      <c r="E9">
        <v>90</v>
      </c>
      <c r="H9" t="s">
        <v>18</v>
      </c>
      <c r="I9" t="s">
        <v>30</v>
      </c>
      <c r="J9">
        <v>2</v>
      </c>
      <c r="K9" t="s">
        <v>26</v>
      </c>
      <c r="L9">
        <v>70</v>
      </c>
    </row>
    <row r="11" spans="1:15" x14ac:dyDescent="0.35">
      <c r="C11" t="s">
        <v>31</v>
      </c>
      <c r="J11" t="s">
        <v>32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DB</vt:lpstr>
      <vt:lpstr>ComRef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Michel</cp:lastModifiedBy>
  <dcterms:created xsi:type="dcterms:W3CDTF">2017-12-12T10:21:40Z</dcterms:created>
  <dcterms:modified xsi:type="dcterms:W3CDTF">2017-12-13T03:59:31Z</dcterms:modified>
</cp:coreProperties>
</file>