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030"/>
  </bookViews>
  <sheets>
    <sheet name="heures par semaine" sheetId="5" r:id="rId1"/>
    <sheet name="horaires" sheetId="4" r:id="rId2"/>
    <sheet name="parametres" sheetId="3" r:id="rId3"/>
    <sheet name="JF" sheetId="2" r:id="rId4"/>
  </sheets>
  <definedNames>
    <definedName name="deb_dimJF">parametres!$B$3</definedName>
    <definedName name="deb_nuit">parametres!$B$1</definedName>
    <definedName name="fin_dimJF">parametres!$B$4</definedName>
    <definedName name="fin_nuit">parametres!$B$2</definedName>
    <definedName name="JF">JF!$C$1:$C$60</definedName>
    <definedName name="_xlnm.Print_Area" localSheetId="1">horaires!$A:$G</definedName>
  </definedNames>
  <calcPr calcId="152511"/>
  <pivotCaches>
    <pivotCache cacheId="2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4" l="1"/>
  <c r="R6" i="4"/>
  <c r="R7" i="4"/>
  <c r="R8" i="4"/>
  <c r="R9" i="4"/>
  <c r="R10" i="4"/>
  <c r="R11" i="4"/>
  <c r="R12" i="4"/>
  <c r="R13" i="4"/>
  <c r="R14" i="4"/>
  <c r="R15" i="4"/>
  <c r="B5" i="4"/>
  <c r="B6" i="4"/>
  <c r="B7" i="4"/>
  <c r="B8" i="4"/>
  <c r="B9" i="4"/>
  <c r="B10" i="4"/>
  <c r="B11" i="4"/>
  <c r="B12" i="4"/>
  <c r="B13" i="4"/>
  <c r="B14" i="4"/>
  <c r="B15" i="4"/>
  <c r="A13" i="2" l="1"/>
  <c r="C24" i="2" s="1"/>
  <c r="C20" i="2"/>
  <c r="C17" i="2"/>
  <c r="C13" i="2"/>
  <c r="C23" i="2" l="1"/>
  <c r="C14" i="2"/>
  <c r="C19" i="2" s="1"/>
  <c r="C21" i="2"/>
  <c r="A25" i="2"/>
  <c r="C32" i="2" s="1"/>
  <c r="C16" i="2"/>
  <c r="C22" i="2"/>
  <c r="C15" i="2"/>
  <c r="N6" i="4"/>
  <c r="O6" i="4"/>
  <c r="N7" i="4"/>
  <c r="O7" i="4"/>
  <c r="N9" i="4"/>
  <c r="O9" i="4"/>
  <c r="N12" i="4"/>
  <c r="O12" i="4"/>
  <c r="N15" i="4"/>
  <c r="O15" i="4"/>
  <c r="C28" i="2" l="1"/>
  <c r="C34" i="2"/>
  <c r="C18" i="2"/>
  <c r="C36" i="2"/>
  <c r="A37" i="2"/>
  <c r="C25" i="2"/>
  <c r="C33" i="2"/>
  <c r="C29" i="2"/>
  <c r="C26" i="2"/>
  <c r="C35" i="2"/>
  <c r="L10" i="4"/>
  <c r="C31" i="2" l="1"/>
  <c r="C27" i="2"/>
  <c r="C30" i="2"/>
  <c r="C48" i="2"/>
  <c r="A49" i="2"/>
  <c r="C45" i="2"/>
  <c r="C40" i="2"/>
  <c r="C46" i="2"/>
  <c r="C38" i="2"/>
  <c r="C44" i="2"/>
  <c r="C37" i="2"/>
  <c r="C41" i="2"/>
  <c r="C47" i="2"/>
  <c r="H10" i="4"/>
  <c r="H11" i="4"/>
  <c r="I10" i="4"/>
  <c r="I11" i="4"/>
  <c r="J10" i="4"/>
  <c r="J11" i="4"/>
  <c r="O11" i="4" l="1"/>
  <c r="N11" i="4"/>
  <c r="N10" i="4"/>
  <c r="O10" i="4"/>
  <c r="L11" i="4"/>
  <c r="C42" i="2"/>
  <c r="C43" i="2"/>
  <c r="C39" i="2"/>
  <c r="C60" i="2"/>
  <c r="C57" i="2"/>
  <c r="C53" i="2"/>
  <c r="C49" i="2"/>
  <c r="C52" i="2"/>
  <c r="C58" i="2"/>
  <c r="C50" i="2"/>
  <c r="C56" i="2"/>
  <c r="C59" i="2"/>
  <c r="M11" i="4"/>
  <c r="M10" i="4"/>
  <c r="H9" i="4"/>
  <c r="H12" i="4"/>
  <c r="H13" i="4"/>
  <c r="H14" i="4"/>
  <c r="H15" i="4"/>
  <c r="I9" i="4"/>
  <c r="I12" i="4"/>
  <c r="I13" i="4"/>
  <c r="I14" i="4"/>
  <c r="I15" i="4"/>
  <c r="J9" i="4"/>
  <c r="J12" i="4"/>
  <c r="J13" i="4"/>
  <c r="J14" i="4"/>
  <c r="J15" i="4"/>
  <c r="H5" i="4"/>
  <c r="I5" i="4"/>
  <c r="J5" i="4"/>
  <c r="H6" i="4"/>
  <c r="I6" i="4"/>
  <c r="J6" i="4"/>
  <c r="H7" i="4"/>
  <c r="I7" i="4"/>
  <c r="J7" i="4"/>
  <c r="H8" i="4"/>
  <c r="I8" i="4"/>
  <c r="J8" i="4"/>
  <c r="L8" i="4" l="1"/>
  <c r="L13" i="4"/>
  <c r="L7" i="4"/>
  <c r="L12" i="4"/>
  <c r="C51" i="2"/>
  <c r="C55" i="2"/>
  <c r="C54" i="2"/>
  <c r="M7" i="4"/>
  <c r="M12" i="4"/>
  <c r="L5" i="4"/>
  <c r="L6" i="4"/>
  <c r="M6" i="4"/>
  <c r="L15" i="4"/>
  <c r="M15" i="4"/>
  <c r="L14" i="4"/>
  <c r="M14" i="4"/>
  <c r="N14" i="4"/>
  <c r="O14" i="4"/>
  <c r="L9" i="4"/>
  <c r="M9" i="4"/>
  <c r="N13" i="4"/>
  <c r="O13" i="4"/>
  <c r="M13" i="4"/>
  <c r="O8" i="4"/>
  <c r="N8" i="4"/>
  <c r="M8" i="4"/>
  <c r="N5" i="4"/>
  <c r="M5" i="4"/>
  <c r="O5" i="4"/>
  <c r="C12" i="2" l="1"/>
  <c r="C1" i="2" l="1"/>
  <c r="C5" i="2"/>
  <c r="C9" i="2"/>
  <c r="C2" i="2"/>
  <c r="C10" i="2"/>
  <c r="C11" i="2"/>
  <c r="C4" i="2"/>
  <c r="C8" i="2"/>
  <c r="C7" i="2" l="1"/>
  <c r="C3" i="2"/>
  <c r="C6" i="2"/>
  <c r="Q14" i="4" l="1"/>
  <c r="K14" i="4" s="1"/>
  <c r="P7" i="4"/>
  <c r="Q9" i="4"/>
  <c r="K9" i="4" s="1"/>
  <c r="Q13" i="4"/>
  <c r="K13" i="4" s="1"/>
  <c r="P15" i="4"/>
  <c r="P13" i="4"/>
  <c r="P11" i="4"/>
  <c r="Q12" i="4"/>
  <c r="K12" i="4" s="1"/>
  <c r="Q8" i="4"/>
  <c r="K8" i="4" s="1"/>
  <c r="P10" i="4"/>
  <c r="P5" i="4"/>
  <c r="P6" i="4"/>
  <c r="Q11" i="4"/>
  <c r="K11" i="4" s="1"/>
  <c r="Q7" i="4"/>
  <c r="K7" i="4" s="1"/>
  <c r="P14" i="4"/>
  <c r="P9" i="4"/>
  <c r="Q15" i="4"/>
  <c r="K15" i="4" s="1"/>
  <c r="Q10" i="4"/>
  <c r="K10" i="4" s="1"/>
  <c r="Q6" i="4"/>
  <c r="K6" i="4" s="1"/>
  <c r="P12" i="4"/>
  <c r="P8" i="4"/>
  <c r="Q5" i="4"/>
  <c r="K5" i="4" s="1"/>
</calcChain>
</file>

<file path=xl/sharedStrings.xml><?xml version="1.0" encoding="utf-8"?>
<sst xmlns="http://schemas.openxmlformats.org/spreadsheetml/2006/main" count="98" uniqueCount="40">
  <si>
    <t>Date</t>
  </si>
  <si>
    <t>heures jour dimanche</t>
  </si>
  <si>
    <t>heures jour fériés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</si>
  <si>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</si>
  <si>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</si>
  <si>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</si>
  <si>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</si>
  <si>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</si>
  <si>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</si>
  <si>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</si>
  <si>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</si>
  <si>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</si>
  <si>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</si>
  <si>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</si>
  <si>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</si>
  <si>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début nuit</t>
  </si>
  <si>
    <t>fin nuit</t>
  </si>
  <si>
    <t>début dimanche &amp; JF</t>
  </si>
  <si>
    <t>fin dimanche &amp; JF</t>
  </si>
  <si>
    <t>Heures de nuit</t>
  </si>
  <si>
    <t>pause début corrigé</t>
  </si>
  <si>
    <t>pause fin corrigée</t>
  </si>
  <si>
    <t>fin corrigée si nuit</t>
  </si>
  <si>
    <t>Début1</t>
  </si>
  <si>
    <t>Fin1</t>
  </si>
  <si>
    <t>Début2</t>
  </si>
  <si>
    <t>Fin2</t>
  </si>
  <si>
    <t xml:space="preserve">heures jour </t>
  </si>
  <si>
    <t xml:space="preserve">Heures de nuit </t>
  </si>
  <si>
    <t xml:space="preserve">heures jour dimanche </t>
  </si>
  <si>
    <t xml:space="preserve">heures jour fériés </t>
  </si>
  <si>
    <t>Travail/Trajet</t>
  </si>
  <si>
    <t>Travail</t>
  </si>
  <si>
    <t>Semaine</t>
  </si>
  <si>
    <t>Total heures</t>
  </si>
  <si>
    <t>Étiquettes de lignes</t>
  </si>
  <si>
    <t>2019-21</t>
  </si>
  <si>
    <t>2019-22</t>
  </si>
  <si>
    <t>Total général</t>
  </si>
  <si>
    <t>Somme de Total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</si>
</sst>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h:mm;@"/>
    <numFmt numFmtId="165" formatCode="ddd\ dd/mm/yyyy"/>
    <numFmt numFmtId="166" formatCode="d\ hh: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b/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 indent="1"/>
    </xf>
    <xf numFmtId="0" fontId="0" fillId="0" borderId="0" xfId="0" applyAlignment="1">
      <alignment horizontal="right" indent="1"/>
    </xf>
    <xf numFmtId="0" fontId="0" fillId="0" borderId="0" xfId="0" applyFill="1" applyAlignment="1">
      <alignment horizontal="center" vertical="center" wrapText="1"/>
    </xf>
    <xf numFmtId="20" fontId="0" fillId="0" borderId="0" xfId="0" applyNumberFormat="1"/>
    <xf numFmtId="166" fontId="0" fillId="0" borderId="0" xfId="0" applyNumberFormat="1"/>
    <xf numFmtId="165" fontId="3" fillId="0" borderId="0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 applyProtection="1">
      <alignment horizontal="center" vertical="center"/>
      <protection locked="0"/>
    </xf>
    <xf numFmtId="166" fontId="3" fillId="0" borderId="0" xfId="0" applyNumberFormat="1" applyFont="1" applyFill="1" applyBorder="1" applyAlignment="1" applyProtection="1">
      <alignment horizontal="center" vertical="center"/>
      <protection locked="0"/>
    </xf>
    <xf numFmtId="43" fontId="3" fillId="0" borderId="0" xfId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/>
    <xf numFmtId="164" fontId="7" fillId="0" borderId="0" xfId="0" applyNumberFormat="1" applyFont="1" applyFill="1" applyBorder="1" applyAlignment="1" applyProtection="1">
      <alignment horizontal="center" vertical="center"/>
      <protection locked="0"/>
    </xf>
    <xf numFmtId="166" fontId="7" fillId="0" borderId="0" xfId="0" applyNumberFormat="1" applyFont="1" applyFill="1" applyBorder="1" applyAlignment="1" applyProtection="1">
      <alignment horizontal="center" vertical="center"/>
      <protection locked="0"/>
    </xf>
    <xf numFmtId="43" fontId="8" fillId="0" borderId="0" xfId="1" applyNumberFormat="1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 applyProtection="1">
      <alignment horizontal="center" vertical="center"/>
      <protection locked="0"/>
    </xf>
    <xf numFmtId="14" fontId="6" fillId="0" borderId="0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Milliers" xfId="1" builtinId="3"/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d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d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d\ 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234950</xdr:colOff>
      <xdr:row>0</xdr:row>
      <xdr:rowOff>69850</xdr:rowOff>
    </xdr:from>
    <xdr:to>
      <xdr:col>6</xdr:col>
      <xdr:colOff>685800</xdr:colOff>
      <xdr:row>1</xdr:row>
      <xdr:rowOff>165100</xdr:rowOff>
    </xdr:to>
    <xdr:sp macro="" textlink="">
      <xdr:nvSpPr>
        <xdr:cNvPr id="2" name="Rectangle 1"/>
        <xdr:cNvSpPr/>
      </xdr:nvSpPr>
      <xdr:spPr>
        <a:xfrm>
          <a:off x="1441450" y="69850"/>
          <a:ext cx="2222500" cy="279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heures rentrées au format hh:mm</a:t>
          </a:r>
        </a:p>
      </xdr:txBody>
    </xdr:sp>
    <xdr:clientData/>
  </xdr:twoCellAnchor>
  <xdr:twoCellAnchor>
    <xdr:from>
      <xdr:col>10</xdr:col>
      <xdr:colOff>114300</xdr:colOff>
      <xdr:row>0</xdr:row>
      <xdr:rowOff>76200</xdr:rowOff>
    </xdr:from>
    <xdr:to>
      <xdr:col>17</xdr:col>
      <xdr:colOff>546100</xdr:colOff>
      <xdr:row>1</xdr:row>
      <xdr:rowOff>171450</xdr:rowOff>
    </xdr:to>
    <xdr:sp macro="" textlink="">
      <xdr:nvSpPr>
        <xdr:cNvPr id="3" name="Rectangle 2"/>
        <xdr:cNvSpPr/>
      </xdr:nvSpPr>
      <xdr:spPr>
        <a:xfrm>
          <a:off x="6959600" y="76200"/>
          <a:ext cx="3454400" cy="279400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résultats ici en heures et centièmes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120650</xdr:colOff>
      <xdr:row>2</xdr:row>
      <xdr:rowOff>6350</xdr:rowOff>
    </xdr:from>
    <xdr:to>
      <xdr:col>5</xdr:col>
      <xdr:colOff>381000</xdr:colOff>
      <xdr:row>4</xdr:row>
      <xdr:rowOff>133350</xdr:rowOff>
    </xdr:to>
    <xdr:sp macro="" textlink="">
      <xdr:nvSpPr>
        <xdr:cNvPr id="2" name="Rectangle à coins arrondis 1"/>
        <xdr:cNvSpPr/>
      </xdr:nvSpPr>
      <xdr:spPr>
        <a:xfrm>
          <a:off x="3162300" y="374650"/>
          <a:ext cx="1784350" cy="495300"/>
        </a:xfrm>
        <a:prstGeom prst="wedgeRoundRectCallout">
          <a:avLst>
            <a:gd name="adj1" fmla="val -91191"/>
            <a:gd name="adj2" fmla="val -5766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1 indique le jour d'après pour faciliter les calculs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619.591036111109" createdVersion="5" refreshedVersion="5" minRefreshableVersion="3" recordCount="11">
  <cacheSource type="worksheet">
    <worksheetSource name="Horaires"/>
  </cacheSource>
  <cacheFields count="18">
    <cacheField name="Date" numFmtId="14">
      <sharedItems containsSemiMixedTypes="0" containsNonDate="0" containsDate="1" containsString="0" minDate="2019-05-20T00:00:00" maxDate="2019-05-31T00:00:00"/>
    </cacheField>
    <cacheField name="Semaine" numFmtId="14">
      <sharedItems count="2">
        <s v="2019-21"/>
        <s v="2019-22"/>
      </sharedItems>
    </cacheField>
    <cacheField name="Travail/Trajet" numFmtId="14">
      <sharedItems/>
    </cacheField>
    <cacheField name="Début1" numFmtId="164">
      <sharedItems containsSemiMixedTypes="0" containsNonDate="0" containsDate="1" containsString="0" minDate="1899-12-30T00:00:00" maxDate="1899-12-30T23:30:00"/>
    </cacheField>
    <cacheField name="Fin1" numFmtId="164">
      <sharedItems containsNonDate="0" containsDate="1" containsString="0" containsBlank="1" minDate="1899-12-30T02:00:00" maxDate="1899-12-30T06:00:00"/>
    </cacheField>
    <cacheField name="Début2" numFmtId="164">
      <sharedItems containsNonDate="0" containsDate="1" containsString="0" containsBlank="1" minDate="1899-12-30T03:00:00" maxDate="1899-12-30T07:00:00"/>
    </cacheField>
    <cacheField name="Fin2" numFmtId="164">
      <sharedItems containsSemiMixedTypes="0" containsNonDate="0" containsDate="1" containsString="0" minDate="1899-12-30T05:00:00" maxDate="1899-12-30T23:30:00"/>
    </cacheField>
    <cacheField name="pause début corrigé" numFmtId="166">
      <sharedItems containsSemiMixedTypes="0" containsNonDate="0" containsDate="1" containsString="0" minDate="1899-12-30T00:00:00" maxDate="1899-12-31T06:00:00"/>
    </cacheField>
    <cacheField name="pause fin corrigée" numFmtId="166">
      <sharedItems containsSemiMixedTypes="0" containsNonDate="0" containsDate="1" containsString="0" minDate="1899-12-30T00:00:00" maxDate="1899-12-31T07:00:00"/>
    </cacheField>
    <cacheField name="fin corrigée si nuit" numFmtId="166">
      <sharedItems containsSemiMixedTypes="0" containsNonDate="0" containsDate="1" containsString="0" minDate="1899-12-30T05:00:00" maxDate="1899-12-31T09:00:00"/>
    </cacheField>
    <cacheField name="heures jour " numFmtId="43">
      <sharedItems containsSemiMixedTypes="0" containsString="0" containsNumber="1" minValue="0" maxValue="12.25"/>
    </cacheField>
    <cacheField name="Heures de nuit" numFmtId="43">
      <sharedItems containsSemiMixedTypes="0" containsString="0" containsNumber="1" minValue="0" maxValue="7.9999999999999982"/>
    </cacheField>
    <cacheField name="Heures de nuit " numFmtId="43">
      <sharedItems containsSemiMixedTypes="0" containsString="0" containsNumber="1" minValue="0" maxValue="9"/>
    </cacheField>
    <cacheField name="heures jour dimanche" numFmtId="43">
      <sharedItems containsSemiMixedTypes="0" containsString="0" containsNumber="1" minValue="0" maxValue="0.99999999999999911"/>
    </cacheField>
    <cacheField name="heures jour dimanche " numFmtId="43">
      <sharedItems containsSemiMixedTypes="0" containsString="0" containsNumber="1" minValue="0" maxValue="0.99999999999999911"/>
    </cacheField>
    <cacheField name="heures jour fériés" numFmtId="43">
      <sharedItems containsSemiMixedTypes="0" containsString="0" containsNumber="1" minValue="0" maxValue="3.2499999999999991"/>
    </cacheField>
    <cacheField name="heures jour fériés " numFmtId="43">
      <sharedItems containsSemiMixedTypes="0" containsString="0" containsNumber="1" minValue="0" maxValue="3.2499999999999991"/>
    </cacheField>
    <cacheField name="Total heures" numFmtId="43">
      <sharedItems containsSemiMixedTypes="0" containsString="0" containsNumber="1" minValue="3.4999999999999982" maxValue="14.24999999999999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d v="2019-05-20T00:00:00"/>
    <x v="0"/>
    <s v="Travail"/>
    <d v="1899-12-30T17:45:00"/>
    <d v="1899-12-30T06:00:00"/>
    <d v="1899-12-30T07:00:00"/>
    <d v="1899-12-30T09:00:00"/>
    <d v="1899-12-31T06:00:00"/>
    <d v="1899-12-31T07:00:00"/>
    <d v="1899-12-31T09:00:00"/>
    <n v="5.2499999999999964"/>
    <n v="7.9999999999999982"/>
    <n v="9"/>
    <n v="0"/>
    <n v="0"/>
    <n v="0"/>
    <n v="0"/>
    <n v="14.249999999999996"/>
  </r>
  <r>
    <d v="2019-05-21T00:00:00"/>
    <x v="0"/>
    <s v="Travail"/>
    <d v="1899-12-30T23:30:00"/>
    <d v="1899-12-30T02:00:00"/>
    <d v="1899-12-30T03:00:00"/>
    <d v="1899-12-30T08:00:00"/>
    <d v="1899-12-31T02:00:00"/>
    <d v="1899-12-31T03:00:00"/>
    <d v="1899-12-31T08:00:00"/>
    <n v="3"/>
    <n v="5.4999999999999991"/>
    <n v="4.4999999999999973"/>
    <n v="0"/>
    <n v="0"/>
    <n v="0"/>
    <n v="0"/>
    <n v="7.4999999999999973"/>
  </r>
  <r>
    <d v="2019-05-22T00:00:00"/>
    <x v="0"/>
    <s v="Travail"/>
    <d v="1899-12-30T05:45:00"/>
    <m/>
    <m/>
    <d v="1899-12-30T18:00:00"/>
    <d v="1899-12-30T00:00:00"/>
    <d v="1899-12-30T00:00:00"/>
    <d v="1899-12-30T18:00:00"/>
    <n v="12.25"/>
    <n v="0"/>
    <n v="0"/>
    <n v="0"/>
    <n v="0"/>
    <n v="0"/>
    <n v="0"/>
    <n v="12.25"/>
  </r>
  <r>
    <d v="2019-05-23T00:00:00"/>
    <x v="0"/>
    <s v="Travail"/>
    <d v="1899-12-30T05:45:00"/>
    <m/>
    <m/>
    <d v="1899-12-30T18:00:00"/>
    <d v="1899-12-30T00:00:00"/>
    <d v="1899-12-30T00:00:00"/>
    <d v="1899-12-30T18:00:00"/>
    <n v="12.25"/>
    <n v="0"/>
    <n v="0"/>
    <n v="0"/>
    <n v="0"/>
    <n v="0"/>
    <n v="0"/>
    <n v="12.25"/>
  </r>
  <r>
    <d v="2019-05-24T00:00:00"/>
    <x v="0"/>
    <s v="Travail"/>
    <d v="1899-12-30T18:00:00"/>
    <m/>
    <m/>
    <d v="1899-12-30T05:00:00"/>
    <d v="1899-12-30T00:00:00"/>
    <d v="1899-12-30T00:00:00"/>
    <d v="1899-12-31T05:00:00"/>
    <n v="3"/>
    <n v="7.9999999999999982"/>
    <n v="7.9999999999999982"/>
    <n v="0"/>
    <n v="0"/>
    <n v="0"/>
    <n v="0"/>
    <n v="10.999999999999998"/>
  </r>
  <r>
    <d v="2019-05-25T00:00:00"/>
    <x v="0"/>
    <s v="Travail"/>
    <d v="1899-12-30T00:00:00"/>
    <m/>
    <m/>
    <d v="1899-12-30T05:00:00"/>
    <d v="1899-12-30T00:00:00"/>
    <d v="1899-12-30T00:00:00"/>
    <d v="1899-12-30T05:00:00"/>
    <n v="5"/>
    <n v="4.9999999999999982"/>
    <n v="0"/>
    <n v="0"/>
    <n v="0"/>
    <n v="0"/>
    <n v="0"/>
    <n v="5"/>
  </r>
  <r>
    <d v="2019-05-26T00:00:00"/>
    <x v="0"/>
    <s v="Travail"/>
    <d v="1899-12-30T20:00:00"/>
    <m/>
    <m/>
    <d v="1899-12-30T23:30:00"/>
    <d v="1899-12-30T00:00:00"/>
    <d v="1899-12-30T00:00:00"/>
    <d v="1899-12-30T23:30:00"/>
    <n v="0"/>
    <n v="2.4999999999999991"/>
    <n v="2.4999999999999991"/>
    <n v="0.99999999999999911"/>
    <n v="0.99999999999999911"/>
    <n v="0"/>
    <n v="0"/>
    <n v="3.4999999999999982"/>
  </r>
  <r>
    <d v="2019-05-27T00:00:00"/>
    <x v="1"/>
    <s v="Travail"/>
    <d v="1899-12-30T05:45:00"/>
    <m/>
    <m/>
    <d v="1899-12-30T18:00:00"/>
    <d v="1899-12-30T00:00:00"/>
    <d v="1899-12-30T00:00:00"/>
    <d v="1899-12-30T18:00:00"/>
    <n v="12.25"/>
    <n v="0"/>
    <n v="0"/>
    <n v="0"/>
    <n v="0"/>
    <n v="0"/>
    <n v="0"/>
    <n v="12.25"/>
  </r>
  <r>
    <d v="2019-05-28T00:00:00"/>
    <x v="1"/>
    <s v="Travail"/>
    <d v="1899-12-30T05:45:00"/>
    <m/>
    <m/>
    <d v="1899-12-30T18:00:00"/>
    <d v="1899-12-30T00:00:00"/>
    <d v="1899-12-30T00:00:00"/>
    <d v="1899-12-30T18:00:00"/>
    <n v="12.25"/>
    <n v="0"/>
    <n v="0"/>
    <n v="0"/>
    <n v="0"/>
    <n v="0"/>
    <n v="0"/>
    <n v="12.25"/>
  </r>
  <r>
    <d v="2019-05-29T00:00:00"/>
    <x v="1"/>
    <s v="Travail"/>
    <d v="1899-12-30T17:45:00"/>
    <d v="1899-12-30T02:00:00"/>
    <d v="1899-12-30T03:00:00"/>
    <d v="1899-12-30T06:00:00"/>
    <d v="1899-12-31T02:00:00"/>
    <d v="1899-12-31T03:00:00"/>
    <d v="1899-12-31T06:00:00"/>
    <n v="3.2499999999999982"/>
    <n v="7.9999999999999982"/>
    <n v="6.9999999999999964"/>
    <n v="0"/>
    <n v="0"/>
    <n v="1.0000000000000018"/>
    <n v="1.0000000000000018"/>
    <n v="11.249999999999996"/>
  </r>
  <r>
    <d v="2019-05-30T00:00:00"/>
    <x v="1"/>
    <s v="Travail"/>
    <d v="1899-12-30T17:45:00"/>
    <d v="1899-12-30T02:00:00"/>
    <d v="1899-12-30T03:00:00"/>
    <d v="1899-12-30T06:00:00"/>
    <d v="1899-12-31T02:00:00"/>
    <d v="1899-12-31T03:00:00"/>
    <d v="1899-12-31T06:00:00"/>
    <n v="1.0000000000000009"/>
    <n v="7.9999999999999982"/>
    <n v="6.9999999999999964"/>
    <n v="0"/>
    <n v="0"/>
    <n v="3.2499999999999991"/>
    <n v="3.2499999999999991"/>
    <n v="11.2499999999999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6" firstHeaderRow="1" firstDataRow="1" firstDataCol="1"/>
  <pivotFields count="18">
    <pivotField numFmtId="14" showAll="0"/>
    <pivotField axis="axisRow" showAll="0">
      <items count="3">
        <item x="0"/>
        <item x="1"/>
        <item t="default"/>
      </items>
    </pivotField>
    <pivotField showAll="0"/>
    <pivotField numFmtId="164" showAll="0"/>
    <pivotField showAll="0"/>
    <pivotField showAll="0"/>
    <pivotField numFmtId="164" showAll="0"/>
    <pivotField numFmtId="166" showAll="0"/>
    <pivotField numFmtId="166" showAll="0"/>
    <pivotField numFmtId="166" showAll="0"/>
    <pivotField numFmtId="43" showAll="0"/>
    <pivotField numFmtId="43" showAll="0"/>
    <pivotField numFmtId="43" showAll="0"/>
    <pivotField numFmtId="43" showAll="0"/>
    <pivotField numFmtId="43" showAll="0"/>
    <pivotField numFmtId="43" showAll="0"/>
    <pivotField numFmtId="43" showAll="0"/>
    <pivotField dataField="1" numFmtId="43"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Somme de Total heures" fld="1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Horaires" displayName="Horaires" ref="A4:R15" totalsRowShown="0" headerRowDxfId="22" dataDxfId="20" headerRowBorderDxfId="21" tableBorderDxfId="19" totalsRowBorderDxfId="18">
  <autoFilter ref="A4:R15"/>
  <tableColumns count="18">
    <tableColumn id="1" name="Date" dataDxfId="17"/>
    <tableColumn id="6" name="Semaine" dataDxfId="1">
      <calculatedColumnFormula>YEAR(Horaires[[#This Row],[Date]] - MOD(Horaires[[#This Row],[Date]] - 2,7) + 3)&amp;"-"&amp;_xlfn.ISOWEEKNUM(Horaires[[#This Row],[Date]])</calculatedColumnFormula>
    </tableColumn>
    <tableColumn id="5" name="Travail/Trajet" dataDxfId="16"/>
    <tableColumn id="3" name="Début1" dataDxfId="15"/>
    <tableColumn id="7" name="Fin1" dataDxfId="14"/>
    <tableColumn id="8" name="Début2" dataDxfId="13"/>
    <tableColumn id="4" name="Fin2" dataDxfId="12"/>
    <tableColumn id="15" name="pause début corrigé" dataDxfId="11">
      <calculatedColumnFormula>IF(Horaires[[#This Row],[Fin1]]=0,0,IF(Horaires[[#This Row],[Fin1]]&lt;Horaires[[#This Row],[Début1]],1,0)+Horaires[[#This Row],[Fin1]])</calculatedColumnFormula>
    </tableColumn>
    <tableColumn id="16" name="pause fin corrigée" dataDxfId="10">
      <calculatedColumnFormula>IF(Horaires[[#This Row],[Début2]]=0,0,IF(Horaires[[#This Row],[Début2]]&lt;Horaires[[#This Row],[Début1]],1,0)+Horaires[[#This Row],[Début2]])</calculatedColumnFormula>
    </tableColumn>
    <tableColumn id="14" name="fin corrigée si nuit" dataDxfId="9">
      <calculatedColumnFormula>IF(Horaires[[#This Row],[Fin2]]&lt;Horaires[[#This Row],[Début1]],1,0)+Horaires[[#This Row],[Fin2]]</calculatedColumnFormula>
    </tableColumn>
    <tableColumn id="2" name="heures jour " dataDxfId="8" dataCellStyle="Milliers">
      <calculatedColumnFormula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calculatedColumnFormula>
    </tableColumn>
    <tableColumn id="13" name="Heures de nuit" dataDxfId="7" dataCellStyle="Milliers">
      <calculatedColumnFormula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calculatedColumnFormula>
    </tableColumn>
    <tableColumn id="17" name="Heures de nuit " dataDxfId="6" dataCellStyle="Milliers">
      <calculatedColumnFormula>(MAX(0,MIN(Horaires[[#This Row],[fin corrigée si nuit]],fin_nuit)-MAX(Horaires[[#This Row],[Début1]],deb_nuit))-IF(Horaires[[#This Row],[Fin1]]=0,0,MIN(Horaires[[#This Row],[pause fin corrigée]],fin_nuit)-MAX(Horaires[[#This Row],[pause début corrigé]],deb_nuit)))*24</calculatedColumnFormula>
    </tableColumn>
    <tableColumn id="18" name="heures jour dimanche" dataDxfId="5" dataCellStyle="Milliers">
      <calculatedColumnFormula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calculatedColumnFormula>
    </tableColumn>
    <tableColumn id="11" name="heures jour dimanche " dataDxfId="4" dataCellStyle="Milliers">
      <calculatedColumnFormula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calculatedColumnFormula>
    </tableColumn>
    <tableColumn id="19" name="heures jour fériés" dataDxfId="3" dataCellStyle="Milliers">
      <calculatedColumnFormula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calculatedColumnFormula>
    </tableColumn>
    <tableColumn id="12" name="heures jour fériés " dataDxfId="2" dataCellStyle="Milliers">
      <calculatedColumnFormula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calculatedColumnFormula>
    </tableColumn>
    <tableColumn id="9" name="Total heures" dataDxfId="0" dataCellStyle="Milliers">
      <calculatedColumnFormula>Horaires[[#This Row],[heures jour ]]+Horaires[[#This Row],[Heures de nuit ]]+Horaires[[#This Row],[heures jour dimanche ]]+Horaires[[#This Row],[heures jour fériés ]]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6"/>
  <sheetViews>
    <sheetView tabSelected="1" workbookViewId="0">
      <selection activeCell="A3" sqref="A3"/>
    </sheetView>
  </sheetViews>
  <sheetFormatPr baseColWidth="10" defaultRowHeight="14.5" x14ac:dyDescent="0.35"/>
  <cols>
    <col min="1" max="1" width="19.54296875" bestFit="1" customWidth="1"/>
    <col min="2" max="2" width="20.6328125" bestFit="1" customWidth="1"/>
  </cols>
  <sheetData>
    <row r="3" spans="1:2" x14ac:dyDescent="0.35">
      <c r="A3" s="26" t="s">
        <v>35</v>
      </c>
      <c r="B3" t="s">
        <v>39</v>
      </c>
    </row>
    <row r="4" spans="1:2" x14ac:dyDescent="0.35">
      <c r="A4" s="27" t="s">
        <v>36</v>
      </c>
      <c r="B4" s="28">
        <v>65.749999999999986</v>
      </c>
    </row>
    <row r="5" spans="1:2" x14ac:dyDescent="0.35">
      <c r="A5" s="27" t="s">
        <v>37</v>
      </c>
      <c r="B5" s="28">
        <v>47</v>
      </c>
    </row>
    <row r="6" spans="1:2" x14ac:dyDescent="0.35">
      <c r="A6" s="27" t="s">
        <v>38</v>
      </c>
      <c r="B6" s="28">
        <v>112.74999999999999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16"/>
  <sheetViews>
    <sheetView workbookViewId="0"/>
  </sheetViews>
  <sheetFormatPr baseColWidth="10" defaultRowHeight="14.5" x14ac:dyDescent="0.35"/>
  <cols>
    <col min="1" max="1" width="17.26953125" style="25" bestFit="1" customWidth="1"/>
    <col min="2" max="2" width="17.26953125" style="25" customWidth="1"/>
    <col min="3" max="3" width="15.81640625" style="25" customWidth="1"/>
    <col min="4" max="7" width="11.90625" customWidth="1"/>
    <col min="8" max="8" width="15.81640625" hidden="1" customWidth="1"/>
    <col min="9" max="9" width="13" hidden="1" customWidth="1"/>
    <col min="10" max="10" width="10.81640625" hidden="1" customWidth="1"/>
    <col min="11" max="11" width="10.81640625" customWidth="1"/>
    <col min="12" max="12" width="10.81640625" hidden="1" customWidth="1"/>
    <col min="13" max="13" width="10.81640625" customWidth="1"/>
    <col min="14" max="14" width="10.81640625" hidden="1" customWidth="1"/>
    <col min="15" max="15" width="10.81640625" customWidth="1"/>
    <col min="16" max="16" width="10.81640625" hidden="1" customWidth="1"/>
    <col min="17" max="17" width="10.81640625" customWidth="1"/>
    <col min="19" max="19" width="23.1796875" bestFit="1" customWidth="1"/>
  </cols>
  <sheetData>
    <row r="4" spans="1:18" s="5" customFormat="1" ht="29" x14ac:dyDescent="0.35">
      <c r="A4" s="21" t="s">
        <v>0</v>
      </c>
      <c r="B4" s="21" t="s">
        <v>33</v>
      </c>
      <c r="C4" s="21" t="s">
        <v>31</v>
      </c>
      <c r="D4" s="9" t="s">
        <v>23</v>
      </c>
      <c r="E4" s="9" t="s">
        <v>24</v>
      </c>
      <c r="F4" s="9" t="s">
        <v>25</v>
      </c>
      <c r="G4" s="9" t="s">
        <v>26</v>
      </c>
      <c r="H4" s="9" t="s">
        <v>20</v>
      </c>
      <c r="I4" s="9" t="s">
        <v>21</v>
      </c>
      <c r="J4" s="9" t="s">
        <v>22</v>
      </c>
      <c r="K4" s="18" t="s">
        <v>27</v>
      </c>
      <c r="L4" s="9" t="s">
        <v>19</v>
      </c>
      <c r="M4" s="19" t="s">
        <v>28</v>
      </c>
      <c r="N4" s="9" t="s">
        <v>1</v>
      </c>
      <c r="O4" s="19" t="s">
        <v>29</v>
      </c>
      <c r="P4" s="10" t="s">
        <v>2</v>
      </c>
      <c r="Q4" s="20" t="s">
        <v>30</v>
      </c>
      <c r="R4" s="20" t="s">
        <v>34</v>
      </c>
    </row>
    <row r="5" spans="1:18" s="14" customFormat="1" x14ac:dyDescent="0.35">
      <c r="A5" s="22">
        <v>43605</v>
      </c>
      <c r="B5" s="22" t="str">
        <f>YEAR(Horaires[[#This Row],[Date]] - MOD(Horaires[[#This Row],[Date]] - 2,7) + 3)&amp;"-"&amp;_xlfn.ISOWEEKNUM(Horaires[[#This Row],[Date]])</f>
        <v>2019-21</v>
      </c>
      <c r="C5" s="22" t="s">
        <v>32</v>
      </c>
      <c r="D5" s="11">
        <v>0.73958333333333337</v>
      </c>
      <c r="E5" s="11">
        <v>0.25</v>
      </c>
      <c r="F5" s="11">
        <v>0.29166666666666669</v>
      </c>
      <c r="G5" s="11">
        <v>0.375</v>
      </c>
      <c r="H5" s="12">
        <f>IF(Horaires[[#This Row],[Fin1]]=0,0,IF(Horaires[[#This Row],[Fin1]]&lt;Horaires[[#This Row],[Début1]],1,0)+Horaires[[#This Row],[Fin1]])</f>
        <v>1.25</v>
      </c>
      <c r="I5" s="12">
        <f>IF(Horaires[[#This Row],[Début2]]=0,0,IF(Horaires[[#This Row],[Début2]]&lt;Horaires[[#This Row],[Début1]],1,0)+Horaires[[#This Row],[Début2]])</f>
        <v>1.2916666666666667</v>
      </c>
      <c r="J5" s="12">
        <f>IF(Horaires[[#This Row],[Fin2]]&lt;Horaires[[#This Row],[Début1]],1,0)+Horaires[[#This Row],[Fin2]]</f>
        <v>1.375</v>
      </c>
      <c r="K5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5.2499999999999964</v>
      </c>
      <c r="L5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7.9999999999999982</v>
      </c>
      <c r="M5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9</v>
      </c>
      <c r="N5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5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5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0</v>
      </c>
      <c r="Q5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0</v>
      </c>
      <c r="R5" s="17">
        <f>Horaires[[#This Row],[heures jour ]]+Horaires[[#This Row],[Heures de nuit ]]+Horaires[[#This Row],[heures jour dimanche ]]+Horaires[[#This Row],[heures jour fériés ]]</f>
        <v>14.249999999999996</v>
      </c>
    </row>
    <row r="6" spans="1:18" s="14" customFormat="1" x14ac:dyDescent="0.35">
      <c r="A6" s="22">
        <v>43606</v>
      </c>
      <c r="B6" s="22" t="str">
        <f>YEAR(Horaires[[#This Row],[Date]] - MOD(Horaires[[#This Row],[Date]] - 2,7) + 3)&amp;"-"&amp;_xlfn.ISOWEEKNUM(Horaires[[#This Row],[Date]])</f>
        <v>2019-21</v>
      </c>
      <c r="C6" s="22" t="s">
        <v>32</v>
      </c>
      <c r="D6" s="11">
        <v>0.97916666666666663</v>
      </c>
      <c r="E6" s="11">
        <v>8.3333333333333329E-2</v>
      </c>
      <c r="F6" s="11">
        <v>0.125</v>
      </c>
      <c r="G6" s="11">
        <v>0.33333333333333331</v>
      </c>
      <c r="H6" s="12">
        <f>IF(Horaires[[#This Row],[Fin1]]=0,0,IF(Horaires[[#This Row],[Fin1]]&lt;Horaires[[#This Row],[Début1]],1,0)+Horaires[[#This Row],[Fin1]])</f>
        <v>1.0833333333333333</v>
      </c>
      <c r="I6" s="12">
        <f>IF(Horaires[[#This Row],[Début2]]=0,0,IF(Horaires[[#This Row],[Début2]]&lt;Horaires[[#This Row],[Début1]],1,0)+Horaires[[#This Row],[Début2]])</f>
        <v>1.125</v>
      </c>
      <c r="J6" s="12">
        <f>IF(Horaires[[#This Row],[Fin2]]&lt;Horaires[[#This Row],[Début1]],1,0)+Horaires[[#This Row],[Fin2]]</f>
        <v>1.3333333333333333</v>
      </c>
      <c r="K6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3</v>
      </c>
      <c r="L6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5.4999999999999991</v>
      </c>
      <c r="M6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4.4999999999999973</v>
      </c>
      <c r="N6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6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6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0</v>
      </c>
      <c r="Q6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0</v>
      </c>
      <c r="R6" s="17">
        <f>Horaires[[#This Row],[heures jour ]]+Horaires[[#This Row],[Heures de nuit ]]+Horaires[[#This Row],[heures jour dimanche ]]+Horaires[[#This Row],[heures jour fériés ]]</f>
        <v>7.4999999999999973</v>
      </c>
    </row>
    <row r="7" spans="1:18" s="14" customFormat="1" x14ac:dyDescent="0.35">
      <c r="A7" s="22">
        <v>43607</v>
      </c>
      <c r="B7" s="22" t="str">
        <f>YEAR(Horaires[[#This Row],[Date]] - MOD(Horaires[[#This Row],[Date]] - 2,7) + 3)&amp;"-"&amp;_xlfn.ISOWEEKNUM(Horaires[[#This Row],[Date]])</f>
        <v>2019-21</v>
      </c>
      <c r="C7" s="22" t="s">
        <v>32</v>
      </c>
      <c r="D7" s="11">
        <v>0.23958333333333334</v>
      </c>
      <c r="E7" s="11"/>
      <c r="F7" s="11"/>
      <c r="G7" s="11">
        <v>0.75</v>
      </c>
      <c r="H7" s="12">
        <f>IF(Horaires[[#This Row],[Fin1]]=0,0,IF(Horaires[[#This Row],[Fin1]]&lt;Horaires[[#This Row],[Début1]],1,0)+Horaires[[#This Row],[Fin1]])</f>
        <v>0</v>
      </c>
      <c r="I7" s="12">
        <f>IF(Horaires[[#This Row],[Début2]]=0,0,IF(Horaires[[#This Row],[Début2]]&lt;Horaires[[#This Row],[Début1]],1,0)+Horaires[[#This Row],[Début2]])</f>
        <v>0</v>
      </c>
      <c r="J7" s="12">
        <f>IF(Horaires[[#This Row],[Fin2]]&lt;Horaires[[#This Row],[Début1]],1,0)+Horaires[[#This Row],[Fin2]]</f>
        <v>0.75</v>
      </c>
      <c r="K7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12.25</v>
      </c>
      <c r="L7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0</v>
      </c>
      <c r="M7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0</v>
      </c>
      <c r="N7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7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7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0</v>
      </c>
      <c r="Q7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0</v>
      </c>
      <c r="R7" s="17">
        <f>Horaires[[#This Row],[heures jour ]]+Horaires[[#This Row],[Heures de nuit ]]+Horaires[[#This Row],[heures jour dimanche ]]+Horaires[[#This Row],[heures jour fériés ]]</f>
        <v>12.25</v>
      </c>
    </row>
    <row r="8" spans="1:18" s="14" customFormat="1" x14ac:dyDescent="0.35">
      <c r="A8" s="22">
        <v>43608</v>
      </c>
      <c r="B8" s="22" t="str">
        <f>YEAR(Horaires[[#This Row],[Date]] - MOD(Horaires[[#This Row],[Date]] - 2,7) + 3)&amp;"-"&amp;_xlfn.ISOWEEKNUM(Horaires[[#This Row],[Date]])</f>
        <v>2019-21</v>
      </c>
      <c r="C8" s="22" t="s">
        <v>32</v>
      </c>
      <c r="D8" s="11">
        <v>0.23958333333333334</v>
      </c>
      <c r="E8" s="11"/>
      <c r="F8" s="11"/>
      <c r="G8" s="11">
        <v>0.75</v>
      </c>
      <c r="H8" s="12">
        <f>IF(Horaires[[#This Row],[Fin1]]=0,0,IF(Horaires[[#This Row],[Fin1]]&lt;Horaires[[#This Row],[Début1]],1,0)+Horaires[[#This Row],[Fin1]])</f>
        <v>0</v>
      </c>
      <c r="I8" s="12">
        <f>IF(Horaires[[#This Row],[Début2]]=0,0,IF(Horaires[[#This Row],[Début2]]&lt;Horaires[[#This Row],[Début1]],1,0)+Horaires[[#This Row],[Début2]])</f>
        <v>0</v>
      </c>
      <c r="J8" s="12">
        <f>IF(Horaires[[#This Row],[Fin2]]&lt;Horaires[[#This Row],[Début1]],1,0)+Horaires[[#This Row],[Fin2]]</f>
        <v>0.75</v>
      </c>
      <c r="K8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12.25</v>
      </c>
      <c r="L8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0</v>
      </c>
      <c r="M8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0</v>
      </c>
      <c r="N8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8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8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0</v>
      </c>
      <c r="Q8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0</v>
      </c>
      <c r="R8" s="17">
        <f>Horaires[[#This Row],[heures jour ]]+Horaires[[#This Row],[Heures de nuit ]]+Horaires[[#This Row],[heures jour dimanche ]]+Horaires[[#This Row],[heures jour fériés ]]</f>
        <v>12.25</v>
      </c>
    </row>
    <row r="9" spans="1:18" s="14" customFormat="1" x14ac:dyDescent="0.35">
      <c r="A9" s="22">
        <v>43609</v>
      </c>
      <c r="B9" s="23" t="str">
        <f>YEAR(Horaires[[#This Row],[Date]] - MOD(Horaires[[#This Row],[Date]] - 2,7) + 3)&amp;"-"&amp;_xlfn.ISOWEEKNUM(Horaires[[#This Row],[Date]])</f>
        <v>2019-21</v>
      </c>
      <c r="C9" s="22" t="s">
        <v>32</v>
      </c>
      <c r="D9" s="15">
        <v>0.75</v>
      </c>
      <c r="E9" s="15"/>
      <c r="F9" s="15"/>
      <c r="G9" s="15">
        <v>0.20833333333333334</v>
      </c>
      <c r="H9" s="16">
        <f>IF(Horaires[[#This Row],[Fin1]]=0,0,IF(Horaires[[#This Row],[Fin1]]&lt;Horaires[[#This Row],[Début1]],1,0)+Horaires[[#This Row],[Fin1]])</f>
        <v>0</v>
      </c>
      <c r="I9" s="16">
        <f>IF(Horaires[[#This Row],[Début2]]=0,0,IF(Horaires[[#This Row],[Début2]]&lt;Horaires[[#This Row],[Début1]],1,0)+Horaires[[#This Row],[Début2]])</f>
        <v>0</v>
      </c>
      <c r="J9" s="16">
        <f>IF(Horaires[[#This Row],[Fin2]]&lt;Horaires[[#This Row],[Début1]],1,0)+Horaires[[#This Row],[Fin2]]</f>
        <v>1.2083333333333333</v>
      </c>
      <c r="K9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3</v>
      </c>
      <c r="L9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7.9999999999999982</v>
      </c>
      <c r="M9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7.9999999999999982</v>
      </c>
      <c r="N9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9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9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0</v>
      </c>
      <c r="Q9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0</v>
      </c>
      <c r="R9" s="17">
        <f>Horaires[[#This Row],[heures jour ]]+Horaires[[#This Row],[Heures de nuit ]]+Horaires[[#This Row],[heures jour dimanche ]]+Horaires[[#This Row],[heures jour fériés ]]</f>
        <v>10.999999999999998</v>
      </c>
    </row>
    <row r="10" spans="1:18" s="14" customFormat="1" x14ac:dyDescent="0.35">
      <c r="A10" s="22">
        <v>43610</v>
      </c>
      <c r="B10" s="23" t="str">
        <f>YEAR(Horaires[[#This Row],[Date]] - MOD(Horaires[[#This Row],[Date]] - 2,7) + 3)&amp;"-"&amp;_xlfn.ISOWEEKNUM(Horaires[[#This Row],[Date]])</f>
        <v>2019-21</v>
      </c>
      <c r="C10" s="22" t="s">
        <v>32</v>
      </c>
      <c r="D10" s="15">
        <v>0</v>
      </c>
      <c r="E10" s="15"/>
      <c r="F10" s="15"/>
      <c r="G10" s="15">
        <v>0.20833333333333334</v>
      </c>
      <c r="H10" s="16">
        <f>IF(Horaires[[#This Row],[Fin1]]=0,0,IF(Horaires[[#This Row],[Fin1]]&lt;Horaires[[#This Row],[Début1]],1,0)+Horaires[[#This Row],[Fin1]])</f>
        <v>0</v>
      </c>
      <c r="I10" s="16">
        <f>IF(Horaires[[#This Row],[Début2]]=0,0,IF(Horaires[[#This Row],[Début2]]&lt;Horaires[[#This Row],[Début1]],1,0)+Horaires[[#This Row],[Début2]])</f>
        <v>0</v>
      </c>
      <c r="J10" s="16">
        <f>IF(Horaires[[#This Row],[Fin2]]&lt;Horaires[[#This Row],[Début1]],1,0)+Horaires[[#This Row],[Fin2]]</f>
        <v>0.20833333333333334</v>
      </c>
      <c r="K10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5</v>
      </c>
      <c r="L10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4.9999999999999982</v>
      </c>
      <c r="M10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0</v>
      </c>
      <c r="N10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10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10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0</v>
      </c>
      <c r="Q10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0</v>
      </c>
      <c r="R10" s="17">
        <f>Horaires[[#This Row],[heures jour ]]+Horaires[[#This Row],[Heures de nuit ]]+Horaires[[#This Row],[heures jour dimanche ]]+Horaires[[#This Row],[heures jour fériés ]]</f>
        <v>5</v>
      </c>
    </row>
    <row r="11" spans="1:18" s="14" customFormat="1" x14ac:dyDescent="0.35">
      <c r="A11" s="22">
        <v>43611</v>
      </c>
      <c r="B11" s="23" t="str">
        <f>YEAR(Horaires[[#This Row],[Date]] - MOD(Horaires[[#This Row],[Date]] - 2,7) + 3)&amp;"-"&amp;_xlfn.ISOWEEKNUM(Horaires[[#This Row],[Date]])</f>
        <v>2019-21</v>
      </c>
      <c r="C11" s="22" t="s">
        <v>32</v>
      </c>
      <c r="D11" s="15">
        <v>0.83333333333333337</v>
      </c>
      <c r="E11" s="15"/>
      <c r="F11" s="15"/>
      <c r="G11" s="15">
        <v>0.97916666666666663</v>
      </c>
      <c r="H11" s="16">
        <f>IF(Horaires[[#This Row],[Fin1]]=0,0,IF(Horaires[[#This Row],[Fin1]]&lt;Horaires[[#This Row],[Début1]],1,0)+Horaires[[#This Row],[Fin1]])</f>
        <v>0</v>
      </c>
      <c r="I11" s="16">
        <f>IF(Horaires[[#This Row],[Début2]]=0,0,IF(Horaires[[#This Row],[Début2]]&lt;Horaires[[#This Row],[Début1]],1,0)+Horaires[[#This Row],[Début2]])</f>
        <v>0</v>
      </c>
      <c r="J11" s="16">
        <f>IF(Horaires[[#This Row],[Fin2]]&lt;Horaires[[#This Row],[Début1]],1,0)+Horaires[[#This Row],[Fin2]]</f>
        <v>0.97916666666666663</v>
      </c>
      <c r="K11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0</v>
      </c>
      <c r="L11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2.4999999999999991</v>
      </c>
      <c r="M11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2.4999999999999991</v>
      </c>
      <c r="N11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0.99999999999999911</v>
      </c>
      <c r="O11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0.99999999999999911</v>
      </c>
      <c r="P11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0</v>
      </c>
      <c r="Q11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0</v>
      </c>
      <c r="R11" s="17">
        <f>Horaires[[#This Row],[heures jour ]]+Horaires[[#This Row],[Heures de nuit ]]+Horaires[[#This Row],[heures jour dimanche ]]+Horaires[[#This Row],[heures jour fériés ]]</f>
        <v>3.4999999999999982</v>
      </c>
    </row>
    <row r="12" spans="1:18" s="14" customFormat="1" x14ac:dyDescent="0.35">
      <c r="A12" s="22">
        <v>43612</v>
      </c>
      <c r="B12" s="23" t="str">
        <f>YEAR(Horaires[[#This Row],[Date]] - MOD(Horaires[[#This Row],[Date]] - 2,7) + 3)&amp;"-"&amp;_xlfn.ISOWEEKNUM(Horaires[[#This Row],[Date]])</f>
        <v>2019-22</v>
      </c>
      <c r="C12" s="22" t="s">
        <v>32</v>
      </c>
      <c r="D12" s="15">
        <v>0.23958333333333334</v>
      </c>
      <c r="E12" s="15"/>
      <c r="F12" s="15"/>
      <c r="G12" s="15">
        <v>0.75</v>
      </c>
      <c r="H12" s="16">
        <f>IF(Horaires[[#This Row],[Fin1]]=0,0,IF(Horaires[[#This Row],[Fin1]]&lt;Horaires[[#This Row],[Début1]],1,0)+Horaires[[#This Row],[Fin1]])</f>
        <v>0</v>
      </c>
      <c r="I12" s="16">
        <f>IF(Horaires[[#This Row],[Début2]]=0,0,IF(Horaires[[#This Row],[Début2]]&lt;Horaires[[#This Row],[Début1]],1,0)+Horaires[[#This Row],[Début2]])</f>
        <v>0</v>
      </c>
      <c r="J12" s="16">
        <f>IF(Horaires[[#This Row],[Fin2]]&lt;Horaires[[#This Row],[Début1]],1,0)+Horaires[[#This Row],[Fin2]]</f>
        <v>0.75</v>
      </c>
      <c r="K12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12.25</v>
      </c>
      <c r="L12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0</v>
      </c>
      <c r="M12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0</v>
      </c>
      <c r="N12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12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12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0</v>
      </c>
      <c r="Q12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0</v>
      </c>
      <c r="R12" s="17">
        <f>Horaires[[#This Row],[heures jour ]]+Horaires[[#This Row],[Heures de nuit ]]+Horaires[[#This Row],[heures jour dimanche ]]+Horaires[[#This Row],[heures jour fériés ]]</f>
        <v>12.25</v>
      </c>
    </row>
    <row r="13" spans="1:18" s="14" customFormat="1" x14ac:dyDescent="0.35">
      <c r="A13" s="22">
        <v>43613</v>
      </c>
      <c r="B13" s="23" t="str">
        <f>YEAR(Horaires[[#This Row],[Date]] - MOD(Horaires[[#This Row],[Date]] - 2,7) + 3)&amp;"-"&amp;_xlfn.ISOWEEKNUM(Horaires[[#This Row],[Date]])</f>
        <v>2019-22</v>
      </c>
      <c r="C13" s="22" t="s">
        <v>32</v>
      </c>
      <c r="D13" s="15">
        <v>0.23958333333333334</v>
      </c>
      <c r="E13" s="15"/>
      <c r="F13" s="15"/>
      <c r="G13" s="15">
        <v>0.75</v>
      </c>
      <c r="H13" s="16">
        <f>IF(Horaires[[#This Row],[Fin1]]=0,0,IF(Horaires[[#This Row],[Fin1]]&lt;Horaires[[#This Row],[Début1]],1,0)+Horaires[[#This Row],[Fin1]])</f>
        <v>0</v>
      </c>
      <c r="I13" s="16">
        <f>IF(Horaires[[#This Row],[Début2]]=0,0,IF(Horaires[[#This Row],[Début2]]&lt;Horaires[[#This Row],[Début1]],1,0)+Horaires[[#This Row],[Début2]])</f>
        <v>0</v>
      </c>
      <c r="J13" s="16">
        <f>IF(Horaires[[#This Row],[Fin2]]&lt;Horaires[[#This Row],[Début1]],1,0)+Horaires[[#This Row],[Fin2]]</f>
        <v>0.75</v>
      </c>
      <c r="K13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12.25</v>
      </c>
      <c r="L13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0</v>
      </c>
      <c r="M13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0</v>
      </c>
      <c r="N13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13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13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0</v>
      </c>
      <c r="Q13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0</v>
      </c>
      <c r="R13" s="17">
        <f>Horaires[[#This Row],[heures jour ]]+Horaires[[#This Row],[Heures de nuit ]]+Horaires[[#This Row],[heures jour dimanche ]]+Horaires[[#This Row],[heures jour fériés ]]</f>
        <v>12.25</v>
      </c>
    </row>
    <row r="14" spans="1:18" s="14" customFormat="1" x14ac:dyDescent="0.35">
      <c r="A14" s="22">
        <v>43614</v>
      </c>
      <c r="B14" s="23" t="str">
        <f>YEAR(Horaires[[#This Row],[Date]] - MOD(Horaires[[#This Row],[Date]] - 2,7) + 3)&amp;"-"&amp;_xlfn.ISOWEEKNUM(Horaires[[#This Row],[Date]])</f>
        <v>2019-22</v>
      </c>
      <c r="C14" s="22" t="s">
        <v>32</v>
      </c>
      <c r="D14" s="15">
        <v>0.73958333333333337</v>
      </c>
      <c r="E14" s="15">
        <v>8.3333333333333329E-2</v>
      </c>
      <c r="F14" s="15">
        <v>0.125</v>
      </c>
      <c r="G14" s="15">
        <v>0.25</v>
      </c>
      <c r="H14" s="16">
        <f>IF(Horaires[[#This Row],[Fin1]]=0,0,IF(Horaires[[#This Row],[Fin1]]&lt;Horaires[[#This Row],[Début1]],1,0)+Horaires[[#This Row],[Fin1]])</f>
        <v>1.0833333333333333</v>
      </c>
      <c r="I14" s="16">
        <f>IF(Horaires[[#This Row],[Début2]]=0,0,IF(Horaires[[#This Row],[Début2]]&lt;Horaires[[#This Row],[Début1]],1,0)+Horaires[[#This Row],[Début2]])</f>
        <v>1.125</v>
      </c>
      <c r="J14" s="16">
        <f>IF(Horaires[[#This Row],[Fin2]]&lt;Horaires[[#This Row],[Début1]],1,0)+Horaires[[#This Row],[Fin2]]</f>
        <v>1.25</v>
      </c>
      <c r="K14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3.2499999999999982</v>
      </c>
      <c r="L14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7.9999999999999982</v>
      </c>
      <c r="M14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6.9999999999999964</v>
      </c>
      <c r="N14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14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14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1.0000000000000018</v>
      </c>
      <c r="Q14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1.0000000000000018</v>
      </c>
      <c r="R14" s="17">
        <f>Horaires[[#This Row],[heures jour ]]+Horaires[[#This Row],[Heures de nuit ]]+Horaires[[#This Row],[heures jour dimanche ]]+Horaires[[#This Row],[heures jour fériés ]]</f>
        <v>11.249999999999996</v>
      </c>
    </row>
    <row r="15" spans="1:18" s="14" customFormat="1" x14ac:dyDescent="0.35">
      <c r="A15" s="22">
        <v>43615</v>
      </c>
      <c r="B15" s="23" t="str">
        <f>YEAR(Horaires[[#This Row],[Date]] - MOD(Horaires[[#This Row],[Date]] - 2,7) + 3)&amp;"-"&amp;_xlfn.ISOWEEKNUM(Horaires[[#This Row],[Date]])</f>
        <v>2019-22</v>
      </c>
      <c r="C15" s="22" t="s">
        <v>32</v>
      </c>
      <c r="D15" s="15">
        <v>0.73958333333333337</v>
      </c>
      <c r="E15" s="15">
        <v>8.3333333333333329E-2</v>
      </c>
      <c r="F15" s="15">
        <v>0.125</v>
      </c>
      <c r="G15" s="15">
        <v>0.25</v>
      </c>
      <c r="H15" s="16">
        <f>IF(Horaires[[#This Row],[Fin1]]=0,0,IF(Horaires[[#This Row],[Fin1]]&lt;Horaires[[#This Row],[Début1]],1,0)+Horaires[[#This Row],[Fin1]])</f>
        <v>1.0833333333333333</v>
      </c>
      <c r="I15" s="16">
        <f>IF(Horaires[[#This Row],[Début2]]=0,0,IF(Horaires[[#This Row],[Début2]]&lt;Horaires[[#This Row],[Début1]],1,0)+Horaires[[#This Row],[Début2]])</f>
        <v>1.125</v>
      </c>
      <c r="J15" s="16">
        <f>IF(Horaires[[#This Row],[Fin2]]&lt;Horaires[[#This Row],[Début1]],1,0)+Horaires[[#This Row],[Fin2]]</f>
        <v>1.25</v>
      </c>
      <c r="K15" s="17">
        <f>((Horaires[[#This Row],[fin corrigée si nuit]]-Horaires[[#This Row],[Début1]])-(Horaires[[#This Row],[pause fin corrigée]]-Horaires[[#This Row],[pause début corrigé]]))*24-Horaires[[#This Row],[Heures de nuit ]]-Horaires[[#This Row],[heures jour dimanche ]]-Horaires[[#This Row],[heures jour fériés ]]</f>
        <v>1.0000000000000009</v>
      </c>
      <c r="L15" s="13">
        <f>IF(Horaires[[#This Row],[Fin2]]&lt;Horaires[[#This Row],[Début1]],MAX(0,MIN(Horaires[[#This Row],[fin corrigée si nuit]],fin_nuit)-MAX(Horaires[[#This Row],[Début1]],deb_nuit))*24,(MAX(deb_nuit,Horaires[[#This Row],[Fin2]])-MAX(deb_nuit,Horaires[[#This Row],[Début1]])+MAX(MIN(fin_nuit-1,Horaires[[#This Row],[Fin2]])-MIN(fin_nuit-1,Horaires[[#This Row],[Début1]]),0))*24)</f>
        <v>7.9999999999999982</v>
      </c>
      <c r="M15" s="13">
        <f>(MAX(0,MIN(Horaires[[#This Row],[fin corrigée si nuit]],fin_nuit)-MAX(Horaires[[#This Row],[Début1]],deb_nuit))-IF(Horaires[[#This Row],[Fin1]]=0,0,MIN(Horaires[[#This Row],[pause fin corrigée]],fin_nuit)-MAX(Horaires[[#This Row],[pause début corrigé]],deb_nuit)))*24</f>
        <v>6.9999999999999964</v>
      </c>
      <c r="N15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</f>
        <v>0</v>
      </c>
      <c r="O15" s="13">
        <f>(IF(WEEKDAY(Horaires[[#This Row],[Date]],2)=7,MAX(0,MIN(fin_dimJF,Horaires[[#This Row],[fin corrigée si nuit]])-MAX(deb_dimJF,Horaires[[#This Row],[Début1]])),0)+IF(WEEKDAY(Horaires[[#This Row],[Date]],2)=6,MAX(0,Horaires[[#This Row],[fin corrigée si nuit]]-(1+deb_dimJF)),0))*24-
(IF(WEEKDAY(Horaires[[#This Row],[Date]],2)=7,MAX(0,MIN(fin_dimJF,Horaires[[#This Row],[pause fin corrigée]])-MAX(deb_dimJF,Horaires[[#This Row],[pause début corrigé]])),0)+IF(WEEKDAY(Horaires[[#This Row],[Date]],2)=6,MAX(0,Horaires[[#This Row],[pause fin corrigée]]-(1+deb_dimJF)),0))*24</f>
        <v>0</v>
      </c>
      <c r="P15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</f>
        <v>3.2499999999999991</v>
      </c>
      <c r="Q15" s="13">
        <f>(IF(COUNTIF(JF,Horaires[[#This Row],[Date]]),MAX(0,MIN(fin_dimJF,Horaires[[#This Row],[fin corrigée si nuit]])-MAX(deb_dimJF,Horaires[[#This Row],[Début1]])),0)+IF(COUNTIF(JF,Horaires[[#This Row],[Date]]+1),MAX(0,Horaires[[#This Row],[fin corrigée si nuit]]-(1+deb_dimJF)),0))*24-
(IF(COUNTIF(JF,Horaires[[#This Row],[Date]]),MAX(0,MIN(fin_dimJF,Horaires[[#This Row],[pause fin corrigée]])-MAX(deb_dimJF,Horaires[[#This Row],[pause début corrigé]])),0)+IF(COUNTIF(JF,Horaires[[#This Row],[Date]]+1),MAX(0,Horaires[[#This Row],[pause fin corrigée]]-(1+deb_dimJF)),0))*24</f>
        <v>3.2499999999999991</v>
      </c>
      <c r="R15" s="17">
        <f>Horaires[[#This Row],[heures jour ]]+Horaires[[#This Row],[Heures de nuit ]]+Horaires[[#This Row],[heures jour dimanche ]]+Horaires[[#This Row],[heures jour fériés ]]</f>
        <v>11.249999999999996</v>
      </c>
    </row>
    <row r="16" spans="1:18" s="14" customFormat="1" x14ac:dyDescent="0.35">
      <c r="A16" s="24"/>
      <c r="B16" s="24"/>
      <c r="C16" s="24"/>
    </row>
  </sheetData>
  <dataValidations disablePrompts="1" count="2">
    <dataValidation allowBlank="1" showInputMessage="1" showErrorMessage="1" error="Tapez les heures sous le format_x000a_00:00" sqref="H4:J15 L4:L15"/>
    <dataValidation type="time" allowBlank="1" showInputMessage="1" showErrorMessage="1" error="Tapez les heures sous le format_x000a_00:00" sqref="D5:G15">
      <formula1>0</formula1>
      <formula2>0.999305555555556</formula2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5" sqref="B5"/>
    </sheetView>
  </sheetViews>
  <sheetFormatPr baseColWidth="10" defaultRowHeight="14.5" x14ac:dyDescent="0.35"/>
  <cols>
    <col min="1" max="1" width="21.7265625" customWidth="1"/>
  </cols>
  <sheetData>
    <row r="1" spans="1:2" x14ac:dyDescent="0.35">
      <c r="A1" t="s">
        <v>15</v>
      </c>
      <c r="B1" s="6">
        <v>0.875</v>
      </c>
    </row>
    <row r="2" spans="1:2" x14ac:dyDescent="0.35">
      <c r="A2" t="s">
        <v>16</v>
      </c>
      <c r="B2" s="7">
        <v>1.2083333333333333</v>
      </c>
    </row>
    <row r="3" spans="1:2" x14ac:dyDescent="0.35">
      <c r="A3" t="s">
        <v>17</v>
      </c>
      <c r="B3" s="6">
        <v>0.20833333333333334</v>
      </c>
    </row>
    <row r="4" spans="1:2" x14ac:dyDescent="0.35">
      <c r="A4" t="s">
        <v>18</v>
      </c>
      <c r="B4" s="6">
        <v>0.875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0"/>
  <sheetViews>
    <sheetView showZeros="0" workbookViewId="0">
      <selection activeCell="A2" sqref="A2"/>
    </sheetView>
  </sheetViews>
  <sheetFormatPr baseColWidth="10" defaultRowHeight="14.5" x14ac:dyDescent="0.35"/>
  <cols>
    <col min="1" max="1" width="4.453125" bestFit="1" customWidth="1"/>
    <col min="2" max="2" width="18.6328125" style="4" customWidth="1"/>
    <col min="3" max="3" width="17.08984375" customWidth="1"/>
  </cols>
  <sheetData>
    <row r="1" spans="1:3" x14ac:dyDescent="0.35">
      <c r="A1" s="1">
        <v>2017</v>
      </c>
      <c r="B1" s="3" t="s">
        <v>3</v>
      </c>
      <c r="C1" s="8">
        <f>DATE(A1,1,1)</f>
        <v>42736</v>
      </c>
    </row>
    <row r="2" spans="1:3" x14ac:dyDescent="0.35">
      <c r="A2" s="2"/>
      <c r="B2" s="3" t="s">
        <v>4</v>
      </c>
      <c r="C2" s="8">
        <f>ROUND(DATE(A1,4,MOD(234-11*MOD(A1,19),30))/7,0)*7-6</f>
        <v>42841</v>
      </c>
    </row>
    <row r="3" spans="1:3" x14ac:dyDescent="0.35">
      <c r="A3" s="2"/>
      <c r="B3" s="3" t="s">
        <v>5</v>
      </c>
      <c r="C3" s="8">
        <f>C2+1</f>
        <v>42842</v>
      </c>
    </row>
    <row r="4" spans="1:3" x14ac:dyDescent="0.35">
      <c r="A4" s="2"/>
      <c r="B4" s="3" t="s">
        <v>6</v>
      </c>
      <c r="C4" s="8">
        <f>DATE(A1,5,1)</f>
        <v>42856</v>
      </c>
    </row>
    <row r="5" spans="1:3" x14ac:dyDescent="0.35">
      <c r="A5" s="2"/>
      <c r="B5" s="3" t="s">
        <v>7</v>
      </c>
      <c r="C5" s="8">
        <f>DATE(A1,5,8)</f>
        <v>42863</v>
      </c>
    </row>
    <row r="6" spans="1:3" x14ac:dyDescent="0.35">
      <c r="A6" s="2"/>
      <c r="B6" s="3" t="s">
        <v>8</v>
      </c>
      <c r="C6" s="8">
        <f>C2+39</f>
        <v>42880</v>
      </c>
    </row>
    <row r="7" spans="1:3" x14ac:dyDescent="0.35">
      <c r="A7" s="2"/>
      <c r="B7" s="3" t="s">
        <v>9</v>
      </c>
      <c r="C7" s="8">
        <f>C2+50</f>
        <v>42891</v>
      </c>
    </row>
    <row r="8" spans="1:3" x14ac:dyDescent="0.35">
      <c r="A8" s="2"/>
      <c r="B8" s="3" t="s">
        <v>10</v>
      </c>
      <c r="C8" s="8">
        <f>DATE(A1,7,14)</f>
        <v>42930</v>
      </c>
    </row>
    <row r="9" spans="1:3" x14ac:dyDescent="0.35">
      <c r="A9" s="2"/>
      <c r="B9" s="3" t="s">
        <v>11</v>
      </c>
      <c r="C9" s="8">
        <f>DATE(A1,8,15)</f>
        <v>42962</v>
      </c>
    </row>
    <row r="10" spans="1:3" x14ac:dyDescent="0.35">
      <c r="A10" s="2"/>
      <c r="B10" s="3" t="s">
        <v>12</v>
      </c>
      <c r="C10" s="8">
        <f>DATE(A1,11,1)</f>
        <v>43040</v>
      </c>
    </row>
    <row r="11" spans="1:3" x14ac:dyDescent="0.35">
      <c r="A11" s="2"/>
      <c r="B11" s="3" t="s">
        <v>13</v>
      </c>
      <c r="C11" s="8">
        <f>DATE(A1,11,11)</f>
        <v>43050</v>
      </c>
    </row>
    <row r="12" spans="1:3" x14ac:dyDescent="0.35">
      <c r="A12" s="2"/>
      <c r="B12" s="3" t="s">
        <v>14</v>
      </c>
      <c r="C12" s="8">
        <f>DATE(A1,12,25)</f>
        <v>43094</v>
      </c>
    </row>
    <row r="13" spans="1:3" x14ac:dyDescent="0.35">
      <c r="A13" s="1">
        <f>+A1+1</f>
        <v>2018</v>
      </c>
      <c r="B13" s="3" t="s">
        <v>3</v>
      </c>
      <c r="C13" s="8">
        <f>DATE(A13,1,1)</f>
        <v>43101</v>
      </c>
    </row>
    <row r="14" spans="1:3" x14ac:dyDescent="0.35">
      <c r="A14" s="2"/>
      <c r="B14" s="3" t="s">
        <v>4</v>
      </c>
      <c r="C14" s="8">
        <f>ROUND(DATE(A13,4,MOD(234-11*MOD(A13,19),30))/7,0)*7-6</f>
        <v>43191</v>
      </c>
    </row>
    <row r="15" spans="1:3" x14ac:dyDescent="0.35">
      <c r="A15" s="2"/>
      <c r="B15" s="3" t="s">
        <v>5</v>
      </c>
      <c r="C15" s="8">
        <f>C14+1</f>
        <v>43192</v>
      </c>
    </row>
    <row r="16" spans="1:3" x14ac:dyDescent="0.35">
      <c r="A16" s="2"/>
      <c r="B16" s="3" t="s">
        <v>6</v>
      </c>
      <c r="C16" s="8">
        <f>DATE(A13,5,1)</f>
        <v>43221</v>
      </c>
    </row>
    <row r="17" spans="1:3" x14ac:dyDescent="0.35">
      <c r="A17" s="2"/>
      <c r="B17" s="3" t="s">
        <v>7</v>
      </c>
      <c r="C17" s="8">
        <f>DATE(A13,5,8)</f>
        <v>43228</v>
      </c>
    </row>
    <row r="18" spans="1:3" x14ac:dyDescent="0.35">
      <c r="A18" s="2"/>
      <c r="B18" s="3" t="s">
        <v>8</v>
      </c>
      <c r="C18" s="8">
        <f>C14+39</f>
        <v>43230</v>
      </c>
    </row>
    <row r="19" spans="1:3" x14ac:dyDescent="0.35">
      <c r="A19" s="2"/>
      <c r="B19" s="3" t="s">
        <v>9</v>
      </c>
      <c r="C19" s="8">
        <f>C14+50</f>
        <v>43241</v>
      </c>
    </row>
    <row r="20" spans="1:3" x14ac:dyDescent="0.35">
      <c r="A20" s="2"/>
      <c r="B20" s="3" t="s">
        <v>10</v>
      </c>
      <c r="C20" s="8">
        <f>DATE(A13,7,14)</f>
        <v>43295</v>
      </c>
    </row>
    <row r="21" spans="1:3" x14ac:dyDescent="0.35">
      <c r="A21" s="2"/>
      <c r="B21" s="3" t="s">
        <v>11</v>
      </c>
      <c r="C21" s="8">
        <f>DATE(A13,8,15)</f>
        <v>43327</v>
      </c>
    </row>
    <row r="22" spans="1:3" x14ac:dyDescent="0.35">
      <c r="A22" s="2"/>
      <c r="B22" s="3" t="s">
        <v>12</v>
      </c>
      <c r="C22" s="8">
        <f>DATE(A13,11,1)</f>
        <v>43405</v>
      </c>
    </row>
    <row r="23" spans="1:3" x14ac:dyDescent="0.35">
      <c r="A23" s="2"/>
      <c r="B23" s="3" t="s">
        <v>13</v>
      </c>
      <c r="C23" s="8">
        <f>DATE(A13,11,11)</f>
        <v>43415</v>
      </c>
    </row>
    <row r="24" spans="1:3" x14ac:dyDescent="0.35">
      <c r="A24" s="2"/>
      <c r="B24" s="3" t="s">
        <v>14</v>
      </c>
      <c r="C24" s="8">
        <f>DATE(A13,12,25)</f>
        <v>43459</v>
      </c>
    </row>
    <row r="25" spans="1:3" x14ac:dyDescent="0.35">
      <c r="A25" s="1">
        <f>+A13+1</f>
        <v>2019</v>
      </c>
      <c r="B25" s="3" t="s">
        <v>3</v>
      </c>
      <c r="C25" s="8">
        <f>DATE(A25,1,1)</f>
        <v>43466</v>
      </c>
    </row>
    <row r="26" spans="1:3" x14ac:dyDescent="0.35">
      <c r="A26" s="2"/>
      <c r="B26" s="3" t="s">
        <v>4</v>
      </c>
      <c r="C26" s="8">
        <f>ROUND(DATE(A25,4,MOD(234-11*MOD(A25,19),30))/7,0)*7-6</f>
        <v>43576</v>
      </c>
    </row>
    <row r="27" spans="1:3" x14ac:dyDescent="0.35">
      <c r="A27" s="2"/>
      <c r="B27" s="3" t="s">
        <v>5</v>
      </c>
      <c r="C27" s="8">
        <f>C26+1</f>
        <v>43577</v>
      </c>
    </row>
    <row r="28" spans="1:3" x14ac:dyDescent="0.35">
      <c r="A28" s="2"/>
      <c r="B28" s="3" t="s">
        <v>6</v>
      </c>
      <c r="C28" s="8">
        <f>DATE(A25,5,1)</f>
        <v>43586</v>
      </c>
    </row>
    <row r="29" spans="1:3" x14ac:dyDescent="0.35">
      <c r="A29" s="2"/>
      <c r="B29" s="3" t="s">
        <v>7</v>
      </c>
      <c r="C29" s="8">
        <f>DATE(A25,5,8)</f>
        <v>43593</v>
      </c>
    </row>
    <row r="30" spans="1:3" x14ac:dyDescent="0.35">
      <c r="A30" s="2"/>
      <c r="B30" s="3" t="s">
        <v>8</v>
      </c>
      <c r="C30" s="8">
        <f>C26+39</f>
        <v>43615</v>
      </c>
    </row>
    <row r="31" spans="1:3" x14ac:dyDescent="0.35">
      <c r="A31" s="2"/>
      <c r="B31" s="3" t="s">
        <v>9</v>
      </c>
      <c r="C31" s="8">
        <f>C26+50</f>
        <v>43626</v>
      </c>
    </row>
    <row r="32" spans="1:3" x14ac:dyDescent="0.35">
      <c r="A32" s="2"/>
      <c r="B32" s="3" t="s">
        <v>10</v>
      </c>
      <c r="C32" s="8">
        <f>DATE(A25,7,14)</f>
        <v>43660</v>
      </c>
    </row>
    <row r="33" spans="1:3" x14ac:dyDescent="0.35">
      <c r="A33" s="2"/>
      <c r="B33" s="3" t="s">
        <v>11</v>
      </c>
      <c r="C33" s="8">
        <f>DATE(A25,8,15)</f>
        <v>43692</v>
      </c>
    </row>
    <row r="34" spans="1:3" x14ac:dyDescent="0.35">
      <c r="A34" s="2"/>
      <c r="B34" s="3" t="s">
        <v>12</v>
      </c>
      <c r="C34" s="8">
        <f>DATE(A25,11,1)</f>
        <v>43770</v>
      </c>
    </row>
    <row r="35" spans="1:3" x14ac:dyDescent="0.35">
      <c r="A35" s="2"/>
      <c r="B35" s="3" t="s">
        <v>13</v>
      </c>
      <c r="C35" s="8">
        <f>DATE(A25,11,11)</f>
        <v>43780</v>
      </c>
    </row>
    <row r="36" spans="1:3" x14ac:dyDescent="0.35">
      <c r="A36" s="2"/>
      <c r="B36" s="3" t="s">
        <v>14</v>
      </c>
      <c r="C36" s="8">
        <f>DATE(A25,12,25)</f>
        <v>43824</v>
      </c>
    </row>
    <row r="37" spans="1:3" x14ac:dyDescent="0.35">
      <c r="A37" s="1">
        <f>+A25+1</f>
        <v>2020</v>
      </c>
      <c r="B37" s="3" t="s">
        <v>3</v>
      </c>
      <c r="C37" s="8">
        <f>DATE(A37,1,1)</f>
        <v>43831</v>
      </c>
    </row>
    <row r="38" spans="1:3" x14ac:dyDescent="0.35">
      <c r="A38" s="2"/>
      <c r="B38" s="3" t="s">
        <v>4</v>
      </c>
      <c r="C38" s="8">
        <f>ROUND(DATE(A37,4,MOD(234-11*MOD(A37,19),30))/7,0)*7-6</f>
        <v>43933</v>
      </c>
    </row>
    <row r="39" spans="1:3" x14ac:dyDescent="0.35">
      <c r="A39" s="2"/>
      <c r="B39" s="3" t="s">
        <v>5</v>
      </c>
      <c r="C39" s="8">
        <f>C38+1</f>
        <v>43934</v>
      </c>
    </row>
    <row r="40" spans="1:3" x14ac:dyDescent="0.35">
      <c r="A40" s="2"/>
      <c r="B40" s="3" t="s">
        <v>6</v>
      </c>
      <c r="C40" s="8">
        <f>DATE(A37,5,1)</f>
        <v>43952</v>
      </c>
    </row>
    <row r="41" spans="1:3" x14ac:dyDescent="0.35">
      <c r="A41" s="2"/>
      <c r="B41" s="3" t="s">
        <v>7</v>
      </c>
      <c r="C41" s="8">
        <f>DATE(A37,5,8)</f>
        <v>43959</v>
      </c>
    </row>
    <row r="42" spans="1:3" x14ac:dyDescent="0.35">
      <c r="A42" s="2"/>
      <c r="B42" s="3" t="s">
        <v>8</v>
      </c>
      <c r="C42" s="8">
        <f>C38+39</f>
        <v>43972</v>
      </c>
    </row>
    <row r="43" spans="1:3" x14ac:dyDescent="0.35">
      <c r="A43" s="2"/>
      <c r="B43" s="3" t="s">
        <v>9</v>
      </c>
      <c r="C43" s="8">
        <f>C38+50</f>
        <v>43983</v>
      </c>
    </row>
    <row r="44" spans="1:3" x14ac:dyDescent="0.35">
      <c r="A44" s="2"/>
      <c r="B44" s="3" t="s">
        <v>10</v>
      </c>
      <c r="C44" s="8">
        <f>DATE(A37,7,14)</f>
        <v>44026</v>
      </c>
    </row>
    <row r="45" spans="1:3" x14ac:dyDescent="0.35">
      <c r="A45" s="2"/>
      <c r="B45" s="3" t="s">
        <v>11</v>
      </c>
      <c r="C45" s="8">
        <f>DATE(A37,8,15)</f>
        <v>44058</v>
      </c>
    </row>
    <row r="46" spans="1:3" x14ac:dyDescent="0.35">
      <c r="A46" s="2"/>
      <c r="B46" s="3" t="s">
        <v>12</v>
      </c>
      <c r="C46" s="8">
        <f>DATE(A37,11,1)</f>
        <v>44136</v>
      </c>
    </row>
    <row r="47" spans="1:3" x14ac:dyDescent="0.35">
      <c r="A47" s="2"/>
      <c r="B47" s="3" t="s">
        <v>13</v>
      </c>
      <c r="C47" s="8">
        <f>DATE(A37,11,11)</f>
        <v>44146</v>
      </c>
    </row>
    <row r="48" spans="1:3" x14ac:dyDescent="0.35">
      <c r="A48" s="2"/>
      <c r="B48" s="3" t="s">
        <v>14</v>
      </c>
      <c r="C48" s="8">
        <f>DATE(A37,12,25)</f>
        <v>44190</v>
      </c>
    </row>
    <row r="49" spans="1:3" x14ac:dyDescent="0.35">
      <c r="A49" s="1">
        <f>+A37+1</f>
        <v>2021</v>
      </c>
      <c r="B49" s="3" t="s">
        <v>3</v>
      </c>
      <c r="C49" s="8">
        <f>DATE(A49,1,1)</f>
        <v>44197</v>
      </c>
    </row>
    <row r="50" spans="1:3" x14ac:dyDescent="0.35">
      <c r="A50" s="2"/>
      <c r="B50" s="3" t="s">
        <v>4</v>
      </c>
      <c r="C50" s="8">
        <f>ROUND(DATE(A49,4,MOD(234-11*MOD(A49,19),30))/7,0)*7-6</f>
        <v>44290</v>
      </c>
    </row>
    <row r="51" spans="1:3" x14ac:dyDescent="0.35">
      <c r="A51" s="2"/>
      <c r="B51" s="3" t="s">
        <v>5</v>
      </c>
      <c r="C51" s="8">
        <f>C50+1</f>
        <v>44291</v>
      </c>
    </row>
    <row r="52" spans="1:3" x14ac:dyDescent="0.35">
      <c r="A52" s="2"/>
      <c r="B52" s="3" t="s">
        <v>6</v>
      </c>
      <c r="C52" s="8">
        <f>DATE(A49,5,1)</f>
        <v>44317</v>
      </c>
    </row>
    <row r="53" spans="1:3" x14ac:dyDescent="0.35">
      <c r="A53" s="2"/>
      <c r="B53" s="3" t="s">
        <v>7</v>
      </c>
      <c r="C53" s="8">
        <f>DATE(A49,5,8)</f>
        <v>44324</v>
      </c>
    </row>
    <row r="54" spans="1:3" x14ac:dyDescent="0.35">
      <c r="A54" s="2"/>
      <c r="B54" s="3" t="s">
        <v>8</v>
      </c>
      <c r="C54" s="8">
        <f>C50+39</f>
        <v>44329</v>
      </c>
    </row>
    <row r="55" spans="1:3" x14ac:dyDescent="0.35">
      <c r="A55" s="2"/>
      <c r="B55" s="3" t="s">
        <v>9</v>
      </c>
      <c r="C55" s="8">
        <f>C50+50</f>
        <v>44340</v>
      </c>
    </row>
    <row r="56" spans="1:3" x14ac:dyDescent="0.35">
      <c r="A56" s="2"/>
      <c r="B56" s="3" t="s">
        <v>10</v>
      </c>
      <c r="C56" s="8">
        <f>DATE(A49,7,14)</f>
        <v>44391</v>
      </c>
    </row>
    <row r="57" spans="1:3" x14ac:dyDescent="0.35">
      <c r="A57" s="2"/>
      <c r="B57" s="3" t="s">
        <v>11</v>
      </c>
      <c r="C57" s="8">
        <f>DATE(A49,8,15)</f>
        <v>44423</v>
      </c>
    </row>
    <row r="58" spans="1:3" x14ac:dyDescent="0.35">
      <c r="A58" s="2"/>
      <c r="B58" s="3" t="s">
        <v>12</v>
      </c>
      <c r="C58" s="8">
        <f>DATE(A49,11,1)</f>
        <v>44501</v>
      </c>
    </row>
    <row r="59" spans="1:3" x14ac:dyDescent="0.35">
      <c r="A59" s="2"/>
      <c r="B59" s="3" t="s">
        <v>13</v>
      </c>
      <c r="C59" s="8">
        <f>DATE(A49,11,11)</f>
        <v>44511</v>
      </c>
    </row>
    <row r="60" spans="1:3" x14ac:dyDescent="0.35">
      <c r="A60" s="2"/>
      <c r="B60" s="3" t="s">
        <v>14</v>
      </c>
      <c r="C60" s="8">
        <f>DATE(A49,12,25)</f>
        <v>44555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heures par semaine</vt:lpstr>
      <vt:lpstr>horaires</vt:lpstr>
      <vt:lpstr>parametres</vt:lpstr>
      <vt:lpstr>JF</vt:lpstr>
      <vt:lpstr>deb_dimJF</vt:lpstr>
      <vt:lpstr>deb_nuit</vt:lpstr>
      <vt:lpstr>fin_dimJF</vt:lpstr>
      <vt:lpstr>fin_nuit</vt:lpstr>
      <vt:lpstr>JF</vt:lpstr>
      <vt:lpstr>horaires!Zone_d_impression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2017-09-15T04:18:27Z</cp:lastPrinted>
  <dcterms:created xsi:type="dcterms:W3CDTF">2017-09-02T09:30:55Z</dcterms:created>
  <dcterms:modified xsi:type="dcterms:W3CDTF">2019-06-03T12:12:03Z</dcterms:modified>
</cp:coreProperties>
</file>