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ées" sheetId="1" r:id="rId1"/>
    <sheet name="Evénements" sheetId="2" r:id="rId2"/>
    <sheet name="Jours Fériés" sheetId="3" r:id="rId3"/>
    <sheet name="Synthèse" sheetId="4" r:id="rId4"/>
  </sheets>
  <definedNames>
    <definedName name="_JF">'Jours Fériés'!$C$1:$C$60</definedName>
  </definedNames>
  <calcPr calcId="152511"/>
  <pivotCaches>
    <pivotCache cacheId="1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G2" i="1"/>
  <c r="H2" i="1" s="1"/>
  <c r="G3" i="1"/>
  <c r="H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C1" i="3"/>
  <c r="C2" i="3"/>
  <c r="C3" i="3" s="1"/>
  <c r="C4" i="3"/>
  <c r="C5" i="3"/>
  <c r="C8" i="3"/>
  <c r="C9" i="3"/>
  <c r="C10" i="3"/>
  <c r="C11" i="3"/>
  <c r="C12" i="3"/>
  <c r="A13" i="3"/>
  <c r="C14" i="3" s="1"/>
  <c r="C13" i="3"/>
  <c r="C16" i="3"/>
  <c r="C17" i="3"/>
  <c r="C20" i="3"/>
  <c r="C21" i="3"/>
  <c r="C24" i="3"/>
  <c r="A25" i="3"/>
  <c r="C25" i="3" s="1"/>
  <c r="C28" i="3"/>
  <c r="C32" i="3"/>
  <c r="C36" i="3"/>
  <c r="C18" i="3" l="1"/>
  <c r="C15" i="3"/>
  <c r="C19" i="3"/>
  <c r="C34" i="3"/>
  <c r="C26" i="3"/>
  <c r="C23" i="3"/>
  <c r="C6" i="3"/>
  <c r="C35" i="3"/>
  <c r="A37" i="3"/>
  <c r="C33" i="3"/>
  <c r="C29" i="3"/>
  <c r="C22" i="3"/>
  <c r="C7" i="3"/>
  <c r="C40" i="3" l="1"/>
  <c r="C44" i="3"/>
  <c r="C48" i="3"/>
  <c r="C47" i="3"/>
  <c r="C37" i="3"/>
  <c r="C41" i="3"/>
  <c r="C45" i="3"/>
  <c r="A49" i="3"/>
  <c r="C38" i="3"/>
  <c r="C46" i="3"/>
  <c r="C30" i="3"/>
  <c r="C27" i="3"/>
  <c r="C31" i="3"/>
  <c r="C42" i="3" l="1"/>
  <c r="C39" i="3"/>
  <c r="C43" i="3"/>
  <c r="C59" i="3"/>
  <c r="C49" i="3"/>
  <c r="C57" i="3"/>
  <c r="C52" i="3"/>
  <c r="C56" i="3"/>
  <c r="C60" i="3"/>
  <c r="C53" i="3"/>
  <c r="C50" i="3"/>
  <c r="C58" i="3"/>
  <c r="C51" i="3" l="1"/>
  <c r="C55" i="3"/>
  <c r="C54" i="3"/>
</calcChain>
</file>

<file path=xl/sharedStrings.xml><?xml version="1.0" encoding="utf-8"?>
<sst xmlns="http://schemas.openxmlformats.org/spreadsheetml/2006/main" count="95" uniqueCount="41">
  <si>
    <t>RTT</t>
  </si>
  <si>
    <t>MAL</t>
  </si>
  <si>
    <t>CP</t>
  </si>
  <si>
    <t>annee-semaine ISO</t>
  </si>
  <si>
    <t>total</t>
  </si>
  <si>
    <t>férié ?</t>
  </si>
  <si>
    <t>événement ?</t>
  </si>
  <si>
    <t>fin apm</t>
  </si>
  <si>
    <t>debut apm</t>
  </si>
  <si>
    <t>fin matin</t>
  </si>
  <si>
    <t>debut matin</t>
  </si>
  <si>
    <t>date</t>
  </si>
  <si>
    <t>F</t>
  </si>
  <si>
    <t>Vendredi</t>
  </si>
  <si>
    <t>jeudi</t>
  </si>
  <si>
    <t>Mercredi</t>
  </si>
  <si>
    <t>Mardi</t>
  </si>
  <si>
    <t>Lundi</t>
  </si>
  <si>
    <t>Evénement</t>
  </si>
  <si>
    <t>Noël</t>
  </si>
  <si>
    <t>Armistice</t>
  </si>
  <si>
    <t>Toussaint</t>
  </si>
  <si>
    <t>Assomption</t>
  </si>
  <si>
    <t>Fête nationale</t>
  </si>
  <si>
    <t>Pentecôte</t>
  </si>
  <si>
    <t>Ascension</t>
  </si>
  <si>
    <t>Victoire de 1945</t>
  </si>
  <si>
    <t>Fête du travail</t>
  </si>
  <si>
    <t>Lundi de Pâques</t>
  </si>
  <si>
    <t>Pâques</t>
  </si>
  <si>
    <t>Premier de l'AN</t>
  </si>
  <si>
    <t>Total général</t>
  </si>
  <si>
    <t>2019-48</t>
  </si>
  <si>
    <t>2019-47</t>
  </si>
  <si>
    <t>2019-46</t>
  </si>
  <si>
    <t>nov</t>
  </si>
  <si>
    <t>2019-45</t>
  </si>
  <si>
    <t>2019</t>
  </si>
  <si>
    <t>Semaines</t>
  </si>
  <si>
    <t>Année | Mois</t>
  </si>
  <si>
    <t>Heures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</si>
</sst>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[hh]:mm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 applyProtection="1">
      <alignment horizontal="center" vertical="center"/>
      <protection locked="0"/>
    </xf>
    <xf numFmtId="20" fontId="0" fillId="0" borderId="0" xfId="0" applyNumberFormat="1" applyFill="1" applyAlignment="1" applyProtection="1">
      <alignment horizontal="center"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  <xf numFmtId="20" fontId="0" fillId="0" borderId="0" xfId="0" applyNumberFormat="1"/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 indent="1"/>
    </xf>
    <xf numFmtId="0" fontId="0" fillId="0" borderId="0" xfId="0" pivotButton="1"/>
  </cellXfs>
  <cellStyles count="1">
    <cellStyle name="Normal" xfId="0" builtinId="0"/>
  </cellStyles>
  <dxfs count="15"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4" formatCode="ddd\ 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66.851508680556" createdVersion="5" refreshedVersion="5" minRefreshableVersion="3" recordCount="20">
  <cacheSource type="worksheet">
    <worksheetSource name="_Thoraires"/>
  </cacheSource>
  <cacheFields count="10">
    <cacheField name="date" numFmtId="164">
      <sharedItems containsSemiMixedTypes="0" containsNonDate="0" containsDate="1" containsString="0" minDate="2019-11-04T00:00:00" maxDate="2019-11-30T00:00:00" count="20">
        <d v="2019-11-04T00:00:00"/>
        <d v="2019-11-05T00:00:00"/>
        <d v="2019-11-06T00:00:00"/>
        <d v="2019-11-07T00:00:00"/>
        <d v="2019-11-08T00:00:00"/>
        <d v="2019-11-11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</sharedItems>
      <fieldGroup par="9" base="0">
        <rangePr groupBy="months" startDate="2019-11-04T00:00:00" endDate="2019-11-30T00:00:00"/>
        <groupItems count="14">
          <s v="&lt;04/1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1/2019"/>
        </groupItems>
      </fieldGroup>
    </cacheField>
    <cacheField name="debut matin" numFmtId="20">
      <sharedItems containsNonDate="0" containsDate="1" containsString="0" containsBlank="1" minDate="1899-12-30T08:00:00" maxDate="1899-12-30T08:00:00"/>
    </cacheField>
    <cacheField name="fin matin" numFmtId="20">
      <sharedItems containsNonDate="0" containsDate="1" containsString="0" containsBlank="1" minDate="1899-12-30T12:00:00" maxDate="1899-12-30T12:00:00"/>
    </cacheField>
    <cacheField name="debut apm" numFmtId="20">
      <sharedItems containsNonDate="0" containsDate="1" containsString="0" containsBlank="1" minDate="1899-12-30T14:00:00" maxDate="1899-12-30T14:00:00"/>
    </cacheField>
    <cacheField name="fin apm" numFmtId="20">
      <sharedItems containsNonDate="0" containsDate="1" containsString="0" containsBlank="1" minDate="1899-12-30T15:00:00" maxDate="1899-12-30T19:00:00"/>
    </cacheField>
    <cacheField name="événement ?" numFmtId="0">
      <sharedItems containsBlank="1"/>
    </cacheField>
    <cacheField name="férié ?" numFmtId="0">
      <sharedItems/>
    </cacheField>
    <cacheField name="total" numFmtId="20">
      <sharedItems containsSemiMixedTypes="0" containsNonDate="0" containsDate="1" containsString="0" minDate="1899-12-30T00:00:00" maxDate="1899-12-30T09:00:00"/>
    </cacheField>
    <cacheField name="annee-semaine ISO" numFmtId="0">
      <sharedItems count="4">
        <s v="2019-45"/>
        <s v="2019-46"/>
        <s v="2019-47"/>
        <s v="2019-48"/>
      </sharedItems>
    </cacheField>
    <cacheField name="Années" numFmtId="0" databaseField="0">
      <fieldGroup base="0">
        <rangePr groupBy="years" startDate="2019-11-04T00:00:00" endDate="2019-11-30T00:00:00"/>
        <groupItems count="3">
          <s v="&lt;04/11/2019"/>
          <s v="2019"/>
          <s v="&gt;30/11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d v="1899-12-30T08:00:00"/>
    <d v="1899-12-30T12:00:00"/>
    <d v="1899-12-30T14:00:00"/>
    <d v="1899-12-30T19:00:00"/>
    <m/>
    <s v=""/>
    <d v="1899-12-30T09:00:00"/>
    <x v="0"/>
  </r>
  <r>
    <x v="1"/>
    <m/>
    <m/>
    <m/>
    <m/>
    <s v="RTT"/>
    <s v=""/>
    <d v="1899-12-30T08:30:00"/>
    <x v="0"/>
  </r>
  <r>
    <x v="2"/>
    <m/>
    <m/>
    <m/>
    <m/>
    <s v="CP"/>
    <s v=""/>
    <d v="1899-12-30T08:30:00"/>
    <x v="0"/>
  </r>
  <r>
    <x v="3"/>
    <d v="1899-12-30T08:00:00"/>
    <d v="1899-12-30T12:00:00"/>
    <d v="1899-12-30T14:00:00"/>
    <d v="1899-12-30T19:00:00"/>
    <m/>
    <s v=""/>
    <d v="1899-12-30T09:00:00"/>
    <x v="0"/>
  </r>
  <r>
    <x v="4"/>
    <d v="1899-12-30T08:00:00"/>
    <d v="1899-12-30T12:00:00"/>
    <d v="1899-12-30T14:00:00"/>
    <d v="1899-12-30T17:00:00"/>
    <m/>
    <s v=""/>
    <d v="1899-12-30T07:00:00"/>
    <x v="0"/>
  </r>
  <r>
    <x v="5"/>
    <m/>
    <m/>
    <m/>
    <m/>
    <m/>
    <s v="F"/>
    <d v="1899-12-30T08:30:00"/>
    <x v="1"/>
  </r>
  <r>
    <x v="6"/>
    <d v="1899-12-30T08:00:00"/>
    <d v="1899-12-30T12:00:00"/>
    <d v="1899-12-30T14:00:00"/>
    <d v="1899-12-30T19:00:00"/>
    <m/>
    <s v=""/>
    <d v="1899-12-30T09:00:00"/>
    <x v="1"/>
  </r>
  <r>
    <x v="7"/>
    <d v="1899-12-30T08:00:00"/>
    <d v="1899-12-30T12:00:00"/>
    <d v="1899-12-30T14:00:00"/>
    <d v="1899-12-30T19:00:00"/>
    <m/>
    <s v=""/>
    <d v="1899-12-30T09:00:00"/>
    <x v="1"/>
  </r>
  <r>
    <x v="8"/>
    <d v="1899-12-30T08:00:00"/>
    <d v="1899-12-30T12:00:00"/>
    <d v="1899-12-30T14:00:00"/>
    <d v="1899-12-30T19:00:00"/>
    <m/>
    <s v=""/>
    <d v="1899-12-30T09:00:00"/>
    <x v="1"/>
  </r>
  <r>
    <x v="9"/>
    <d v="1899-12-30T08:00:00"/>
    <d v="1899-12-30T12:00:00"/>
    <d v="1899-12-30T14:00:00"/>
    <d v="1899-12-30T17:00:00"/>
    <m/>
    <s v=""/>
    <d v="1899-12-30T07:00:00"/>
    <x v="1"/>
  </r>
  <r>
    <x v="10"/>
    <d v="1899-12-30T08:00:00"/>
    <d v="1899-12-30T12:00:00"/>
    <d v="1899-12-30T14:00:00"/>
    <d v="1899-12-30T19:00:00"/>
    <m/>
    <s v=""/>
    <d v="1899-12-30T09:00:00"/>
    <x v="2"/>
  </r>
  <r>
    <x v="11"/>
    <d v="1899-12-30T08:00:00"/>
    <d v="1899-12-30T12:00:00"/>
    <d v="1899-12-30T14:00:00"/>
    <d v="1899-12-30T19:00:00"/>
    <m/>
    <s v=""/>
    <d v="1899-12-30T09:00:00"/>
    <x v="2"/>
  </r>
  <r>
    <x v="12"/>
    <d v="1899-12-30T08:00:00"/>
    <d v="1899-12-30T12:00:00"/>
    <d v="1899-12-30T14:00:00"/>
    <d v="1899-12-30T19:00:00"/>
    <m/>
    <s v=""/>
    <d v="1899-12-30T09:00:00"/>
    <x v="2"/>
  </r>
  <r>
    <x v="13"/>
    <m/>
    <m/>
    <m/>
    <m/>
    <s v="MAL"/>
    <s v=""/>
    <d v="1899-12-30T00:00:00"/>
    <x v="2"/>
  </r>
  <r>
    <x v="14"/>
    <m/>
    <m/>
    <m/>
    <m/>
    <s v="RTT"/>
    <s v=""/>
    <d v="1899-12-30T08:00:00"/>
    <x v="2"/>
  </r>
  <r>
    <x v="15"/>
    <d v="1899-12-30T08:00:00"/>
    <d v="1899-12-30T12:00:00"/>
    <d v="1899-12-30T14:00:00"/>
    <d v="1899-12-30T19:00:00"/>
    <m/>
    <s v=""/>
    <d v="1899-12-30T09:00:00"/>
    <x v="3"/>
  </r>
  <r>
    <x v="16"/>
    <d v="1899-12-30T08:00:00"/>
    <d v="1899-12-30T12:00:00"/>
    <d v="1899-12-30T14:00:00"/>
    <d v="1899-12-30T19:00:00"/>
    <m/>
    <s v=""/>
    <d v="1899-12-30T09:00:00"/>
    <x v="3"/>
  </r>
  <r>
    <x v="17"/>
    <d v="1899-12-30T08:00:00"/>
    <d v="1899-12-30T12:00:00"/>
    <d v="1899-12-30T14:00:00"/>
    <d v="1899-12-30T19:00:00"/>
    <m/>
    <s v=""/>
    <d v="1899-12-30T09:00:00"/>
    <x v="3"/>
  </r>
  <r>
    <x v="18"/>
    <d v="1899-12-30T08:00:00"/>
    <d v="1899-12-30T12:00:00"/>
    <d v="1899-12-30T14:00:00"/>
    <d v="1899-12-30T19:00:00"/>
    <m/>
    <s v=""/>
    <d v="1899-12-30T09:00:00"/>
    <x v="3"/>
  </r>
  <r>
    <x v="19"/>
    <d v="1899-12-30T08:00:00"/>
    <d v="1899-12-30T12:00:00"/>
    <d v="1899-12-30T14:00:00"/>
    <d v="1899-12-30T15:00:00"/>
    <m/>
    <s v=""/>
    <d v="1899-12-30T05:00: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nnée | Mois">
  <location ref="A3:B6" firstHeaderRow="1" firstDataRow="1" firstDataCol="1"/>
  <pivotFields count="10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numFmtId="20" showAll="0"/>
    <pivotField showAll="0"/>
    <pivotField axis="axisRow" showAll="0" defaultSubtotal="0">
      <items count="3">
        <item x="0"/>
        <item x="1"/>
        <item x="2"/>
      </items>
    </pivotField>
  </pivotFields>
  <rowFields count="2">
    <field x="9"/>
    <field x="0"/>
  </rowFields>
  <rowItems count="3">
    <i>
      <x v="1"/>
    </i>
    <i r="1">
      <x v="11"/>
    </i>
    <i t="grand">
      <x/>
    </i>
  </rowItems>
  <colItems count="1">
    <i/>
  </colItems>
  <dataFields count="1">
    <dataField name="Heures totales" fld="7" baseField="9" baseItem="1" numFmtId="165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Semaines">
  <location ref="D3:E8" firstHeaderRow="1" firstDataRow="1" firstDataCol="1"/>
  <pivotFields count="10"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numFmtId="20" showAll="0"/>
    <pivotField axis="axisRow" showAll="0">
      <items count="5">
        <item x="0"/>
        <item x="1"/>
        <item x="2"/>
        <item x="3"/>
        <item t="default"/>
      </items>
    </pivotField>
    <pivotField showAll="0" defaultSubtotal="0">
      <items count="3">
        <item x="0"/>
        <item x="1"/>
        <item x="2"/>
      </items>
    </pivotField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Heures totales" fld="7" baseField="9" baseItem="1" numFmtId="165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_Thoraires" displayName="_Thoraires" ref="A1:I21" totalsRowShown="0" headerRowDxfId="14" dataDxfId="13">
  <autoFilter ref="A1:I21"/>
  <tableColumns count="9">
    <tableColumn id="1" name="date" dataDxfId="12"/>
    <tableColumn id="2" name="debut matin" dataDxfId="11"/>
    <tableColumn id="3" name="fin matin" dataDxfId="10"/>
    <tableColumn id="4" name="debut apm" dataDxfId="9"/>
    <tableColumn id="5" name="fin apm" dataDxfId="8"/>
    <tableColumn id="6" name="événement ?" dataDxfId="7"/>
    <tableColumn id="9" name="férié ?" dataDxfId="6">
      <calculatedColumnFormula>IF(COUNTIF(_JF,_Thoraires[[#This Row],[date]]),"F","")</calculatedColumnFormula>
    </tableColumn>
    <tableColumn id="7" name="total" dataDxfId="5">
      <calculatedColumnFormula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calculatedColumnFormula>
    </tableColumn>
    <tableColumn id="8" name="annee-semaine ISO" dataDxfId="4">
      <calculatedColumnFormula>YEAR(_Thoraires[[#This Row],[date]] - MOD(_Thoraires[[#This Row],[date]] - 2,7) + 3)&amp;"-"&amp;_xlfn.ISOWEEKNUM(_Thoraires[[#This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_Tevts" displayName="_Tevts" ref="A1:F5" totalsRowShown="0">
  <autoFilter ref="A1:F5"/>
  <tableColumns count="6">
    <tableColumn id="1" name="Evénement"/>
    <tableColumn id="2" name="Lundi" dataDxfId="3"/>
    <tableColumn id="3" name="Mardi" dataDxfId="2"/>
    <tableColumn id="4" name="Mercredi" dataDxfId="1"/>
    <tableColumn id="5" name="jeudi" dataDxfId="0"/>
    <tableColumn id="6" name="Vendredi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E22" sqref="E22"/>
    </sheetView>
  </sheetViews>
  <sheetFormatPr baseColWidth="10" defaultRowHeight="14.5" x14ac:dyDescent="0.35"/>
  <cols>
    <col min="1" max="1" width="14.26953125" bestFit="1" customWidth="1"/>
    <col min="2" max="2" width="15.7265625" bestFit="1" customWidth="1"/>
    <col min="3" max="3" width="12.90625" bestFit="1" customWidth="1"/>
    <col min="4" max="4" width="14.54296875" bestFit="1" customWidth="1"/>
    <col min="5" max="5" width="11.7265625" bestFit="1" customWidth="1"/>
    <col min="6" max="6" width="16.1796875" bestFit="1" customWidth="1"/>
    <col min="7" max="7" width="10.54296875" bestFit="1" customWidth="1"/>
    <col min="8" max="8" width="9.36328125" bestFit="1" customWidth="1"/>
    <col min="9" max="9" width="21.54296875" bestFit="1" customWidth="1"/>
  </cols>
  <sheetData>
    <row r="1" spans="1:9" x14ac:dyDescent="0.35">
      <c r="A1" s="4" t="s">
        <v>11</v>
      </c>
      <c r="B1" s="4" t="s">
        <v>10</v>
      </c>
      <c r="C1" s="4" t="s">
        <v>9</v>
      </c>
      <c r="D1" s="2" t="s">
        <v>8</v>
      </c>
      <c r="E1" s="2" t="s">
        <v>7</v>
      </c>
      <c r="F1" s="2" t="s">
        <v>6</v>
      </c>
      <c r="G1" s="2" t="s">
        <v>5</v>
      </c>
      <c r="H1" s="2" t="s">
        <v>4</v>
      </c>
      <c r="I1" s="2" t="s">
        <v>3</v>
      </c>
    </row>
    <row r="2" spans="1:9" x14ac:dyDescent="0.35">
      <c r="A2" s="5">
        <v>43773</v>
      </c>
      <c r="B2" s="4">
        <v>0.33333333333333331</v>
      </c>
      <c r="C2" s="4">
        <v>0.5</v>
      </c>
      <c r="D2" s="4">
        <v>0.58333333333333337</v>
      </c>
      <c r="E2" s="4">
        <v>0.79166666666666663</v>
      </c>
      <c r="F2" s="3"/>
      <c r="G2" s="3" t="str">
        <f>IF(COUNTIF(_JF,_Thoraires[[#This Row],[date]]),"F","")</f>
        <v/>
      </c>
      <c r="H2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2" s="1" t="str">
        <f>YEAR(_Thoraires[[#This Row],[date]] - MOD(_Thoraires[[#This Row],[date]] - 2,7) + 3)&amp;"-"&amp;_xlfn.ISOWEEKNUM(_Thoraires[[#This Row],[date]])</f>
        <v>2019-45</v>
      </c>
    </row>
    <row r="3" spans="1:9" x14ac:dyDescent="0.35">
      <c r="A3" s="5">
        <v>43774</v>
      </c>
      <c r="B3" s="4"/>
      <c r="C3" s="4"/>
      <c r="D3" s="4"/>
      <c r="E3" s="4"/>
      <c r="F3" s="3" t="s">
        <v>0</v>
      </c>
      <c r="G3" s="3" t="str">
        <f>IF(COUNTIF(_JF,_Thoraires[[#This Row],[date]]),"F","")</f>
        <v/>
      </c>
      <c r="H3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0.35416666666666669</v>
      </c>
      <c r="I3" s="1" t="str">
        <f>YEAR(_Thoraires[[#This Row],[date]] - MOD(_Thoraires[[#This Row],[date]] - 2,7) + 3)&amp;"-"&amp;_xlfn.ISOWEEKNUM(_Thoraires[[#This Row],[date]])</f>
        <v>2019-45</v>
      </c>
    </row>
    <row r="4" spans="1:9" x14ac:dyDescent="0.35">
      <c r="A4" s="5">
        <v>43775</v>
      </c>
      <c r="B4" s="4"/>
      <c r="C4" s="4"/>
      <c r="D4" s="4"/>
      <c r="E4" s="4"/>
      <c r="F4" s="3" t="s">
        <v>2</v>
      </c>
      <c r="G4" s="3" t="str">
        <f>IF(COUNTIF(_JF,_Thoraires[[#This Row],[date]]),"F","")</f>
        <v/>
      </c>
      <c r="H4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0.35416666666666669</v>
      </c>
      <c r="I4" s="1" t="str">
        <f>YEAR(_Thoraires[[#This Row],[date]] - MOD(_Thoraires[[#This Row],[date]] - 2,7) + 3)&amp;"-"&amp;_xlfn.ISOWEEKNUM(_Thoraires[[#This Row],[date]])</f>
        <v>2019-45</v>
      </c>
    </row>
    <row r="5" spans="1:9" x14ac:dyDescent="0.35">
      <c r="A5" s="5">
        <v>43776</v>
      </c>
      <c r="B5" s="4">
        <v>0.33333333333333331</v>
      </c>
      <c r="C5" s="4">
        <v>0.5</v>
      </c>
      <c r="D5" s="4">
        <v>0.58333333333333337</v>
      </c>
      <c r="E5" s="4">
        <v>0.79166666666666663</v>
      </c>
      <c r="F5" s="3"/>
      <c r="G5" s="3" t="str">
        <f>IF(COUNTIF(_JF,_Thoraires[[#This Row],[date]]),"F","")</f>
        <v/>
      </c>
      <c r="H5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5" s="1" t="str">
        <f>YEAR(_Thoraires[[#This Row],[date]] - MOD(_Thoraires[[#This Row],[date]] - 2,7) + 3)&amp;"-"&amp;_xlfn.ISOWEEKNUM(_Thoraires[[#This Row],[date]])</f>
        <v>2019-45</v>
      </c>
    </row>
    <row r="6" spans="1:9" x14ac:dyDescent="0.35">
      <c r="A6" s="5">
        <v>43777</v>
      </c>
      <c r="B6" s="4">
        <v>0.33333333333333331</v>
      </c>
      <c r="C6" s="4">
        <v>0.5</v>
      </c>
      <c r="D6" s="4">
        <v>0.58333333333333337</v>
      </c>
      <c r="E6" s="4">
        <v>0.70833333333333337</v>
      </c>
      <c r="F6" s="3"/>
      <c r="G6" s="3" t="str">
        <f>IF(COUNTIF(_JF,_Thoraires[[#This Row],[date]]),"F","")</f>
        <v/>
      </c>
      <c r="H6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0.29166666666666669</v>
      </c>
      <c r="I6" s="1" t="str">
        <f>YEAR(_Thoraires[[#This Row],[date]] - MOD(_Thoraires[[#This Row],[date]] - 2,7) + 3)&amp;"-"&amp;_xlfn.ISOWEEKNUM(_Thoraires[[#This Row],[date]])</f>
        <v>2019-45</v>
      </c>
    </row>
    <row r="7" spans="1:9" x14ac:dyDescent="0.35">
      <c r="A7" s="5">
        <v>43780</v>
      </c>
      <c r="B7" s="4"/>
      <c r="C7" s="4"/>
      <c r="D7" s="4"/>
      <c r="E7" s="4"/>
      <c r="F7" s="3"/>
      <c r="G7" s="3" t="str">
        <f>IF(COUNTIF(_JF,_Thoraires[[#This Row],[date]]),"F","")</f>
        <v>F</v>
      </c>
      <c r="H7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0.35416666666666669</v>
      </c>
      <c r="I7" s="1" t="str">
        <f>YEAR(_Thoraires[[#This Row],[date]] - MOD(_Thoraires[[#This Row],[date]] - 2,7) + 3)&amp;"-"&amp;_xlfn.ISOWEEKNUM(_Thoraires[[#This Row],[date]])</f>
        <v>2019-46</v>
      </c>
    </row>
    <row r="8" spans="1:9" x14ac:dyDescent="0.35">
      <c r="A8" s="5">
        <v>43781</v>
      </c>
      <c r="B8" s="4">
        <v>0.33333333333333331</v>
      </c>
      <c r="C8" s="4">
        <v>0.5</v>
      </c>
      <c r="D8" s="4">
        <v>0.58333333333333337</v>
      </c>
      <c r="E8" s="4">
        <v>0.79166666666666663</v>
      </c>
      <c r="F8" s="3"/>
      <c r="G8" s="3" t="str">
        <f>IF(COUNTIF(_JF,_Thoraires[[#This Row],[date]]),"F","")</f>
        <v/>
      </c>
      <c r="H8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8" s="1" t="str">
        <f>YEAR(_Thoraires[[#This Row],[date]] - MOD(_Thoraires[[#This Row],[date]] - 2,7) + 3)&amp;"-"&amp;_xlfn.ISOWEEKNUM(_Thoraires[[#This Row],[date]])</f>
        <v>2019-46</v>
      </c>
    </row>
    <row r="9" spans="1:9" x14ac:dyDescent="0.35">
      <c r="A9" s="5">
        <v>43782</v>
      </c>
      <c r="B9" s="4">
        <v>0.33333333333333331</v>
      </c>
      <c r="C9" s="4">
        <v>0.5</v>
      </c>
      <c r="D9" s="4">
        <v>0.58333333333333337</v>
      </c>
      <c r="E9" s="4">
        <v>0.79166666666666663</v>
      </c>
      <c r="F9" s="3"/>
      <c r="G9" s="3" t="str">
        <f>IF(COUNTIF(_JF,_Thoraires[[#This Row],[date]]),"F","")</f>
        <v/>
      </c>
      <c r="H9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9" s="1" t="str">
        <f>YEAR(_Thoraires[[#This Row],[date]] - MOD(_Thoraires[[#This Row],[date]] - 2,7) + 3)&amp;"-"&amp;_xlfn.ISOWEEKNUM(_Thoraires[[#This Row],[date]])</f>
        <v>2019-46</v>
      </c>
    </row>
    <row r="10" spans="1:9" x14ac:dyDescent="0.35">
      <c r="A10" s="5">
        <v>43783</v>
      </c>
      <c r="B10" s="4">
        <v>0.33333333333333331</v>
      </c>
      <c r="C10" s="4">
        <v>0.5</v>
      </c>
      <c r="D10" s="4">
        <v>0.58333333333333337</v>
      </c>
      <c r="E10" s="4">
        <v>0.79166666666666663</v>
      </c>
      <c r="F10" s="3"/>
      <c r="G10" s="3" t="str">
        <f>IF(COUNTIF(_JF,_Thoraires[[#This Row],[date]]),"F","")</f>
        <v/>
      </c>
      <c r="H10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0" s="1" t="str">
        <f>YEAR(_Thoraires[[#This Row],[date]] - MOD(_Thoraires[[#This Row],[date]] - 2,7) + 3)&amp;"-"&amp;_xlfn.ISOWEEKNUM(_Thoraires[[#This Row],[date]])</f>
        <v>2019-46</v>
      </c>
    </row>
    <row r="11" spans="1:9" x14ac:dyDescent="0.35">
      <c r="A11" s="5">
        <v>43784</v>
      </c>
      <c r="B11" s="4">
        <v>0.33333333333333331</v>
      </c>
      <c r="C11" s="4">
        <v>0.5</v>
      </c>
      <c r="D11" s="4">
        <v>0.58333333333333337</v>
      </c>
      <c r="E11" s="4">
        <v>0.70833333333333337</v>
      </c>
      <c r="F11" s="3"/>
      <c r="G11" s="3" t="str">
        <f>IF(COUNTIF(_JF,_Thoraires[[#This Row],[date]]),"F","")</f>
        <v/>
      </c>
      <c r="H11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0.29166666666666669</v>
      </c>
      <c r="I11" s="1" t="str">
        <f>YEAR(_Thoraires[[#This Row],[date]] - MOD(_Thoraires[[#This Row],[date]] - 2,7) + 3)&amp;"-"&amp;_xlfn.ISOWEEKNUM(_Thoraires[[#This Row],[date]])</f>
        <v>2019-46</v>
      </c>
    </row>
    <row r="12" spans="1:9" x14ac:dyDescent="0.35">
      <c r="A12" s="5">
        <v>43787</v>
      </c>
      <c r="B12" s="4">
        <v>0.33333333333333331</v>
      </c>
      <c r="C12" s="4">
        <v>0.5</v>
      </c>
      <c r="D12" s="4">
        <v>0.58333333333333337</v>
      </c>
      <c r="E12" s="4">
        <v>0.79166666666666663</v>
      </c>
      <c r="F12" s="3"/>
      <c r="G12" s="3" t="str">
        <f>IF(COUNTIF(_JF,_Thoraires[[#This Row],[date]]),"F","")</f>
        <v/>
      </c>
      <c r="H12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2" s="1" t="str">
        <f>YEAR(_Thoraires[[#This Row],[date]] - MOD(_Thoraires[[#This Row],[date]] - 2,7) + 3)&amp;"-"&amp;_xlfn.ISOWEEKNUM(_Thoraires[[#This Row],[date]])</f>
        <v>2019-47</v>
      </c>
    </row>
    <row r="13" spans="1:9" x14ac:dyDescent="0.35">
      <c r="A13" s="5">
        <v>43788</v>
      </c>
      <c r="B13" s="4">
        <v>0.33333333333333331</v>
      </c>
      <c r="C13" s="4">
        <v>0.5</v>
      </c>
      <c r="D13" s="4">
        <v>0.58333333333333337</v>
      </c>
      <c r="E13" s="4">
        <v>0.79166666666666663</v>
      </c>
      <c r="F13" s="3"/>
      <c r="G13" s="3" t="str">
        <f>IF(COUNTIF(_JF,_Thoraires[[#This Row],[date]]),"F","")</f>
        <v/>
      </c>
      <c r="H13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3" s="1" t="str">
        <f>YEAR(_Thoraires[[#This Row],[date]] - MOD(_Thoraires[[#This Row],[date]] - 2,7) + 3)&amp;"-"&amp;_xlfn.ISOWEEKNUM(_Thoraires[[#This Row],[date]])</f>
        <v>2019-47</v>
      </c>
    </row>
    <row r="14" spans="1:9" x14ac:dyDescent="0.35">
      <c r="A14" s="5">
        <v>43789</v>
      </c>
      <c r="B14" s="4">
        <v>0.33333333333333331</v>
      </c>
      <c r="C14" s="4">
        <v>0.5</v>
      </c>
      <c r="D14" s="4">
        <v>0.58333333333333337</v>
      </c>
      <c r="E14" s="4">
        <v>0.79166666666666663</v>
      </c>
      <c r="F14" s="3"/>
      <c r="G14" s="3" t="str">
        <f>IF(COUNTIF(_JF,_Thoraires[[#This Row],[date]]),"F","")</f>
        <v/>
      </c>
      <c r="H14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4" s="1" t="str">
        <f>YEAR(_Thoraires[[#This Row],[date]] - MOD(_Thoraires[[#This Row],[date]] - 2,7) + 3)&amp;"-"&amp;_xlfn.ISOWEEKNUM(_Thoraires[[#This Row],[date]])</f>
        <v>2019-47</v>
      </c>
    </row>
    <row r="15" spans="1:9" x14ac:dyDescent="0.35">
      <c r="A15" s="5">
        <v>43790</v>
      </c>
      <c r="B15" s="4"/>
      <c r="C15" s="4"/>
      <c r="D15" s="4"/>
      <c r="E15" s="4"/>
      <c r="F15" s="3" t="s">
        <v>1</v>
      </c>
      <c r="G15" s="3" t="str">
        <f>IF(COUNTIF(_JF,_Thoraires[[#This Row],[date]]),"F","")</f>
        <v/>
      </c>
      <c r="H15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</v>
      </c>
      <c r="I15" s="1" t="str">
        <f>YEAR(_Thoraires[[#This Row],[date]] - MOD(_Thoraires[[#This Row],[date]] - 2,7) + 3)&amp;"-"&amp;_xlfn.ISOWEEKNUM(_Thoraires[[#This Row],[date]])</f>
        <v>2019-47</v>
      </c>
    </row>
    <row r="16" spans="1:9" x14ac:dyDescent="0.35">
      <c r="A16" s="5">
        <v>43791</v>
      </c>
      <c r="B16" s="4"/>
      <c r="C16" s="4"/>
      <c r="D16" s="4"/>
      <c r="E16" s="4"/>
      <c r="F16" s="3" t="s">
        <v>0</v>
      </c>
      <c r="G16" s="3" t="str">
        <f>IF(COUNTIF(_JF,_Thoraires[[#This Row],[date]]),"F","")</f>
        <v/>
      </c>
      <c r="H16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0.33333333333333331</v>
      </c>
      <c r="I16" s="1" t="str">
        <f>YEAR(_Thoraires[[#This Row],[date]] - MOD(_Thoraires[[#This Row],[date]] - 2,7) + 3)&amp;"-"&amp;_xlfn.ISOWEEKNUM(_Thoraires[[#This Row],[date]])</f>
        <v>2019-47</v>
      </c>
    </row>
    <row r="17" spans="1:9" x14ac:dyDescent="0.35">
      <c r="A17" s="5">
        <v>43794</v>
      </c>
      <c r="B17" s="4">
        <v>0.33333333333333331</v>
      </c>
      <c r="C17" s="4">
        <v>0.5</v>
      </c>
      <c r="D17" s="4">
        <v>0.58333333333333337</v>
      </c>
      <c r="E17" s="4">
        <v>0.79166666666666663</v>
      </c>
      <c r="F17" s="3"/>
      <c r="G17" s="3" t="str">
        <f>IF(COUNTIF(_JF,_Thoraires[[#This Row],[date]]),"F","")</f>
        <v/>
      </c>
      <c r="H17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7" s="1" t="str">
        <f>YEAR(_Thoraires[[#This Row],[date]] - MOD(_Thoraires[[#This Row],[date]] - 2,7) + 3)&amp;"-"&amp;_xlfn.ISOWEEKNUM(_Thoraires[[#This Row],[date]])</f>
        <v>2019-48</v>
      </c>
    </row>
    <row r="18" spans="1:9" x14ac:dyDescent="0.35">
      <c r="A18" s="5">
        <v>43795</v>
      </c>
      <c r="B18" s="4">
        <v>0.33333333333333331</v>
      </c>
      <c r="C18" s="4">
        <v>0.5</v>
      </c>
      <c r="D18" s="4">
        <v>0.58333333333333337</v>
      </c>
      <c r="E18" s="4">
        <v>0.79166666666666663</v>
      </c>
      <c r="F18" s="3"/>
      <c r="G18" s="3" t="str">
        <f>IF(COUNTIF(_JF,_Thoraires[[#This Row],[date]]),"F","")</f>
        <v/>
      </c>
      <c r="H18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8" s="1" t="str">
        <f>YEAR(_Thoraires[[#This Row],[date]] - MOD(_Thoraires[[#This Row],[date]] - 2,7) + 3)&amp;"-"&amp;_xlfn.ISOWEEKNUM(_Thoraires[[#This Row],[date]])</f>
        <v>2019-48</v>
      </c>
    </row>
    <row r="19" spans="1:9" x14ac:dyDescent="0.35">
      <c r="A19" s="5">
        <v>43796</v>
      </c>
      <c r="B19" s="4">
        <v>0.33333333333333331</v>
      </c>
      <c r="C19" s="4">
        <v>0.5</v>
      </c>
      <c r="D19" s="4">
        <v>0.58333333333333337</v>
      </c>
      <c r="E19" s="4">
        <v>0.79166666666666663</v>
      </c>
      <c r="F19" s="3"/>
      <c r="G19" s="3" t="str">
        <f>IF(COUNTIF(_JF,_Thoraires[[#This Row],[date]]),"F","")</f>
        <v/>
      </c>
      <c r="H19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19" s="1" t="str">
        <f>YEAR(_Thoraires[[#This Row],[date]] - MOD(_Thoraires[[#This Row],[date]] - 2,7) + 3)&amp;"-"&amp;_xlfn.ISOWEEKNUM(_Thoraires[[#This Row],[date]])</f>
        <v>2019-48</v>
      </c>
    </row>
    <row r="20" spans="1:9" x14ac:dyDescent="0.35">
      <c r="A20" s="5">
        <v>43797</v>
      </c>
      <c r="B20" s="4">
        <v>0.33333333333333331</v>
      </c>
      <c r="C20" s="4">
        <v>0.5</v>
      </c>
      <c r="D20" s="4">
        <v>0.58333333333333337</v>
      </c>
      <c r="E20" s="4">
        <v>0.79166666666666663</v>
      </c>
      <c r="F20" s="3"/>
      <c r="G20" s="3" t="str">
        <f>IF(COUNTIF(_JF,_Thoraires[[#This Row],[date]]),"F","")</f>
        <v/>
      </c>
      <c r="H20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0.37499999999999994</v>
      </c>
      <c r="I20" s="1" t="str">
        <f>YEAR(_Thoraires[[#This Row],[date]] - MOD(_Thoraires[[#This Row],[date]] - 2,7) + 3)&amp;"-"&amp;_xlfn.ISOWEEKNUM(_Thoraires[[#This Row],[date]])</f>
        <v>2019-48</v>
      </c>
    </row>
    <row r="21" spans="1:9" x14ac:dyDescent="0.35">
      <c r="A21" s="5">
        <v>43798</v>
      </c>
      <c r="B21" s="4">
        <v>0.33333333333333331</v>
      </c>
      <c r="C21" s="4">
        <v>0.5</v>
      </c>
      <c r="D21" s="4">
        <v>0.58333333333333337</v>
      </c>
      <c r="E21" s="4">
        <v>0.625</v>
      </c>
      <c r="F21" s="3"/>
      <c r="G21" s="3" t="str">
        <f>IF(COUNTIF(_JF,_Thoraires[[#This Row],[date]]),"F","")</f>
        <v/>
      </c>
      <c r="H21" s="2">
        <f>IFERROR(_Thoraires[[#This Row],[fin apm]]-_Thoraires[[#This Row],[debut apm]]+_Thoraires[[#This Row],[fin matin]]-_Thoraires[[#This Row],[debut matin]]
+IFERROR(VLOOKUP(_Thoraires[[#This Row],[événement ?]],_Tevts[],WEEKDAY(_Thoraires[[#This Row],[date]],2)+1,0),0)
+IFERROR(VLOOKUP(_Thoraires[[#This Row],[férié ?]],_Tevts[],WEEKDAY(_Thoraires[[#This Row],[date]],2)+1,0),0),0)</f>
        <v>0.20833333333333331</v>
      </c>
      <c r="I21" s="1" t="str">
        <f>YEAR(_Thoraires[[#This Row],[date]] - MOD(_Thoraires[[#This Row],[date]] - 2,7) + 3)&amp;"-"&amp;_xlfn.ISOWEEKNUM(_Thoraires[[#This Row],[date]])</f>
        <v>2019-48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/>
  </sheetViews>
  <sheetFormatPr baseColWidth="10" defaultRowHeight="14.5" x14ac:dyDescent="0.35"/>
  <sheetData>
    <row r="1" spans="1:6" x14ac:dyDescent="0.35">
      <c r="A1" t="s">
        <v>18</v>
      </c>
      <c r="B1" s="6" t="s">
        <v>17</v>
      </c>
      <c r="C1" t="s">
        <v>16</v>
      </c>
      <c r="D1" t="s">
        <v>15</v>
      </c>
      <c r="E1" t="s">
        <v>14</v>
      </c>
      <c r="F1" t="s">
        <v>13</v>
      </c>
    </row>
    <row r="2" spans="1:6" x14ac:dyDescent="0.35">
      <c r="A2" t="s">
        <v>2</v>
      </c>
      <c r="B2" s="6">
        <v>0.35416666666666669</v>
      </c>
      <c r="C2" s="6">
        <v>0.35416666666666669</v>
      </c>
      <c r="D2" s="6">
        <v>0.35416666666666669</v>
      </c>
      <c r="E2" s="6">
        <v>0.35416666666666669</v>
      </c>
      <c r="F2" s="6">
        <v>0.33333333333333331</v>
      </c>
    </row>
    <row r="3" spans="1:6" x14ac:dyDescent="0.35">
      <c r="A3" t="s">
        <v>12</v>
      </c>
      <c r="B3" s="6">
        <v>0.35416666666666669</v>
      </c>
      <c r="C3" s="6">
        <v>0.35416666666666669</v>
      </c>
      <c r="D3" s="6">
        <v>0.35416666666666669</v>
      </c>
      <c r="E3" s="6">
        <v>0.35416666666666669</v>
      </c>
      <c r="F3" s="6">
        <v>0.33333333333333331</v>
      </c>
    </row>
    <row r="4" spans="1:6" x14ac:dyDescent="0.35">
      <c r="A4" t="s">
        <v>0</v>
      </c>
      <c r="B4" s="6">
        <v>0.35416666666666669</v>
      </c>
      <c r="C4" s="6">
        <v>0.35416666666666669</v>
      </c>
      <c r="D4" s="6">
        <v>0.35416666666666669</v>
      </c>
      <c r="E4" s="6">
        <v>0.35416666666666669</v>
      </c>
      <c r="F4" s="6">
        <v>0.33333333333333331</v>
      </c>
    </row>
    <row r="5" spans="1:6" x14ac:dyDescent="0.35">
      <c r="A5" t="s">
        <v>1</v>
      </c>
      <c r="B5" s="6">
        <v>0</v>
      </c>
      <c r="C5" s="6">
        <v>0</v>
      </c>
      <c r="D5" s="6">
        <v>0</v>
      </c>
      <c r="E5" s="6">
        <v>0</v>
      </c>
      <c r="F5" s="6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"/>
  <sheetViews>
    <sheetView workbookViewId="0"/>
  </sheetViews>
  <sheetFormatPr baseColWidth="10" defaultRowHeight="14.5" x14ac:dyDescent="0.35"/>
  <cols>
    <col min="1" max="1" width="4.453125" bestFit="1" customWidth="1"/>
    <col min="2" max="2" width="13.26953125" bestFit="1" customWidth="1"/>
    <col min="3" max="3" width="13.08984375" bestFit="1" customWidth="1"/>
  </cols>
  <sheetData>
    <row r="1" spans="1:3" x14ac:dyDescent="0.35">
      <c r="A1" s="9">
        <v>2019</v>
      </c>
      <c r="B1" s="8" t="s">
        <v>30</v>
      </c>
      <c r="C1" s="7">
        <f>DATE(A1,1,1)</f>
        <v>43466</v>
      </c>
    </row>
    <row r="2" spans="1:3" x14ac:dyDescent="0.35">
      <c r="A2" s="8"/>
      <c r="B2" s="8" t="s">
        <v>29</v>
      </c>
      <c r="C2" s="7">
        <f>ROUND(DATE(A1,4,MOD(234-11*MOD(A1,19),30))/7,0)*7-6</f>
        <v>43576</v>
      </c>
    </row>
    <row r="3" spans="1:3" x14ac:dyDescent="0.35">
      <c r="A3" s="8"/>
      <c r="B3" s="8" t="s">
        <v>28</v>
      </c>
      <c r="C3" s="7">
        <f>C2+1</f>
        <v>43577</v>
      </c>
    </row>
    <row r="4" spans="1:3" x14ac:dyDescent="0.35">
      <c r="A4" s="8"/>
      <c r="B4" s="8" t="s">
        <v>27</v>
      </c>
      <c r="C4" s="7">
        <f>DATE(A1,5,1)</f>
        <v>43586</v>
      </c>
    </row>
    <row r="5" spans="1:3" x14ac:dyDescent="0.35">
      <c r="A5" s="8"/>
      <c r="B5" s="8" t="s">
        <v>26</v>
      </c>
      <c r="C5" s="7">
        <f>DATE(A1,5,8)</f>
        <v>43593</v>
      </c>
    </row>
    <row r="6" spans="1:3" x14ac:dyDescent="0.35">
      <c r="A6" s="8"/>
      <c r="B6" s="8" t="s">
        <v>25</v>
      </c>
      <c r="C6" s="7">
        <f>C2+39</f>
        <v>43615</v>
      </c>
    </row>
    <row r="7" spans="1:3" x14ac:dyDescent="0.35">
      <c r="A7" s="8"/>
      <c r="B7" s="8" t="s">
        <v>24</v>
      </c>
      <c r="C7" s="7">
        <f>C2+50</f>
        <v>43626</v>
      </c>
    </row>
    <row r="8" spans="1:3" x14ac:dyDescent="0.35">
      <c r="A8" s="8"/>
      <c r="B8" s="8" t="s">
        <v>23</v>
      </c>
      <c r="C8" s="7">
        <f>DATE(A1,7,14)</f>
        <v>43660</v>
      </c>
    </row>
    <row r="9" spans="1:3" x14ac:dyDescent="0.35">
      <c r="A9" s="8"/>
      <c r="B9" s="8" t="s">
        <v>22</v>
      </c>
      <c r="C9" s="7">
        <f>DATE(A1,8,15)</f>
        <v>43692</v>
      </c>
    </row>
    <row r="10" spans="1:3" x14ac:dyDescent="0.35">
      <c r="A10" s="8"/>
      <c r="B10" s="8" t="s">
        <v>21</v>
      </c>
      <c r="C10" s="7">
        <f>DATE(A1,11,1)</f>
        <v>43770</v>
      </c>
    </row>
    <row r="11" spans="1:3" x14ac:dyDescent="0.35">
      <c r="A11" s="8"/>
      <c r="B11" s="8" t="s">
        <v>20</v>
      </c>
      <c r="C11" s="7">
        <f>DATE(A1,11,11)</f>
        <v>43780</v>
      </c>
    </row>
    <row r="12" spans="1:3" x14ac:dyDescent="0.35">
      <c r="A12" s="8"/>
      <c r="B12" s="8" t="s">
        <v>19</v>
      </c>
      <c r="C12" s="7">
        <f>DATE(A1,12,25)</f>
        <v>43824</v>
      </c>
    </row>
    <row r="13" spans="1:3" x14ac:dyDescent="0.35">
      <c r="A13" s="9">
        <f>A1+1</f>
        <v>2020</v>
      </c>
      <c r="B13" s="8" t="s">
        <v>30</v>
      </c>
      <c r="C13" s="7">
        <f>DATE(A13,1,1)</f>
        <v>43831</v>
      </c>
    </row>
    <row r="14" spans="1:3" x14ac:dyDescent="0.35">
      <c r="A14" s="8"/>
      <c r="B14" s="8" t="s">
        <v>29</v>
      </c>
      <c r="C14" s="7">
        <f>ROUND(DATE(A13,4,MOD(234-11*MOD(A13,19),30))/7,0)*7-6</f>
        <v>43933</v>
      </c>
    </row>
    <row r="15" spans="1:3" x14ac:dyDescent="0.35">
      <c r="A15" s="8"/>
      <c r="B15" s="8" t="s">
        <v>28</v>
      </c>
      <c r="C15" s="7">
        <f>C14+1</f>
        <v>43934</v>
      </c>
    </row>
    <row r="16" spans="1:3" x14ac:dyDescent="0.35">
      <c r="A16" s="8"/>
      <c r="B16" s="8" t="s">
        <v>27</v>
      </c>
      <c r="C16" s="7">
        <f>DATE(A13,5,1)</f>
        <v>43952</v>
      </c>
    </row>
    <row r="17" spans="1:3" x14ac:dyDescent="0.35">
      <c r="A17" s="8"/>
      <c r="B17" s="8" t="s">
        <v>26</v>
      </c>
      <c r="C17" s="7">
        <f>DATE(A13,5,8)</f>
        <v>43959</v>
      </c>
    </row>
    <row r="18" spans="1:3" x14ac:dyDescent="0.35">
      <c r="A18" s="8"/>
      <c r="B18" s="8" t="s">
        <v>25</v>
      </c>
      <c r="C18" s="7">
        <f>C14+39</f>
        <v>43972</v>
      </c>
    </row>
    <row r="19" spans="1:3" x14ac:dyDescent="0.35">
      <c r="A19" s="8"/>
      <c r="B19" s="8" t="s">
        <v>24</v>
      </c>
      <c r="C19" s="7">
        <f>C14+50</f>
        <v>43983</v>
      </c>
    </row>
    <row r="20" spans="1:3" x14ac:dyDescent="0.35">
      <c r="A20" s="8"/>
      <c r="B20" s="8" t="s">
        <v>23</v>
      </c>
      <c r="C20" s="7">
        <f>DATE(A13,7,14)</f>
        <v>44026</v>
      </c>
    </row>
    <row r="21" spans="1:3" x14ac:dyDescent="0.35">
      <c r="A21" s="8"/>
      <c r="B21" s="8" t="s">
        <v>22</v>
      </c>
      <c r="C21" s="7">
        <f>DATE(A13,8,15)</f>
        <v>44058</v>
      </c>
    </row>
    <row r="22" spans="1:3" x14ac:dyDescent="0.35">
      <c r="A22" s="8"/>
      <c r="B22" s="8" t="s">
        <v>21</v>
      </c>
      <c r="C22" s="7">
        <f>DATE(A13,11,1)</f>
        <v>44136</v>
      </c>
    </row>
    <row r="23" spans="1:3" x14ac:dyDescent="0.35">
      <c r="A23" s="8"/>
      <c r="B23" s="8" t="s">
        <v>20</v>
      </c>
      <c r="C23" s="7">
        <f>DATE(A13,11,11)</f>
        <v>44146</v>
      </c>
    </row>
    <row r="24" spans="1:3" x14ac:dyDescent="0.35">
      <c r="A24" s="8"/>
      <c r="B24" s="8" t="s">
        <v>19</v>
      </c>
      <c r="C24" s="7">
        <f>DATE(A13,12,25)</f>
        <v>44190</v>
      </c>
    </row>
    <row r="25" spans="1:3" x14ac:dyDescent="0.35">
      <c r="A25" s="9">
        <f>A13+1</f>
        <v>2021</v>
      </c>
      <c r="B25" s="8" t="s">
        <v>30</v>
      </c>
      <c r="C25" s="7">
        <f>DATE(A25,1,1)</f>
        <v>44197</v>
      </c>
    </row>
    <row r="26" spans="1:3" x14ac:dyDescent="0.35">
      <c r="A26" s="8"/>
      <c r="B26" s="8" t="s">
        <v>29</v>
      </c>
      <c r="C26" s="7">
        <f>ROUND(DATE(A25,4,MOD(234-11*MOD(A25,19),30))/7,0)*7-6</f>
        <v>44290</v>
      </c>
    </row>
    <row r="27" spans="1:3" x14ac:dyDescent="0.35">
      <c r="A27" s="8"/>
      <c r="B27" s="8" t="s">
        <v>28</v>
      </c>
      <c r="C27" s="7">
        <f>C26+1</f>
        <v>44291</v>
      </c>
    </row>
    <row r="28" spans="1:3" x14ac:dyDescent="0.35">
      <c r="A28" s="8"/>
      <c r="B28" s="8" t="s">
        <v>27</v>
      </c>
      <c r="C28" s="7">
        <f>DATE(A25,5,1)</f>
        <v>44317</v>
      </c>
    </row>
    <row r="29" spans="1:3" x14ac:dyDescent="0.35">
      <c r="A29" s="8"/>
      <c r="B29" s="8" t="s">
        <v>26</v>
      </c>
      <c r="C29" s="7">
        <f>DATE(A25,5,8)</f>
        <v>44324</v>
      </c>
    </row>
    <row r="30" spans="1:3" x14ac:dyDescent="0.35">
      <c r="A30" s="8"/>
      <c r="B30" s="8" t="s">
        <v>25</v>
      </c>
      <c r="C30" s="7">
        <f>C26+39</f>
        <v>44329</v>
      </c>
    </row>
    <row r="31" spans="1:3" x14ac:dyDescent="0.35">
      <c r="A31" s="8"/>
      <c r="B31" s="8" t="s">
        <v>24</v>
      </c>
      <c r="C31" s="7">
        <f>C26+50</f>
        <v>44340</v>
      </c>
    </row>
    <row r="32" spans="1:3" x14ac:dyDescent="0.35">
      <c r="A32" s="8"/>
      <c r="B32" s="8" t="s">
        <v>23</v>
      </c>
      <c r="C32" s="7">
        <f>DATE(A25,7,14)</f>
        <v>44391</v>
      </c>
    </row>
    <row r="33" spans="1:3" x14ac:dyDescent="0.35">
      <c r="A33" s="8"/>
      <c r="B33" s="8" t="s">
        <v>22</v>
      </c>
      <c r="C33" s="7">
        <f>DATE(A25,8,15)</f>
        <v>44423</v>
      </c>
    </row>
    <row r="34" spans="1:3" x14ac:dyDescent="0.35">
      <c r="A34" s="8"/>
      <c r="B34" s="8" t="s">
        <v>21</v>
      </c>
      <c r="C34" s="7">
        <f>DATE(A25,11,1)</f>
        <v>44501</v>
      </c>
    </row>
    <row r="35" spans="1:3" x14ac:dyDescent="0.35">
      <c r="A35" s="8"/>
      <c r="B35" s="8" t="s">
        <v>20</v>
      </c>
      <c r="C35" s="7">
        <f>DATE(A25,11,11)</f>
        <v>44511</v>
      </c>
    </row>
    <row r="36" spans="1:3" x14ac:dyDescent="0.35">
      <c r="A36" s="8"/>
      <c r="B36" s="8" t="s">
        <v>19</v>
      </c>
      <c r="C36" s="7">
        <f>DATE(A25,12,25)</f>
        <v>44555</v>
      </c>
    </row>
    <row r="37" spans="1:3" x14ac:dyDescent="0.35">
      <c r="A37" s="9">
        <f>A25+1</f>
        <v>2022</v>
      </c>
      <c r="B37" s="8" t="s">
        <v>30</v>
      </c>
      <c r="C37" s="7">
        <f>DATE(A37,1,1)</f>
        <v>44562</v>
      </c>
    </row>
    <row r="38" spans="1:3" x14ac:dyDescent="0.35">
      <c r="A38" s="8"/>
      <c r="B38" s="8" t="s">
        <v>29</v>
      </c>
      <c r="C38" s="7">
        <f>ROUND(DATE(A37,4,MOD(234-11*MOD(A37,19),30))/7,0)*7-6</f>
        <v>44668</v>
      </c>
    </row>
    <row r="39" spans="1:3" x14ac:dyDescent="0.35">
      <c r="A39" s="8"/>
      <c r="B39" s="8" t="s">
        <v>28</v>
      </c>
      <c r="C39" s="7">
        <f>C38+1</f>
        <v>44669</v>
      </c>
    </row>
    <row r="40" spans="1:3" x14ac:dyDescent="0.35">
      <c r="A40" s="8"/>
      <c r="B40" s="8" t="s">
        <v>27</v>
      </c>
      <c r="C40" s="7">
        <f>DATE(A37,5,1)</f>
        <v>44682</v>
      </c>
    </row>
    <row r="41" spans="1:3" x14ac:dyDescent="0.35">
      <c r="A41" s="8"/>
      <c r="B41" s="8" t="s">
        <v>26</v>
      </c>
      <c r="C41" s="7">
        <f>DATE(A37,5,8)</f>
        <v>44689</v>
      </c>
    </row>
    <row r="42" spans="1:3" x14ac:dyDescent="0.35">
      <c r="A42" s="8"/>
      <c r="B42" s="8" t="s">
        <v>25</v>
      </c>
      <c r="C42" s="7">
        <f>C38+39</f>
        <v>44707</v>
      </c>
    </row>
    <row r="43" spans="1:3" x14ac:dyDescent="0.35">
      <c r="A43" s="8"/>
      <c r="B43" s="8" t="s">
        <v>24</v>
      </c>
      <c r="C43" s="7">
        <f>C38+50</f>
        <v>44718</v>
      </c>
    </row>
    <row r="44" spans="1:3" x14ac:dyDescent="0.35">
      <c r="A44" s="8"/>
      <c r="B44" s="8" t="s">
        <v>23</v>
      </c>
      <c r="C44" s="7">
        <f>DATE(A37,7,14)</f>
        <v>44756</v>
      </c>
    </row>
    <row r="45" spans="1:3" x14ac:dyDescent="0.35">
      <c r="A45" s="8"/>
      <c r="B45" s="8" t="s">
        <v>22</v>
      </c>
      <c r="C45" s="7">
        <f>DATE(A37,8,15)</f>
        <v>44788</v>
      </c>
    </row>
    <row r="46" spans="1:3" x14ac:dyDescent="0.35">
      <c r="A46" s="8"/>
      <c r="B46" s="8" t="s">
        <v>21</v>
      </c>
      <c r="C46" s="7">
        <f>DATE(A37,11,1)</f>
        <v>44866</v>
      </c>
    </row>
    <row r="47" spans="1:3" x14ac:dyDescent="0.35">
      <c r="A47" s="8"/>
      <c r="B47" s="8" t="s">
        <v>20</v>
      </c>
      <c r="C47" s="7">
        <f>DATE(A37,11,11)</f>
        <v>44876</v>
      </c>
    </row>
    <row r="48" spans="1:3" x14ac:dyDescent="0.35">
      <c r="A48" s="8"/>
      <c r="B48" s="8" t="s">
        <v>19</v>
      </c>
      <c r="C48" s="7">
        <f>DATE(A37,12,25)</f>
        <v>44920</v>
      </c>
    </row>
    <row r="49" spans="1:3" x14ac:dyDescent="0.35">
      <c r="A49" s="9">
        <f>A37+1</f>
        <v>2023</v>
      </c>
      <c r="B49" s="8" t="s">
        <v>30</v>
      </c>
      <c r="C49" s="7">
        <f>DATE(A49,1,1)</f>
        <v>44927</v>
      </c>
    </row>
    <row r="50" spans="1:3" x14ac:dyDescent="0.35">
      <c r="A50" s="8"/>
      <c r="B50" s="8" t="s">
        <v>29</v>
      </c>
      <c r="C50" s="7">
        <f>ROUND(DATE(A49,4,MOD(234-11*MOD(A49,19),30))/7,0)*7-6</f>
        <v>45025</v>
      </c>
    </row>
    <row r="51" spans="1:3" x14ac:dyDescent="0.35">
      <c r="A51" s="8"/>
      <c r="B51" s="8" t="s">
        <v>28</v>
      </c>
      <c r="C51" s="7">
        <f>C50+1</f>
        <v>45026</v>
      </c>
    </row>
    <row r="52" spans="1:3" x14ac:dyDescent="0.35">
      <c r="A52" s="8"/>
      <c r="B52" s="8" t="s">
        <v>27</v>
      </c>
      <c r="C52" s="7">
        <f>DATE(A49,5,1)</f>
        <v>45047</v>
      </c>
    </row>
    <row r="53" spans="1:3" x14ac:dyDescent="0.35">
      <c r="A53" s="8"/>
      <c r="B53" s="8" t="s">
        <v>26</v>
      </c>
      <c r="C53" s="7">
        <f>DATE(A49,5,8)</f>
        <v>45054</v>
      </c>
    </row>
    <row r="54" spans="1:3" x14ac:dyDescent="0.35">
      <c r="A54" s="8"/>
      <c r="B54" s="8" t="s">
        <v>25</v>
      </c>
      <c r="C54" s="7">
        <f>C50+39</f>
        <v>45064</v>
      </c>
    </row>
    <row r="55" spans="1:3" x14ac:dyDescent="0.35">
      <c r="A55" s="8"/>
      <c r="B55" s="8" t="s">
        <v>24</v>
      </c>
      <c r="C55" s="7">
        <f>C50+50</f>
        <v>45075</v>
      </c>
    </row>
    <row r="56" spans="1:3" x14ac:dyDescent="0.35">
      <c r="A56" s="8"/>
      <c r="B56" s="8" t="s">
        <v>23</v>
      </c>
      <c r="C56" s="7">
        <f>DATE(A49,7,14)</f>
        <v>45121</v>
      </c>
    </row>
    <row r="57" spans="1:3" x14ac:dyDescent="0.35">
      <c r="A57" s="8"/>
      <c r="B57" s="8" t="s">
        <v>22</v>
      </c>
      <c r="C57" s="7">
        <f>DATE(A49,8,15)</f>
        <v>45153</v>
      </c>
    </row>
    <row r="58" spans="1:3" x14ac:dyDescent="0.35">
      <c r="A58" s="8"/>
      <c r="B58" s="8" t="s">
        <v>21</v>
      </c>
      <c r="C58" s="7">
        <f>DATE(A49,11,1)</f>
        <v>45231</v>
      </c>
    </row>
    <row r="59" spans="1:3" x14ac:dyDescent="0.35">
      <c r="A59" s="8"/>
      <c r="B59" s="8" t="s">
        <v>20</v>
      </c>
      <c r="C59" s="7">
        <f>DATE(A49,11,11)</f>
        <v>45241</v>
      </c>
    </row>
    <row r="60" spans="1:3" x14ac:dyDescent="0.35">
      <c r="A60" s="8"/>
      <c r="B60" s="8" t="s">
        <v>19</v>
      </c>
      <c r="C60" s="7">
        <f>DATE(A49,12,25)</f>
        <v>45285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E8"/>
  <sheetViews>
    <sheetView workbookViewId="0">
      <selection activeCell="E4" sqref="E4"/>
    </sheetView>
  </sheetViews>
  <sheetFormatPr baseColWidth="10" defaultRowHeight="14.5" x14ac:dyDescent="0.35"/>
  <cols>
    <col min="1" max="1" width="14.36328125" customWidth="1"/>
    <col min="2" max="2" width="13" customWidth="1"/>
    <col min="4" max="4" width="11.7265625" bestFit="1" customWidth="1"/>
    <col min="5" max="5" width="13" bestFit="1" customWidth="1"/>
  </cols>
  <sheetData>
    <row r="3" spans="1:5" x14ac:dyDescent="0.35">
      <c r="A3" s="13" t="s">
        <v>39</v>
      </c>
      <c r="B3" t="s">
        <v>40</v>
      </c>
      <c r="D3" s="13" t="s">
        <v>38</v>
      </c>
      <c r="E3" t="s">
        <v>40</v>
      </c>
    </row>
    <row r="4" spans="1:5" x14ac:dyDescent="0.35">
      <c r="A4" s="11" t="s">
        <v>37</v>
      </c>
      <c r="B4" s="10"/>
      <c r="D4" s="11" t="s">
        <v>36</v>
      </c>
      <c r="E4" s="10">
        <v>1.7500000000000002</v>
      </c>
    </row>
    <row r="5" spans="1:5" x14ac:dyDescent="0.35">
      <c r="A5" s="12" t="s">
        <v>35</v>
      </c>
      <c r="B5" s="10">
        <v>6.6875</v>
      </c>
      <c r="D5" s="11" t="s">
        <v>34</v>
      </c>
      <c r="E5" s="10">
        <v>1.7708333333333335</v>
      </c>
    </row>
    <row r="6" spans="1:5" x14ac:dyDescent="0.35">
      <c r="A6" s="11" t="s">
        <v>31</v>
      </c>
      <c r="B6" s="10">
        <v>6.6875</v>
      </c>
      <c r="D6" s="11" t="s">
        <v>33</v>
      </c>
      <c r="E6" s="10">
        <v>1.4583333333333333</v>
      </c>
    </row>
    <row r="7" spans="1:5" x14ac:dyDescent="0.35">
      <c r="D7" s="11" t="s">
        <v>32</v>
      </c>
      <c r="E7" s="10">
        <v>1.7083333333333333</v>
      </c>
    </row>
    <row r="8" spans="1:5" x14ac:dyDescent="0.35">
      <c r="D8" s="11" t="s">
        <v>31</v>
      </c>
      <c r="E8" s="10">
        <v>6.6875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Evénements</vt:lpstr>
      <vt:lpstr>Jours Fériés</vt:lpstr>
      <vt:lpstr>Synthèse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2019-10-28T19:15:25Z</dcterms:created>
  <dcterms:modified xsi:type="dcterms:W3CDTF">2019-10-28T19:26:19Z</dcterms:modified>
</cp:coreProperties>
</file>