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tabRatio="904" firstSheet="3" activeTab="4"/>
  </bookViews>
  <sheets>
    <sheet name="Septembre 17" sheetId="4" state="hidden" r:id="rId1"/>
    <sheet name="TOTAUX ANNUEL " sheetId="26" r:id="rId2"/>
    <sheet name="parametres" sheetId="3" r:id="rId3"/>
    <sheet name="JF" sheetId="2" r:id="rId4"/>
    <sheet name="Janvier 18" sheetId="13" r:id="rId5"/>
    <sheet name="Février 18" sheetId="14" r:id="rId6"/>
    <sheet name="Mars 18" sheetId="15" r:id="rId7"/>
    <sheet name="Avril 18" sheetId="16" r:id="rId8"/>
    <sheet name="mai 18" sheetId="17" r:id="rId9"/>
    <sheet name="juin 18" sheetId="19" r:id="rId10"/>
    <sheet name="Juillet 18" sheetId="20" r:id="rId11"/>
    <sheet name="Août 18" sheetId="25" r:id="rId12"/>
    <sheet name="Septembre 18" sheetId="24" r:id="rId13"/>
    <sheet name="Octobre 18" sheetId="23" r:id="rId14"/>
    <sheet name="Novembre 18" sheetId="22" r:id="rId15"/>
    <sheet name="Décembre 18" sheetId="21" r:id="rId16"/>
  </sheets>
  <definedNames>
    <definedName name="deb_dimJF">parametres!$B$3</definedName>
    <definedName name="deb_nuit">parametres!$B$1</definedName>
    <definedName name="fin_dimJF">parametres!$B$4</definedName>
    <definedName name="fin_nuit">parametres!$B$2</definedName>
    <definedName name="JF">JF!$D$1:$D$12</definedName>
    <definedName name="_xlnm.Print_Area" localSheetId="11">'Août 18'!$A$1:$J$54</definedName>
    <definedName name="_xlnm.Print_Area" localSheetId="7">'Avril 18'!$A$1:$J$54</definedName>
    <definedName name="_xlnm.Print_Area" localSheetId="15">'Décembre 18'!$A$1:$J$54</definedName>
    <definedName name="_xlnm.Print_Area" localSheetId="5">'Février 18'!$A$1:$J$54</definedName>
    <definedName name="_xlnm.Print_Area" localSheetId="4">'Janvier 18'!$A$1:$J$54</definedName>
    <definedName name="_xlnm.Print_Area" localSheetId="10">'Juillet 18'!$A$1:$J$54</definedName>
    <definedName name="_xlnm.Print_Area" localSheetId="9">'juin 18'!$A$1:$J$54</definedName>
    <definedName name="_xlnm.Print_Area" localSheetId="8">'mai 18'!$A$1:$J$54</definedName>
    <definedName name="_xlnm.Print_Area" localSheetId="6">'Mars 18'!$A$1:$J$54</definedName>
    <definedName name="_xlnm.Print_Area" localSheetId="14">'Novembre 18'!$A$1:$J$54</definedName>
    <definedName name="_xlnm.Print_Area" localSheetId="13">'Octobre 18'!$A$1:$J$54</definedName>
    <definedName name="_xlnm.Print_Area" localSheetId="0">'Septembre 17'!$A$1:$J$54</definedName>
    <definedName name="_xlnm.Print_Area" localSheetId="12">'Septembre 18'!$A$1:$J$54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4" i="13" l="1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N36" i="13"/>
  <c r="N37" i="13"/>
  <c r="N38" i="13"/>
  <c r="N39" i="13"/>
  <c r="N40" i="13"/>
  <c r="N41" i="13"/>
  <c r="N42" i="13"/>
  <c r="N43" i="13"/>
  <c r="N44" i="13"/>
  <c r="N45" i="13"/>
  <c r="N46" i="13"/>
  <c r="N47" i="13"/>
  <c r="N48" i="13"/>
  <c r="N49" i="13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14" i="15"/>
  <c r="N15" i="15"/>
  <c r="N16" i="15"/>
  <c r="N17" i="15"/>
  <c r="N18" i="15"/>
  <c r="N19" i="15"/>
  <c r="N20" i="15"/>
  <c r="N21" i="15"/>
  <c r="N22" i="15"/>
  <c r="N23" i="15"/>
  <c r="N24" i="15"/>
  <c r="N25" i="15"/>
  <c r="N26" i="15"/>
  <c r="N27" i="15"/>
  <c r="N28" i="15"/>
  <c r="N29" i="15"/>
  <c r="N30" i="15"/>
  <c r="N31" i="15"/>
  <c r="N32" i="15"/>
  <c r="N33" i="15"/>
  <c r="N34" i="15"/>
  <c r="N35" i="15"/>
  <c r="N36" i="15"/>
  <c r="N37" i="15"/>
  <c r="N38" i="15"/>
  <c r="N39" i="15"/>
  <c r="N40" i="15"/>
  <c r="N41" i="15"/>
  <c r="N42" i="15"/>
  <c r="N43" i="15"/>
  <c r="N44" i="15"/>
  <c r="N45" i="15"/>
  <c r="N46" i="15"/>
  <c r="N47" i="15"/>
  <c r="N48" i="15"/>
  <c r="N49" i="15"/>
  <c r="N14" i="16"/>
  <c r="N15" i="16"/>
  <c r="N16" i="16"/>
  <c r="N17" i="16"/>
  <c r="N18" i="16"/>
  <c r="N19" i="16"/>
  <c r="N20" i="16"/>
  <c r="N21" i="16"/>
  <c r="N22" i="16"/>
  <c r="N23" i="16"/>
  <c r="N24" i="16"/>
  <c r="N25" i="16"/>
  <c r="N26" i="16"/>
  <c r="N27" i="16"/>
  <c r="N28" i="16"/>
  <c r="N29" i="16"/>
  <c r="N30" i="16"/>
  <c r="N31" i="16"/>
  <c r="N32" i="16"/>
  <c r="N33" i="16"/>
  <c r="N34" i="16"/>
  <c r="N35" i="16"/>
  <c r="N36" i="16"/>
  <c r="N37" i="16"/>
  <c r="N38" i="16"/>
  <c r="N39" i="16"/>
  <c r="N40" i="16"/>
  <c r="N41" i="16"/>
  <c r="N42" i="16"/>
  <c r="N43" i="16"/>
  <c r="N44" i="16"/>
  <c r="N45" i="16"/>
  <c r="N46" i="16"/>
  <c r="N47" i="16"/>
  <c r="N48" i="16"/>
  <c r="N49" i="16"/>
  <c r="N14" i="17"/>
  <c r="N15" i="17"/>
  <c r="N16" i="17"/>
  <c r="N17" i="17"/>
  <c r="N18" i="17"/>
  <c r="N19" i="17"/>
  <c r="N20" i="17"/>
  <c r="N21" i="17"/>
  <c r="N22" i="17"/>
  <c r="N23" i="17"/>
  <c r="N24" i="17"/>
  <c r="N25" i="17"/>
  <c r="N26" i="17"/>
  <c r="N27" i="17"/>
  <c r="N28" i="17"/>
  <c r="N29" i="17"/>
  <c r="N30" i="17"/>
  <c r="N31" i="17"/>
  <c r="N32" i="17"/>
  <c r="N33" i="17"/>
  <c r="N34" i="17"/>
  <c r="N35" i="17"/>
  <c r="N36" i="17"/>
  <c r="N37" i="17"/>
  <c r="N38" i="17"/>
  <c r="N39" i="17"/>
  <c r="N40" i="17"/>
  <c r="N41" i="17"/>
  <c r="N42" i="17"/>
  <c r="N43" i="17"/>
  <c r="N44" i="17"/>
  <c r="N45" i="17"/>
  <c r="N46" i="17"/>
  <c r="N47" i="17"/>
  <c r="N48" i="17"/>
  <c r="N49" i="17"/>
  <c r="N14" i="19"/>
  <c r="N15" i="19"/>
  <c r="N16" i="19"/>
  <c r="N17" i="19"/>
  <c r="N18" i="19"/>
  <c r="N19" i="19"/>
  <c r="N20" i="19"/>
  <c r="N21" i="19"/>
  <c r="N22" i="19"/>
  <c r="N23" i="19"/>
  <c r="N24" i="19"/>
  <c r="N25" i="19"/>
  <c r="N26" i="19"/>
  <c r="N27" i="19"/>
  <c r="N28" i="19"/>
  <c r="N29" i="19"/>
  <c r="N30" i="19"/>
  <c r="N31" i="19"/>
  <c r="N32" i="19"/>
  <c r="N33" i="19"/>
  <c r="N34" i="19"/>
  <c r="N35" i="19"/>
  <c r="N36" i="19"/>
  <c r="N37" i="19"/>
  <c r="N38" i="19"/>
  <c r="N39" i="19"/>
  <c r="N40" i="19"/>
  <c r="N41" i="19"/>
  <c r="N42" i="19"/>
  <c r="N43" i="19"/>
  <c r="N44" i="19"/>
  <c r="N45" i="19"/>
  <c r="N46" i="19"/>
  <c r="N47" i="19"/>
  <c r="N48" i="19"/>
  <c r="N49" i="19"/>
  <c r="N14" i="20"/>
  <c r="N15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43" i="20"/>
  <c r="N44" i="20"/>
  <c r="N45" i="20"/>
  <c r="N46" i="20"/>
  <c r="N47" i="20"/>
  <c r="N48" i="20"/>
  <c r="N49" i="20"/>
  <c r="N14" i="25"/>
  <c r="N15" i="25"/>
  <c r="N16" i="25"/>
  <c r="N17" i="25"/>
  <c r="N18" i="25"/>
  <c r="N19" i="25"/>
  <c r="N20" i="25"/>
  <c r="N21" i="25"/>
  <c r="N22" i="25"/>
  <c r="N23" i="25"/>
  <c r="N24" i="25"/>
  <c r="N25" i="25"/>
  <c r="N26" i="25"/>
  <c r="N27" i="25"/>
  <c r="N28" i="25"/>
  <c r="N29" i="25"/>
  <c r="N30" i="25"/>
  <c r="N31" i="25"/>
  <c r="N32" i="25"/>
  <c r="N33" i="25"/>
  <c r="N34" i="25"/>
  <c r="N35" i="25"/>
  <c r="N36" i="25"/>
  <c r="N37" i="25"/>
  <c r="N38" i="25"/>
  <c r="N39" i="25"/>
  <c r="N40" i="25"/>
  <c r="N41" i="25"/>
  <c r="N42" i="25"/>
  <c r="N43" i="25"/>
  <c r="N44" i="25"/>
  <c r="N45" i="25"/>
  <c r="N46" i="25"/>
  <c r="N47" i="25"/>
  <c r="N48" i="25"/>
  <c r="N49" i="25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27" i="24"/>
  <c r="N28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48" i="24"/>
  <c r="N49" i="24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N39" i="23"/>
  <c r="N40" i="23"/>
  <c r="N41" i="23"/>
  <c r="N42" i="23"/>
  <c r="N43" i="23"/>
  <c r="N44" i="23"/>
  <c r="N45" i="23"/>
  <c r="N46" i="23"/>
  <c r="N47" i="23"/>
  <c r="N48" i="23"/>
  <c r="N49" i="23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14" i="21"/>
  <c r="N15" i="21"/>
  <c r="N16" i="21"/>
  <c r="N17" i="21"/>
  <c r="N18" i="21"/>
  <c r="N19" i="21"/>
  <c r="N20" i="21"/>
  <c r="N21" i="21"/>
  <c r="N22" i="21"/>
  <c r="N23" i="21"/>
  <c r="N24" i="21"/>
  <c r="N25" i="21"/>
  <c r="N26" i="21"/>
  <c r="N27" i="21"/>
  <c r="N28" i="21"/>
  <c r="N29" i="21"/>
  <c r="N30" i="21"/>
  <c r="N31" i="21"/>
  <c r="N32" i="21"/>
  <c r="N33" i="21"/>
  <c r="N34" i="21"/>
  <c r="N35" i="21"/>
  <c r="N36" i="21"/>
  <c r="N37" i="21"/>
  <c r="N38" i="21"/>
  <c r="N39" i="21"/>
  <c r="N40" i="21"/>
  <c r="N41" i="21"/>
  <c r="N42" i="21"/>
  <c r="N43" i="21"/>
  <c r="N44" i="21"/>
  <c r="N45" i="21"/>
  <c r="N46" i="21"/>
  <c r="N47" i="21"/>
  <c r="N48" i="21"/>
  <c r="N49" i="21"/>
  <c r="N13" i="21"/>
  <c r="N13" i="22"/>
  <c r="N13" i="23"/>
  <c r="N13" i="24"/>
  <c r="N13" i="25"/>
  <c r="N13" i="20"/>
  <c r="N13" i="19"/>
  <c r="N13" i="17"/>
  <c r="N13" i="16"/>
  <c r="N13" i="15"/>
  <c r="N13" i="14"/>
  <c r="N13" i="13"/>
  <c r="I20" i="13" l="1"/>
  <c r="I5" i="21"/>
  <c r="I5" i="22"/>
  <c r="I5" i="23"/>
  <c r="I5" i="24"/>
  <c r="I5" i="25"/>
  <c r="I5" i="20"/>
  <c r="I5" i="19"/>
  <c r="I5" i="17"/>
  <c r="I5" i="16"/>
  <c r="I5" i="15"/>
  <c r="I5" i="14"/>
  <c r="I5" i="13"/>
  <c r="F3" i="26"/>
  <c r="F7" i="26"/>
  <c r="F11" i="26"/>
  <c r="F4" i="26"/>
  <c r="F8" i="26"/>
  <c r="F12" i="26"/>
  <c r="F6" i="26"/>
  <c r="F5" i="26"/>
  <c r="F9" i="26"/>
  <c r="F13" i="26"/>
  <c r="F10" i="26"/>
  <c r="F2" i="26"/>
  <c r="R49" i="25" l="1"/>
  <c r="Q49" i="25"/>
  <c r="P49" i="25"/>
  <c r="O49" i="25"/>
  <c r="M49" i="25"/>
  <c r="L49" i="25"/>
  <c r="K49" i="25"/>
  <c r="S49" i="25" s="1"/>
  <c r="J49" i="25"/>
  <c r="S48" i="25"/>
  <c r="R48" i="25"/>
  <c r="Q48" i="25"/>
  <c r="M48" i="25"/>
  <c r="P48" i="25" s="1"/>
  <c r="L48" i="25"/>
  <c r="K48" i="25"/>
  <c r="J48" i="25"/>
  <c r="M47" i="25"/>
  <c r="S47" i="25" s="1"/>
  <c r="L47" i="25"/>
  <c r="K47" i="25"/>
  <c r="J47" i="25"/>
  <c r="S46" i="25"/>
  <c r="R46" i="25"/>
  <c r="Q46" i="25"/>
  <c r="P46" i="25"/>
  <c r="O46" i="25"/>
  <c r="M46" i="25"/>
  <c r="L46" i="25"/>
  <c r="K46" i="25"/>
  <c r="J46" i="25"/>
  <c r="S45" i="25"/>
  <c r="R45" i="25"/>
  <c r="M45" i="25"/>
  <c r="Q45" i="25" s="1"/>
  <c r="L45" i="25"/>
  <c r="K45" i="25"/>
  <c r="J45" i="25"/>
  <c r="M44" i="25"/>
  <c r="Q44" i="25" s="1"/>
  <c r="L44" i="25"/>
  <c r="K44" i="25"/>
  <c r="J44" i="25"/>
  <c r="S43" i="25"/>
  <c r="R43" i="25"/>
  <c r="Q43" i="25"/>
  <c r="P43" i="25"/>
  <c r="I43" i="25" s="1"/>
  <c r="M43" i="25"/>
  <c r="O43" i="25" s="1"/>
  <c r="L43" i="25"/>
  <c r="K43" i="25"/>
  <c r="J43" i="25"/>
  <c r="S42" i="25"/>
  <c r="M42" i="25"/>
  <c r="R42" i="25" s="1"/>
  <c r="L42" i="25"/>
  <c r="K42" i="25"/>
  <c r="J42" i="25"/>
  <c r="R41" i="25"/>
  <c r="Q41" i="25"/>
  <c r="P41" i="25"/>
  <c r="O41" i="25"/>
  <c r="M41" i="25"/>
  <c r="L41" i="25"/>
  <c r="K41" i="25"/>
  <c r="S41" i="25" s="1"/>
  <c r="J41" i="25"/>
  <c r="S40" i="25"/>
  <c r="R40" i="25"/>
  <c r="Q40" i="25"/>
  <c r="M40" i="25"/>
  <c r="P40" i="25" s="1"/>
  <c r="L40" i="25"/>
  <c r="K40" i="25"/>
  <c r="J40" i="25"/>
  <c r="M39" i="25"/>
  <c r="S39" i="25" s="1"/>
  <c r="L39" i="25"/>
  <c r="K39" i="25"/>
  <c r="J39" i="25"/>
  <c r="S38" i="25"/>
  <c r="R38" i="25"/>
  <c r="Q38" i="25"/>
  <c r="P38" i="25"/>
  <c r="O38" i="25"/>
  <c r="M38" i="25"/>
  <c r="I38" i="25" s="1"/>
  <c r="L38" i="25"/>
  <c r="K38" i="25"/>
  <c r="J38" i="25"/>
  <c r="S37" i="25"/>
  <c r="R37" i="25"/>
  <c r="M37" i="25"/>
  <c r="Q37" i="25" s="1"/>
  <c r="L37" i="25"/>
  <c r="K37" i="25"/>
  <c r="J37" i="25"/>
  <c r="M36" i="25"/>
  <c r="O36" i="25" s="1"/>
  <c r="L36" i="25"/>
  <c r="K36" i="25"/>
  <c r="J36" i="25"/>
  <c r="S35" i="25"/>
  <c r="R35" i="25"/>
  <c r="Q35" i="25"/>
  <c r="P35" i="25"/>
  <c r="I35" i="25" s="1"/>
  <c r="M35" i="25"/>
  <c r="O35" i="25" s="1"/>
  <c r="L35" i="25"/>
  <c r="K35" i="25"/>
  <c r="J35" i="25"/>
  <c r="S34" i="25"/>
  <c r="M34" i="25"/>
  <c r="R34" i="25" s="1"/>
  <c r="L34" i="25"/>
  <c r="K34" i="25"/>
  <c r="J34" i="25"/>
  <c r="R33" i="25"/>
  <c r="Q33" i="25"/>
  <c r="P33" i="25"/>
  <c r="O33" i="25"/>
  <c r="I33" i="25"/>
  <c r="M33" i="25"/>
  <c r="L33" i="25"/>
  <c r="K33" i="25"/>
  <c r="S33" i="25" s="1"/>
  <c r="J33" i="25"/>
  <c r="S32" i="25"/>
  <c r="R32" i="25"/>
  <c r="Q32" i="25"/>
  <c r="M32" i="25"/>
  <c r="P32" i="25" s="1"/>
  <c r="L32" i="25"/>
  <c r="K32" i="25"/>
  <c r="J32" i="25"/>
  <c r="M31" i="25"/>
  <c r="S31" i="25" s="1"/>
  <c r="L31" i="25"/>
  <c r="K31" i="25"/>
  <c r="J31" i="25"/>
  <c r="S30" i="25"/>
  <c r="R30" i="25"/>
  <c r="Q30" i="25"/>
  <c r="P30" i="25"/>
  <c r="O30" i="25"/>
  <c r="M30" i="25"/>
  <c r="L30" i="25"/>
  <c r="K30" i="25"/>
  <c r="J30" i="25"/>
  <c r="S29" i="25"/>
  <c r="R29" i="25"/>
  <c r="M29" i="25"/>
  <c r="Q29" i="25" s="1"/>
  <c r="L29" i="25"/>
  <c r="K29" i="25"/>
  <c r="J29" i="25"/>
  <c r="M28" i="25"/>
  <c r="Q28" i="25" s="1"/>
  <c r="L28" i="25"/>
  <c r="K28" i="25"/>
  <c r="J28" i="25"/>
  <c r="S27" i="25"/>
  <c r="R27" i="25"/>
  <c r="Q27" i="25"/>
  <c r="P27" i="25"/>
  <c r="M27" i="25"/>
  <c r="O27" i="25" s="1"/>
  <c r="L27" i="25"/>
  <c r="K27" i="25"/>
  <c r="J27" i="25"/>
  <c r="S26" i="25"/>
  <c r="M26" i="25"/>
  <c r="R26" i="25" s="1"/>
  <c r="L26" i="25"/>
  <c r="K26" i="25"/>
  <c r="J26" i="25"/>
  <c r="R25" i="25"/>
  <c r="Q25" i="25"/>
  <c r="P25" i="25"/>
  <c r="O25" i="25"/>
  <c r="M25" i="25"/>
  <c r="L25" i="25"/>
  <c r="K25" i="25"/>
  <c r="S25" i="25" s="1"/>
  <c r="J25" i="25"/>
  <c r="S24" i="25"/>
  <c r="R24" i="25"/>
  <c r="Q24" i="25"/>
  <c r="M24" i="25"/>
  <c r="P24" i="25" s="1"/>
  <c r="L24" i="25"/>
  <c r="K24" i="25"/>
  <c r="J24" i="25"/>
  <c r="M23" i="25"/>
  <c r="S23" i="25" s="1"/>
  <c r="L23" i="25"/>
  <c r="K23" i="25"/>
  <c r="J23" i="25"/>
  <c r="S22" i="25"/>
  <c r="R22" i="25"/>
  <c r="Q22" i="25"/>
  <c r="P22" i="25"/>
  <c r="O22" i="25"/>
  <c r="M22" i="25"/>
  <c r="I22" i="25" s="1"/>
  <c r="L22" i="25"/>
  <c r="K22" i="25"/>
  <c r="J22" i="25"/>
  <c r="S21" i="25"/>
  <c r="R21" i="25"/>
  <c r="M21" i="25"/>
  <c r="Q21" i="25" s="1"/>
  <c r="L21" i="25"/>
  <c r="K21" i="25"/>
  <c r="J21" i="25"/>
  <c r="M20" i="25"/>
  <c r="L20" i="25"/>
  <c r="K20" i="25"/>
  <c r="J20" i="25"/>
  <c r="S19" i="25"/>
  <c r="R19" i="25"/>
  <c r="Q19" i="25"/>
  <c r="P19" i="25"/>
  <c r="M19" i="25"/>
  <c r="O19" i="25" s="1"/>
  <c r="L19" i="25"/>
  <c r="K19" i="25"/>
  <c r="J19" i="25"/>
  <c r="S18" i="25"/>
  <c r="M18" i="25"/>
  <c r="R18" i="25" s="1"/>
  <c r="L18" i="25"/>
  <c r="K18" i="25"/>
  <c r="J18" i="25"/>
  <c r="R17" i="25"/>
  <c r="Q17" i="25"/>
  <c r="P17" i="25"/>
  <c r="O17" i="25"/>
  <c r="I17" i="25"/>
  <c r="M17" i="25"/>
  <c r="L17" i="25"/>
  <c r="K17" i="25"/>
  <c r="S17" i="25" s="1"/>
  <c r="J17" i="25"/>
  <c r="S16" i="25"/>
  <c r="R16" i="25"/>
  <c r="Q16" i="25"/>
  <c r="M16" i="25"/>
  <c r="P16" i="25" s="1"/>
  <c r="L16" i="25"/>
  <c r="K16" i="25"/>
  <c r="J16" i="25"/>
  <c r="M15" i="25"/>
  <c r="S15" i="25" s="1"/>
  <c r="L15" i="25"/>
  <c r="K15" i="25"/>
  <c r="J15" i="25"/>
  <c r="S14" i="25"/>
  <c r="R14" i="25"/>
  <c r="Q14" i="25"/>
  <c r="P14" i="25"/>
  <c r="O14" i="25"/>
  <c r="M14" i="25"/>
  <c r="L14" i="25"/>
  <c r="K14" i="25"/>
  <c r="J14" i="25"/>
  <c r="S13" i="25"/>
  <c r="R13" i="25"/>
  <c r="M13" i="25"/>
  <c r="Q13" i="25" s="1"/>
  <c r="L13" i="25"/>
  <c r="K13" i="25"/>
  <c r="J13" i="25"/>
  <c r="J50" i="25" s="1"/>
  <c r="S49" i="24"/>
  <c r="R49" i="24"/>
  <c r="Q49" i="24"/>
  <c r="P49" i="24"/>
  <c r="O49" i="24"/>
  <c r="M49" i="24"/>
  <c r="L49" i="24"/>
  <c r="K49" i="24"/>
  <c r="J49" i="24"/>
  <c r="S48" i="24"/>
  <c r="R48" i="24"/>
  <c r="Q48" i="24"/>
  <c r="O48" i="24"/>
  <c r="M48" i="24"/>
  <c r="P48" i="24" s="1"/>
  <c r="I48" i="24" s="1"/>
  <c r="L48" i="24"/>
  <c r="K48" i="24"/>
  <c r="J48" i="24"/>
  <c r="M47" i="24"/>
  <c r="S47" i="24" s="1"/>
  <c r="L47" i="24"/>
  <c r="K47" i="24"/>
  <c r="J47" i="24"/>
  <c r="R46" i="24"/>
  <c r="Q46" i="24"/>
  <c r="P46" i="24"/>
  <c r="O46" i="24"/>
  <c r="M46" i="24"/>
  <c r="L46" i="24"/>
  <c r="K46" i="24"/>
  <c r="J46" i="24"/>
  <c r="S45" i="24"/>
  <c r="R45" i="24"/>
  <c r="M45" i="24"/>
  <c r="Q45" i="24" s="1"/>
  <c r="L45" i="24"/>
  <c r="K45" i="24"/>
  <c r="J45" i="24"/>
  <c r="M44" i="24"/>
  <c r="R44" i="24" s="1"/>
  <c r="L44" i="24"/>
  <c r="K44" i="24"/>
  <c r="J44" i="24"/>
  <c r="R43" i="24"/>
  <c r="Q43" i="24"/>
  <c r="P43" i="24"/>
  <c r="M43" i="24"/>
  <c r="O43" i="24" s="1"/>
  <c r="L43" i="24"/>
  <c r="K43" i="24"/>
  <c r="S43" i="24" s="1"/>
  <c r="J43" i="24"/>
  <c r="S42" i="24"/>
  <c r="M42" i="24"/>
  <c r="R42" i="24" s="1"/>
  <c r="L42" i="24"/>
  <c r="K42" i="24"/>
  <c r="J42" i="24"/>
  <c r="S41" i="24"/>
  <c r="R41" i="24"/>
  <c r="Q41" i="24"/>
  <c r="P41" i="24"/>
  <c r="O41" i="24"/>
  <c r="M41" i="24"/>
  <c r="L41" i="24"/>
  <c r="K41" i="24"/>
  <c r="J41" i="24"/>
  <c r="S40" i="24"/>
  <c r="R40" i="24"/>
  <c r="Q40" i="24"/>
  <c r="O40" i="24"/>
  <c r="M40" i="24"/>
  <c r="P40" i="24" s="1"/>
  <c r="L40" i="24"/>
  <c r="K40" i="24"/>
  <c r="J40" i="24"/>
  <c r="M39" i="24"/>
  <c r="S39" i="24" s="1"/>
  <c r="L39" i="24"/>
  <c r="K39" i="24"/>
  <c r="J39" i="24"/>
  <c r="R38" i="24"/>
  <c r="Q38" i="24"/>
  <c r="P38" i="24"/>
  <c r="O38" i="24"/>
  <c r="M38" i="24"/>
  <c r="L38" i="24"/>
  <c r="K38" i="24"/>
  <c r="J38" i="24"/>
  <c r="S37" i="24"/>
  <c r="R37" i="24"/>
  <c r="M37" i="24"/>
  <c r="Q37" i="24" s="1"/>
  <c r="L37" i="24"/>
  <c r="K37" i="24"/>
  <c r="J37" i="24"/>
  <c r="M36" i="24"/>
  <c r="R36" i="24" s="1"/>
  <c r="L36" i="24"/>
  <c r="K36" i="24"/>
  <c r="J36" i="24"/>
  <c r="R35" i="24"/>
  <c r="Q35" i="24"/>
  <c r="P35" i="24"/>
  <c r="M35" i="24"/>
  <c r="O35" i="24" s="1"/>
  <c r="L35" i="24"/>
  <c r="K35" i="24"/>
  <c r="S35" i="24" s="1"/>
  <c r="J35" i="24"/>
  <c r="S34" i="24"/>
  <c r="M34" i="24"/>
  <c r="R34" i="24" s="1"/>
  <c r="L34" i="24"/>
  <c r="K34" i="24"/>
  <c r="J34" i="24"/>
  <c r="S33" i="24"/>
  <c r="R33" i="24"/>
  <c r="Q33" i="24"/>
  <c r="P33" i="24"/>
  <c r="O33" i="24"/>
  <c r="I33" i="24"/>
  <c r="M33" i="24"/>
  <c r="L33" i="24"/>
  <c r="K33" i="24"/>
  <c r="J33" i="24"/>
  <c r="S32" i="24"/>
  <c r="R32" i="24"/>
  <c r="Q32" i="24"/>
  <c r="O32" i="24"/>
  <c r="M32" i="24"/>
  <c r="P32" i="24" s="1"/>
  <c r="L32" i="24"/>
  <c r="K32" i="24"/>
  <c r="J32" i="24"/>
  <c r="M31" i="24"/>
  <c r="S31" i="24" s="1"/>
  <c r="L31" i="24"/>
  <c r="K31" i="24"/>
  <c r="J31" i="24"/>
  <c r="R30" i="24"/>
  <c r="Q30" i="24"/>
  <c r="P30" i="24"/>
  <c r="O30" i="24"/>
  <c r="M30" i="24"/>
  <c r="L30" i="24"/>
  <c r="K30" i="24"/>
  <c r="J30" i="24"/>
  <c r="S29" i="24"/>
  <c r="R29" i="24"/>
  <c r="M29" i="24"/>
  <c r="Q29" i="24" s="1"/>
  <c r="L29" i="24"/>
  <c r="K29" i="24"/>
  <c r="J29" i="24"/>
  <c r="M28" i="24"/>
  <c r="O28" i="24" s="1"/>
  <c r="L28" i="24"/>
  <c r="K28" i="24"/>
  <c r="J28" i="24"/>
  <c r="R27" i="24"/>
  <c r="Q27" i="24"/>
  <c r="P27" i="24"/>
  <c r="M27" i="24"/>
  <c r="O27" i="24" s="1"/>
  <c r="L27" i="24"/>
  <c r="K27" i="24"/>
  <c r="S27" i="24" s="1"/>
  <c r="J27" i="24"/>
  <c r="S26" i="24"/>
  <c r="M26" i="24"/>
  <c r="R26" i="24" s="1"/>
  <c r="L26" i="24"/>
  <c r="K26" i="24"/>
  <c r="J26" i="24"/>
  <c r="S25" i="24"/>
  <c r="R25" i="24"/>
  <c r="Q25" i="24"/>
  <c r="P25" i="24"/>
  <c r="O25" i="24"/>
  <c r="M25" i="24"/>
  <c r="L25" i="24"/>
  <c r="K25" i="24"/>
  <c r="J25" i="24"/>
  <c r="S24" i="24"/>
  <c r="R24" i="24"/>
  <c r="Q24" i="24"/>
  <c r="O24" i="24"/>
  <c r="M24" i="24"/>
  <c r="P24" i="24" s="1"/>
  <c r="L24" i="24"/>
  <c r="K24" i="24"/>
  <c r="J24" i="24"/>
  <c r="M23" i="24"/>
  <c r="S23" i="24" s="1"/>
  <c r="L23" i="24"/>
  <c r="K23" i="24"/>
  <c r="J23" i="24"/>
  <c r="R22" i="24"/>
  <c r="Q22" i="24"/>
  <c r="P22" i="24"/>
  <c r="O22" i="24"/>
  <c r="M22" i="24"/>
  <c r="L22" i="24"/>
  <c r="K22" i="24"/>
  <c r="J22" i="24"/>
  <c r="S21" i="24"/>
  <c r="R21" i="24"/>
  <c r="M21" i="24"/>
  <c r="Q21" i="24" s="1"/>
  <c r="L21" i="24"/>
  <c r="K21" i="24"/>
  <c r="J21" i="24"/>
  <c r="M20" i="24"/>
  <c r="R20" i="24" s="1"/>
  <c r="L20" i="24"/>
  <c r="K20" i="24"/>
  <c r="J20" i="24"/>
  <c r="S19" i="24"/>
  <c r="R19" i="24"/>
  <c r="Q19" i="24"/>
  <c r="P19" i="24"/>
  <c r="M19" i="24"/>
  <c r="O19" i="24" s="1"/>
  <c r="L19" i="24"/>
  <c r="K19" i="24"/>
  <c r="J19" i="24"/>
  <c r="S18" i="24"/>
  <c r="M18" i="24"/>
  <c r="R18" i="24" s="1"/>
  <c r="L18" i="24"/>
  <c r="K18" i="24"/>
  <c r="J18" i="24"/>
  <c r="S17" i="24"/>
  <c r="R17" i="24"/>
  <c r="Q17" i="24"/>
  <c r="P17" i="24"/>
  <c r="O17" i="24"/>
  <c r="M17" i="24"/>
  <c r="L17" i="24"/>
  <c r="K17" i="24"/>
  <c r="J17" i="24"/>
  <c r="S16" i="24"/>
  <c r="R16" i="24"/>
  <c r="Q16" i="24"/>
  <c r="O16" i="24"/>
  <c r="M16" i="24"/>
  <c r="P16" i="24" s="1"/>
  <c r="L16" i="24"/>
  <c r="K16" i="24"/>
  <c r="J16" i="24"/>
  <c r="M15" i="24"/>
  <c r="S15" i="24" s="1"/>
  <c r="L15" i="24"/>
  <c r="K15" i="24"/>
  <c r="J15" i="24"/>
  <c r="R14" i="24"/>
  <c r="Q14" i="24"/>
  <c r="P14" i="24"/>
  <c r="O14" i="24"/>
  <c r="M14" i="24"/>
  <c r="L14" i="24"/>
  <c r="K14" i="24"/>
  <c r="J14" i="24"/>
  <c r="S13" i="24"/>
  <c r="R13" i="24"/>
  <c r="M13" i="24"/>
  <c r="L13" i="24"/>
  <c r="K13" i="24"/>
  <c r="J13" i="24"/>
  <c r="J50" i="24" s="1"/>
  <c r="R49" i="23"/>
  <c r="Q49" i="23"/>
  <c r="P49" i="23"/>
  <c r="O49" i="23"/>
  <c r="M49" i="23"/>
  <c r="L49" i="23"/>
  <c r="S49" i="23" s="1"/>
  <c r="K49" i="23"/>
  <c r="J49" i="23"/>
  <c r="S48" i="23"/>
  <c r="R48" i="23"/>
  <c r="Q48" i="23"/>
  <c r="O48" i="23"/>
  <c r="M48" i="23"/>
  <c r="P48" i="23" s="1"/>
  <c r="L48" i="23"/>
  <c r="K48" i="23"/>
  <c r="J48" i="23"/>
  <c r="M47" i="23"/>
  <c r="S47" i="23" s="1"/>
  <c r="L47" i="23"/>
  <c r="K47" i="23"/>
  <c r="J47" i="23"/>
  <c r="Q46" i="23"/>
  <c r="P46" i="23"/>
  <c r="O46" i="23"/>
  <c r="M46" i="23"/>
  <c r="L46" i="23"/>
  <c r="K46" i="23"/>
  <c r="J46" i="23"/>
  <c r="S45" i="23"/>
  <c r="R45" i="23"/>
  <c r="P45" i="23"/>
  <c r="M45" i="23"/>
  <c r="Q45" i="23" s="1"/>
  <c r="L45" i="23"/>
  <c r="K45" i="23"/>
  <c r="J45" i="23"/>
  <c r="M44" i="23"/>
  <c r="S44" i="23" s="1"/>
  <c r="L44" i="23"/>
  <c r="K44" i="23"/>
  <c r="J44" i="23"/>
  <c r="S43" i="23"/>
  <c r="R43" i="23"/>
  <c r="Q43" i="23"/>
  <c r="P43" i="23"/>
  <c r="M43" i="23"/>
  <c r="O43" i="23" s="1"/>
  <c r="L43" i="23"/>
  <c r="K43" i="23"/>
  <c r="J43" i="23"/>
  <c r="S42" i="23"/>
  <c r="M42" i="23"/>
  <c r="R42" i="23" s="1"/>
  <c r="L42" i="23"/>
  <c r="K42" i="23"/>
  <c r="J42" i="23"/>
  <c r="R41" i="23"/>
  <c r="P41" i="23"/>
  <c r="O41" i="23"/>
  <c r="M41" i="23"/>
  <c r="L41" i="23"/>
  <c r="S41" i="23" s="1"/>
  <c r="K41" i="23"/>
  <c r="J41" i="23"/>
  <c r="S40" i="23"/>
  <c r="R40" i="23"/>
  <c r="Q40" i="23"/>
  <c r="O40" i="23"/>
  <c r="M40" i="23"/>
  <c r="P40" i="23" s="1"/>
  <c r="L40" i="23"/>
  <c r="K40" i="23"/>
  <c r="J40" i="23"/>
  <c r="M39" i="23"/>
  <c r="S39" i="23" s="1"/>
  <c r="L39" i="23"/>
  <c r="K39" i="23"/>
  <c r="J39" i="23"/>
  <c r="Q38" i="23"/>
  <c r="P38" i="23"/>
  <c r="O38" i="23"/>
  <c r="M38" i="23"/>
  <c r="L38" i="23"/>
  <c r="K38" i="23"/>
  <c r="J38" i="23"/>
  <c r="S37" i="23"/>
  <c r="R37" i="23"/>
  <c r="P37" i="23"/>
  <c r="M37" i="23"/>
  <c r="Q37" i="23" s="1"/>
  <c r="L37" i="23"/>
  <c r="K37" i="23"/>
  <c r="J37" i="23"/>
  <c r="M36" i="23"/>
  <c r="S36" i="23" s="1"/>
  <c r="L36" i="23"/>
  <c r="K36" i="23"/>
  <c r="J36" i="23"/>
  <c r="S35" i="23"/>
  <c r="R35" i="23"/>
  <c r="Q35" i="23"/>
  <c r="P35" i="23"/>
  <c r="M35" i="23"/>
  <c r="O35" i="23" s="1"/>
  <c r="L35" i="23"/>
  <c r="K35" i="23"/>
  <c r="J35" i="23"/>
  <c r="S34" i="23"/>
  <c r="M34" i="23"/>
  <c r="R34" i="23" s="1"/>
  <c r="L34" i="23"/>
  <c r="K34" i="23"/>
  <c r="J34" i="23"/>
  <c r="R33" i="23"/>
  <c r="P33" i="23"/>
  <c r="O33" i="23"/>
  <c r="M33" i="23"/>
  <c r="L33" i="23"/>
  <c r="S33" i="23" s="1"/>
  <c r="K33" i="23"/>
  <c r="J33" i="23"/>
  <c r="S32" i="23"/>
  <c r="R32" i="23"/>
  <c r="Q32" i="23"/>
  <c r="O32" i="23"/>
  <c r="M32" i="23"/>
  <c r="P32" i="23" s="1"/>
  <c r="L32" i="23"/>
  <c r="K32" i="23"/>
  <c r="J32" i="23"/>
  <c r="M31" i="23"/>
  <c r="S31" i="23" s="1"/>
  <c r="L31" i="23"/>
  <c r="K31" i="23"/>
  <c r="J31" i="23"/>
  <c r="Q30" i="23"/>
  <c r="P30" i="23"/>
  <c r="O30" i="23"/>
  <c r="M30" i="23"/>
  <c r="L30" i="23"/>
  <c r="K30" i="23"/>
  <c r="J30" i="23"/>
  <c r="S29" i="23"/>
  <c r="R29" i="23"/>
  <c r="P29" i="23"/>
  <c r="M29" i="23"/>
  <c r="Q29" i="23" s="1"/>
  <c r="L29" i="23"/>
  <c r="K29" i="23"/>
  <c r="J29" i="23"/>
  <c r="M28" i="23"/>
  <c r="S28" i="23" s="1"/>
  <c r="L28" i="23"/>
  <c r="K28" i="23"/>
  <c r="J28" i="23"/>
  <c r="S27" i="23"/>
  <c r="R27" i="23"/>
  <c r="Q27" i="23"/>
  <c r="P27" i="23"/>
  <c r="M27" i="23"/>
  <c r="O27" i="23" s="1"/>
  <c r="L27" i="23"/>
  <c r="K27" i="23"/>
  <c r="J27" i="23"/>
  <c r="S26" i="23"/>
  <c r="M26" i="23"/>
  <c r="R26" i="23" s="1"/>
  <c r="L26" i="23"/>
  <c r="K26" i="23"/>
  <c r="J26" i="23"/>
  <c r="R25" i="23"/>
  <c r="P25" i="23"/>
  <c r="O25" i="23"/>
  <c r="M25" i="23"/>
  <c r="L25" i="23"/>
  <c r="S25" i="23" s="1"/>
  <c r="K25" i="23"/>
  <c r="J25" i="23"/>
  <c r="S24" i="23"/>
  <c r="R24" i="23"/>
  <c r="Q24" i="23"/>
  <c r="O24" i="23"/>
  <c r="M24" i="23"/>
  <c r="P24" i="23" s="1"/>
  <c r="I24" i="23" s="1"/>
  <c r="L24" i="23"/>
  <c r="K24" i="23"/>
  <c r="J24" i="23"/>
  <c r="M23" i="23"/>
  <c r="S23" i="23" s="1"/>
  <c r="L23" i="23"/>
  <c r="K23" i="23"/>
  <c r="J23" i="23"/>
  <c r="Q22" i="23"/>
  <c r="P22" i="23"/>
  <c r="O22" i="23"/>
  <c r="M22" i="23"/>
  <c r="L22" i="23"/>
  <c r="K22" i="23"/>
  <c r="J22" i="23"/>
  <c r="S21" i="23"/>
  <c r="R21" i="23"/>
  <c r="P21" i="23"/>
  <c r="M21" i="23"/>
  <c r="Q21" i="23" s="1"/>
  <c r="L21" i="23"/>
  <c r="K21" i="23"/>
  <c r="J21" i="23"/>
  <c r="M20" i="23"/>
  <c r="S20" i="23" s="1"/>
  <c r="L20" i="23"/>
  <c r="K20" i="23"/>
  <c r="J20" i="23"/>
  <c r="S19" i="23"/>
  <c r="R19" i="23"/>
  <c r="Q19" i="23"/>
  <c r="P19" i="23"/>
  <c r="M19" i="23"/>
  <c r="O19" i="23" s="1"/>
  <c r="L19" i="23"/>
  <c r="K19" i="23"/>
  <c r="J19" i="23"/>
  <c r="S18" i="23"/>
  <c r="M18" i="23"/>
  <c r="R18" i="23" s="1"/>
  <c r="L18" i="23"/>
  <c r="K18" i="23"/>
  <c r="J18" i="23"/>
  <c r="R17" i="23"/>
  <c r="P17" i="23"/>
  <c r="O17" i="23"/>
  <c r="M17" i="23"/>
  <c r="L17" i="23"/>
  <c r="S17" i="23" s="1"/>
  <c r="K17" i="23"/>
  <c r="J17" i="23"/>
  <c r="S16" i="23"/>
  <c r="R16" i="23"/>
  <c r="Q16" i="23"/>
  <c r="O16" i="23"/>
  <c r="M16" i="23"/>
  <c r="P16" i="23" s="1"/>
  <c r="L16" i="23"/>
  <c r="K16" i="23"/>
  <c r="J16" i="23"/>
  <c r="M15" i="23"/>
  <c r="S15" i="23" s="1"/>
  <c r="L15" i="23"/>
  <c r="K15" i="23"/>
  <c r="J15" i="23"/>
  <c r="Q14" i="23"/>
  <c r="P14" i="23"/>
  <c r="O14" i="23"/>
  <c r="M14" i="23"/>
  <c r="L14" i="23"/>
  <c r="K14" i="23"/>
  <c r="J14" i="23"/>
  <c r="S13" i="23"/>
  <c r="R13" i="23"/>
  <c r="P13" i="23"/>
  <c r="M13" i="23"/>
  <c r="Q13" i="23" s="1"/>
  <c r="L13" i="23"/>
  <c r="K13" i="23"/>
  <c r="J13" i="23"/>
  <c r="J50" i="23" s="1"/>
  <c r="R49" i="22"/>
  <c r="Q49" i="22"/>
  <c r="P49" i="22"/>
  <c r="O49" i="22"/>
  <c r="M49" i="22"/>
  <c r="L49" i="22"/>
  <c r="S49" i="22" s="1"/>
  <c r="K49" i="22"/>
  <c r="J49" i="22"/>
  <c r="S48" i="22"/>
  <c r="R48" i="22"/>
  <c r="Q48" i="22"/>
  <c r="O48" i="22"/>
  <c r="M48" i="22"/>
  <c r="P48" i="22" s="1"/>
  <c r="L48" i="22"/>
  <c r="K48" i="22"/>
  <c r="J48" i="22"/>
  <c r="M47" i="22"/>
  <c r="S47" i="22" s="1"/>
  <c r="L47" i="22"/>
  <c r="K47" i="22"/>
  <c r="J47" i="22"/>
  <c r="Q46" i="22"/>
  <c r="P46" i="22"/>
  <c r="O46" i="22"/>
  <c r="M46" i="22"/>
  <c r="L46" i="22"/>
  <c r="K46" i="22"/>
  <c r="J46" i="22"/>
  <c r="S45" i="22"/>
  <c r="R45" i="22"/>
  <c r="P45" i="22"/>
  <c r="M45" i="22"/>
  <c r="Q45" i="22" s="1"/>
  <c r="L45" i="22"/>
  <c r="K45" i="22"/>
  <c r="J45" i="22"/>
  <c r="M44" i="22"/>
  <c r="S44" i="22" s="1"/>
  <c r="L44" i="22"/>
  <c r="K44" i="22"/>
  <c r="J44" i="22"/>
  <c r="S43" i="22"/>
  <c r="R43" i="22"/>
  <c r="Q43" i="22"/>
  <c r="P43" i="22"/>
  <c r="M43" i="22"/>
  <c r="O43" i="22" s="1"/>
  <c r="L43" i="22"/>
  <c r="K43" i="22"/>
  <c r="J43" i="22"/>
  <c r="S42" i="22"/>
  <c r="M42" i="22"/>
  <c r="R42" i="22" s="1"/>
  <c r="L42" i="22"/>
  <c r="K42" i="22"/>
  <c r="J42" i="22"/>
  <c r="R41" i="22"/>
  <c r="P41" i="22"/>
  <c r="O41" i="22"/>
  <c r="M41" i="22"/>
  <c r="L41" i="22"/>
  <c r="S41" i="22" s="1"/>
  <c r="K41" i="22"/>
  <c r="J41" i="22"/>
  <c r="S40" i="22"/>
  <c r="R40" i="22"/>
  <c r="Q40" i="22"/>
  <c r="O40" i="22"/>
  <c r="M40" i="22"/>
  <c r="P40" i="22" s="1"/>
  <c r="L40" i="22"/>
  <c r="K40" i="22"/>
  <c r="J40" i="22"/>
  <c r="M39" i="22"/>
  <c r="S39" i="22" s="1"/>
  <c r="L39" i="22"/>
  <c r="K39" i="22"/>
  <c r="J39" i="22"/>
  <c r="Q38" i="22"/>
  <c r="P38" i="22"/>
  <c r="O38" i="22"/>
  <c r="M38" i="22"/>
  <c r="L38" i="22"/>
  <c r="K38" i="22"/>
  <c r="J38" i="22"/>
  <c r="S37" i="22"/>
  <c r="R37" i="22"/>
  <c r="P37" i="22"/>
  <c r="M37" i="22"/>
  <c r="Q37" i="22" s="1"/>
  <c r="L37" i="22"/>
  <c r="K37" i="22"/>
  <c r="J37" i="22"/>
  <c r="M36" i="22"/>
  <c r="S36" i="22" s="1"/>
  <c r="L36" i="22"/>
  <c r="K36" i="22"/>
  <c r="J36" i="22"/>
  <c r="S35" i="22"/>
  <c r="R35" i="22"/>
  <c r="Q35" i="22"/>
  <c r="P35" i="22"/>
  <c r="M35" i="22"/>
  <c r="O35" i="22" s="1"/>
  <c r="L35" i="22"/>
  <c r="K35" i="22"/>
  <c r="J35" i="22"/>
  <c r="S34" i="22"/>
  <c r="M34" i="22"/>
  <c r="R34" i="22" s="1"/>
  <c r="L34" i="22"/>
  <c r="K34" i="22"/>
  <c r="J34" i="22"/>
  <c r="R33" i="22"/>
  <c r="P33" i="22"/>
  <c r="O33" i="22"/>
  <c r="M33" i="22"/>
  <c r="L33" i="22"/>
  <c r="S33" i="22" s="1"/>
  <c r="K33" i="22"/>
  <c r="J33" i="22"/>
  <c r="S32" i="22"/>
  <c r="R32" i="22"/>
  <c r="Q32" i="22"/>
  <c r="O32" i="22"/>
  <c r="M32" i="22"/>
  <c r="P32" i="22" s="1"/>
  <c r="L32" i="22"/>
  <c r="K32" i="22"/>
  <c r="J32" i="22"/>
  <c r="M31" i="22"/>
  <c r="S31" i="22" s="1"/>
  <c r="L31" i="22"/>
  <c r="K31" i="22"/>
  <c r="J31" i="22"/>
  <c r="Q30" i="22"/>
  <c r="P30" i="22"/>
  <c r="O30" i="22"/>
  <c r="M30" i="22"/>
  <c r="L30" i="22"/>
  <c r="K30" i="22"/>
  <c r="J30" i="22"/>
  <c r="S29" i="22"/>
  <c r="R29" i="22"/>
  <c r="P29" i="22"/>
  <c r="M29" i="22"/>
  <c r="Q29" i="22" s="1"/>
  <c r="L29" i="22"/>
  <c r="K29" i="22"/>
  <c r="J29" i="22"/>
  <c r="M28" i="22"/>
  <c r="S28" i="22" s="1"/>
  <c r="L28" i="22"/>
  <c r="K28" i="22"/>
  <c r="J28" i="22"/>
  <c r="S27" i="22"/>
  <c r="R27" i="22"/>
  <c r="Q27" i="22"/>
  <c r="P27" i="22"/>
  <c r="M27" i="22"/>
  <c r="O27" i="22" s="1"/>
  <c r="L27" i="22"/>
  <c r="K27" i="22"/>
  <c r="J27" i="22"/>
  <c r="S26" i="22"/>
  <c r="M26" i="22"/>
  <c r="R26" i="22" s="1"/>
  <c r="L26" i="22"/>
  <c r="K26" i="22"/>
  <c r="J26" i="22"/>
  <c r="R25" i="22"/>
  <c r="P25" i="22"/>
  <c r="O25" i="22"/>
  <c r="M25" i="22"/>
  <c r="L25" i="22"/>
  <c r="S25" i="22" s="1"/>
  <c r="K25" i="22"/>
  <c r="J25" i="22"/>
  <c r="S24" i="22"/>
  <c r="R24" i="22"/>
  <c r="Q24" i="22"/>
  <c r="O24" i="22"/>
  <c r="M24" i="22"/>
  <c r="P24" i="22" s="1"/>
  <c r="I24" i="22" s="1"/>
  <c r="L24" i="22"/>
  <c r="K24" i="22"/>
  <c r="J24" i="22"/>
  <c r="M23" i="22"/>
  <c r="S23" i="22" s="1"/>
  <c r="L23" i="22"/>
  <c r="K23" i="22"/>
  <c r="J23" i="22"/>
  <c r="Q22" i="22"/>
  <c r="P22" i="22"/>
  <c r="O22" i="22"/>
  <c r="M22" i="22"/>
  <c r="L22" i="22"/>
  <c r="K22" i="22"/>
  <c r="J22" i="22"/>
  <c r="S21" i="22"/>
  <c r="R21" i="22"/>
  <c r="P21" i="22"/>
  <c r="M21" i="22"/>
  <c r="Q21" i="22" s="1"/>
  <c r="L21" i="22"/>
  <c r="K21" i="22"/>
  <c r="J21" i="22"/>
  <c r="M20" i="22"/>
  <c r="S20" i="22" s="1"/>
  <c r="L20" i="22"/>
  <c r="K20" i="22"/>
  <c r="J20" i="22"/>
  <c r="S19" i="22"/>
  <c r="R19" i="22"/>
  <c r="Q19" i="22"/>
  <c r="P19" i="22"/>
  <c r="M19" i="22"/>
  <c r="O19" i="22" s="1"/>
  <c r="L19" i="22"/>
  <c r="K19" i="22"/>
  <c r="J19" i="22"/>
  <c r="S18" i="22"/>
  <c r="M18" i="22"/>
  <c r="R18" i="22" s="1"/>
  <c r="L18" i="22"/>
  <c r="K18" i="22"/>
  <c r="J18" i="22"/>
  <c r="R17" i="22"/>
  <c r="P17" i="22"/>
  <c r="O17" i="22"/>
  <c r="M17" i="22"/>
  <c r="L17" i="22"/>
  <c r="S17" i="22" s="1"/>
  <c r="K17" i="22"/>
  <c r="J17" i="22"/>
  <c r="S16" i="22"/>
  <c r="R16" i="22"/>
  <c r="Q16" i="22"/>
  <c r="O16" i="22"/>
  <c r="M16" i="22"/>
  <c r="P16" i="22" s="1"/>
  <c r="L16" i="22"/>
  <c r="K16" i="22"/>
  <c r="J16" i="22"/>
  <c r="M15" i="22"/>
  <c r="S15" i="22" s="1"/>
  <c r="L15" i="22"/>
  <c r="K15" i="22"/>
  <c r="J15" i="22"/>
  <c r="Q14" i="22"/>
  <c r="P14" i="22"/>
  <c r="O14" i="22"/>
  <c r="M14" i="22"/>
  <c r="L14" i="22"/>
  <c r="K14" i="22"/>
  <c r="J14" i="22"/>
  <c r="S13" i="22"/>
  <c r="R13" i="22"/>
  <c r="P13" i="22"/>
  <c r="M13" i="22"/>
  <c r="Q13" i="22" s="1"/>
  <c r="L13" i="22"/>
  <c r="K13" i="22"/>
  <c r="J13" i="22"/>
  <c r="J50" i="22" s="1"/>
  <c r="R49" i="21"/>
  <c r="P49" i="21"/>
  <c r="O49" i="21"/>
  <c r="M49" i="21"/>
  <c r="Q49" i="21" s="1"/>
  <c r="L49" i="21"/>
  <c r="K49" i="21"/>
  <c r="S49" i="21" s="1"/>
  <c r="J49" i="21"/>
  <c r="R48" i="21"/>
  <c r="Q48" i="21"/>
  <c r="O48" i="21"/>
  <c r="M48" i="21"/>
  <c r="P48" i="21" s="1"/>
  <c r="L48" i="21"/>
  <c r="K48" i="21"/>
  <c r="S48" i="21" s="1"/>
  <c r="J48" i="21"/>
  <c r="M47" i="21"/>
  <c r="S47" i="21" s="1"/>
  <c r="L47" i="21"/>
  <c r="Q47" i="21" s="1"/>
  <c r="K47" i="21"/>
  <c r="J47" i="21"/>
  <c r="P46" i="21"/>
  <c r="O46" i="21"/>
  <c r="M46" i="21"/>
  <c r="L46" i="21"/>
  <c r="K46" i="21"/>
  <c r="J46" i="21"/>
  <c r="S45" i="21"/>
  <c r="R45" i="21"/>
  <c r="P45" i="21"/>
  <c r="O45" i="21"/>
  <c r="M45" i="21"/>
  <c r="L45" i="21"/>
  <c r="Q45" i="21" s="1"/>
  <c r="K45" i="21"/>
  <c r="J45" i="21"/>
  <c r="M44" i="21"/>
  <c r="S44" i="21" s="1"/>
  <c r="L44" i="21"/>
  <c r="K44" i="21"/>
  <c r="J44" i="21"/>
  <c r="P43" i="21"/>
  <c r="M43" i="21"/>
  <c r="O43" i="21" s="1"/>
  <c r="L43" i="21"/>
  <c r="K43" i="21"/>
  <c r="J43" i="21"/>
  <c r="S42" i="21"/>
  <c r="P42" i="21"/>
  <c r="M42" i="21"/>
  <c r="R42" i="21" s="1"/>
  <c r="L42" i="21"/>
  <c r="Q42" i="21" s="1"/>
  <c r="K42" i="21"/>
  <c r="J42" i="21"/>
  <c r="R41" i="21"/>
  <c r="P41" i="21"/>
  <c r="O41" i="21"/>
  <c r="I41" i="21"/>
  <c r="M41" i="21"/>
  <c r="Q41" i="21" s="1"/>
  <c r="L41" i="21"/>
  <c r="K41" i="21"/>
  <c r="S41" i="21" s="1"/>
  <c r="J41" i="21"/>
  <c r="S40" i="21"/>
  <c r="R40" i="21"/>
  <c r="Q40" i="21"/>
  <c r="O40" i="21"/>
  <c r="M40" i="21"/>
  <c r="P40" i="21" s="1"/>
  <c r="L40" i="21"/>
  <c r="K40" i="21"/>
  <c r="J40" i="21"/>
  <c r="M39" i="21"/>
  <c r="S39" i="21" s="1"/>
  <c r="L39" i="21"/>
  <c r="Q39" i="21" s="1"/>
  <c r="K39" i="21"/>
  <c r="J39" i="21"/>
  <c r="P38" i="21"/>
  <c r="O38" i="21"/>
  <c r="M38" i="21"/>
  <c r="L38" i="21"/>
  <c r="K38" i="21"/>
  <c r="J38" i="21"/>
  <c r="S37" i="21"/>
  <c r="R37" i="21"/>
  <c r="P37" i="21"/>
  <c r="O37" i="21"/>
  <c r="M37" i="21"/>
  <c r="L37" i="21"/>
  <c r="Q37" i="21" s="1"/>
  <c r="K37" i="21"/>
  <c r="J37" i="21"/>
  <c r="M36" i="21"/>
  <c r="S36" i="21" s="1"/>
  <c r="L36" i="21"/>
  <c r="K36" i="21"/>
  <c r="J36" i="21"/>
  <c r="P35" i="21"/>
  <c r="M35" i="21"/>
  <c r="O35" i="21" s="1"/>
  <c r="L35" i="21"/>
  <c r="K35" i="21"/>
  <c r="J35" i="21"/>
  <c r="S34" i="21"/>
  <c r="P34" i="21"/>
  <c r="M34" i="21"/>
  <c r="R34" i="21" s="1"/>
  <c r="L34" i="21"/>
  <c r="Q34" i="21" s="1"/>
  <c r="K34" i="21"/>
  <c r="J34" i="21"/>
  <c r="R33" i="21"/>
  <c r="P33" i="21"/>
  <c r="O33" i="21"/>
  <c r="M33" i="21"/>
  <c r="Q33" i="21" s="1"/>
  <c r="L33" i="21"/>
  <c r="K33" i="21"/>
  <c r="S33" i="21" s="1"/>
  <c r="J33" i="21"/>
  <c r="S32" i="21"/>
  <c r="R32" i="21"/>
  <c r="Q32" i="21"/>
  <c r="O32" i="21"/>
  <c r="M32" i="21"/>
  <c r="P32" i="21" s="1"/>
  <c r="L32" i="21"/>
  <c r="K32" i="21"/>
  <c r="J32" i="21"/>
  <c r="M31" i="21"/>
  <c r="S31" i="21" s="1"/>
  <c r="L31" i="21"/>
  <c r="Q31" i="21" s="1"/>
  <c r="K31" i="21"/>
  <c r="J31" i="21"/>
  <c r="P30" i="21"/>
  <c r="O30" i="21"/>
  <c r="M30" i="21"/>
  <c r="L30" i="21"/>
  <c r="K30" i="21"/>
  <c r="J30" i="21"/>
  <c r="S29" i="21"/>
  <c r="R29" i="21"/>
  <c r="P29" i="21"/>
  <c r="O29" i="21"/>
  <c r="M29" i="21"/>
  <c r="L29" i="21"/>
  <c r="Q29" i="21" s="1"/>
  <c r="K29" i="21"/>
  <c r="J29" i="21"/>
  <c r="M28" i="21"/>
  <c r="S28" i="21" s="1"/>
  <c r="L28" i="21"/>
  <c r="K28" i="21"/>
  <c r="J28" i="21"/>
  <c r="P27" i="21"/>
  <c r="M27" i="21"/>
  <c r="O27" i="21" s="1"/>
  <c r="L27" i="21"/>
  <c r="K27" i="21"/>
  <c r="J27" i="21"/>
  <c r="S26" i="21"/>
  <c r="P26" i="21"/>
  <c r="M26" i="21"/>
  <c r="R26" i="21" s="1"/>
  <c r="L26" i="21"/>
  <c r="Q26" i="21" s="1"/>
  <c r="K26" i="21"/>
  <c r="J26" i="21"/>
  <c r="R25" i="21"/>
  <c r="P25" i="21"/>
  <c r="O25" i="21"/>
  <c r="M25" i="21"/>
  <c r="Q25" i="21" s="1"/>
  <c r="L25" i="21"/>
  <c r="K25" i="21"/>
  <c r="S25" i="21" s="1"/>
  <c r="J25" i="21"/>
  <c r="S24" i="21"/>
  <c r="R24" i="21"/>
  <c r="Q24" i="21"/>
  <c r="O24" i="21"/>
  <c r="M24" i="21"/>
  <c r="P24" i="21" s="1"/>
  <c r="I24" i="21" s="1"/>
  <c r="L24" i="21"/>
  <c r="K24" i="21"/>
  <c r="J24" i="21"/>
  <c r="M23" i="21"/>
  <c r="S23" i="21" s="1"/>
  <c r="L23" i="21"/>
  <c r="Q23" i="21" s="1"/>
  <c r="K23" i="21"/>
  <c r="J23" i="21"/>
  <c r="P22" i="21"/>
  <c r="O22" i="21"/>
  <c r="M22" i="21"/>
  <c r="L22" i="21"/>
  <c r="K22" i="21"/>
  <c r="J22" i="21"/>
  <c r="S21" i="21"/>
  <c r="R21" i="21"/>
  <c r="P21" i="21"/>
  <c r="O21" i="21"/>
  <c r="M21" i="21"/>
  <c r="L21" i="21"/>
  <c r="Q21" i="21" s="1"/>
  <c r="K21" i="21"/>
  <c r="J21" i="21"/>
  <c r="M20" i="21"/>
  <c r="S20" i="21" s="1"/>
  <c r="L20" i="21"/>
  <c r="K20" i="21"/>
  <c r="J20" i="21"/>
  <c r="P19" i="21"/>
  <c r="M19" i="21"/>
  <c r="O19" i="21" s="1"/>
  <c r="L19" i="21"/>
  <c r="K19" i="21"/>
  <c r="J19" i="21"/>
  <c r="S18" i="21"/>
  <c r="P18" i="21"/>
  <c r="M18" i="21"/>
  <c r="R18" i="21" s="1"/>
  <c r="L18" i="21"/>
  <c r="Q18" i="21" s="1"/>
  <c r="K18" i="21"/>
  <c r="J18" i="21"/>
  <c r="R17" i="21"/>
  <c r="P17" i="21"/>
  <c r="O17" i="21"/>
  <c r="M17" i="21"/>
  <c r="Q17" i="21" s="1"/>
  <c r="L17" i="21"/>
  <c r="K17" i="21"/>
  <c r="S17" i="21" s="1"/>
  <c r="J17" i="21"/>
  <c r="S16" i="21"/>
  <c r="R16" i="21"/>
  <c r="Q16" i="21"/>
  <c r="O16" i="21"/>
  <c r="M16" i="21"/>
  <c r="P16" i="21" s="1"/>
  <c r="L16" i="21"/>
  <c r="K16" i="21"/>
  <c r="J16" i="21"/>
  <c r="Q15" i="21"/>
  <c r="M15" i="21"/>
  <c r="S15" i="21" s="1"/>
  <c r="L15" i="21"/>
  <c r="K15" i="21"/>
  <c r="J15" i="21"/>
  <c r="P14" i="21"/>
  <c r="O14" i="21"/>
  <c r="M14" i="21"/>
  <c r="L14" i="21"/>
  <c r="K14" i="21"/>
  <c r="J14" i="21"/>
  <c r="S13" i="21"/>
  <c r="R13" i="21"/>
  <c r="P13" i="21"/>
  <c r="M13" i="21"/>
  <c r="O13" i="21" s="1"/>
  <c r="L13" i="21"/>
  <c r="Q13" i="21" s="1"/>
  <c r="K13" i="21"/>
  <c r="J13" i="21"/>
  <c r="J50" i="21" s="1"/>
  <c r="P49" i="20"/>
  <c r="O49" i="20"/>
  <c r="M49" i="20"/>
  <c r="R49" i="20" s="1"/>
  <c r="L49" i="20"/>
  <c r="S49" i="20" s="1"/>
  <c r="K49" i="20"/>
  <c r="J49" i="20"/>
  <c r="S48" i="20"/>
  <c r="R48" i="20"/>
  <c r="Q48" i="20"/>
  <c r="P48" i="20"/>
  <c r="O48" i="20"/>
  <c r="M48" i="20"/>
  <c r="L48" i="20"/>
  <c r="K48" i="20"/>
  <c r="J48" i="20"/>
  <c r="M47" i="20"/>
  <c r="S47" i="20" s="1"/>
  <c r="L47" i="20"/>
  <c r="K47" i="20"/>
  <c r="J47" i="20"/>
  <c r="Q46" i="20"/>
  <c r="P46" i="20"/>
  <c r="O46" i="20"/>
  <c r="M46" i="20"/>
  <c r="L46" i="20"/>
  <c r="K46" i="20"/>
  <c r="J46" i="20"/>
  <c r="S45" i="20"/>
  <c r="R45" i="20"/>
  <c r="P45" i="20"/>
  <c r="M45" i="20"/>
  <c r="Q45" i="20" s="1"/>
  <c r="L45" i="20"/>
  <c r="K45" i="20"/>
  <c r="J45" i="20"/>
  <c r="M44" i="20"/>
  <c r="S44" i="20" s="1"/>
  <c r="L44" i="20"/>
  <c r="K44" i="20"/>
  <c r="J44" i="20"/>
  <c r="R43" i="20"/>
  <c r="Q43" i="20"/>
  <c r="P43" i="20"/>
  <c r="M43" i="20"/>
  <c r="O43" i="20" s="1"/>
  <c r="L43" i="20"/>
  <c r="K43" i="20"/>
  <c r="S43" i="20" s="1"/>
  <c r="J43" i="20"/>
  <c r="S42" i="20"/>
  <c r="M42" i="20"/>
  <c r="R42" i="20" s="1"/>
  <c r="L42" i="20"/>
  <c r="K42" i="20"/>
  <c r="J42" i="20"/>
  <c r="P41" i="20"/>
  <c r="O41" i="20"/>
  <c r="M41" i="20"/>
  <c r="R41" i="20" s="1"/>
  <c r="L41" i="20"/>
  <c r="S41" i="20" s="1"/>
  <c r="K41" i="20"/>
  <c r="J41" i="20"/>
  <c r="S40" i="20"/>
  <c r="R40" i="20"/>
  <c r="Q40" i="20"/>
  <c r="P40" i="20"/>
  <c r="O40" i="20"/>
  <c r="M40" i="20"/>
  <c r="L40" i="20"/>
  <c r="K40" i="20"/>
  <c r="J40" i="20"/>
  <c r="M39" i="20"/>
  <c r="S39" i="20" s="1"/>
  <c r="L39" i="20"/>
  <c r="K39" i="20"/>
  <c r="J39" i="20"/>
  <c r="Q38" i="20"/>
  <c r="P38" i="20"/>
  <c r="O38" i="20"/>
  <c r="M38" i="20"/>
  <c r="L38" i="20"/>
  <c r="K38" i="20"/>
  <c r="J38" i="20"/>
  <c r="S37" i="20"/>
  <c r="R37" i="20"/>
  <c r="P37" i="20"/>
  <c r="M37" i="20"/>
  <c r="Q37" i="20" s="1"/>
  <c r="L37" i="20"/>
  <c r="K37" i="20"/>
  <c r="J37" i="20"/>
  <c r="M36" i="20"/>
  <c r="S36" i="20" s="1"/>
  <c r="L36" i="20"/>
  <c r="K36" i="20"/>
  <c r="J36" i="20"/>
  <c r="S35" i="20"/>
  <c r="R35" i="20"/>
  <c r="Q35" i="20"/>
  <c r="P35" i="20"/>
  <c r="M35" i="20"/>
  <c r="O35" i="20" s="1"/>
  <c r="L35" i="20"/>
  <c r="K35" i="20"/>
  <c r="J35" i="20"/>
  <c r="S34" i="20"/>
  <c r="M34" i="20"/>
  <c r="R34" i="20" s="1"/>
  <c r="L34" i="20"/>
  <c r="K34" i="20"/>
  <c r="J34" i="20"/>
  <c r="P33" i="20"/>
  <c r="O33" i="20"/>
  <c r="M33" i="20"/>
  <c r="R33" i="20" s="1"/>
  <c r="L33" i="20"/>
  <c r="S33" i="20" s="1"/>
  <c r="K33" i="20"/>
  <c r="J33" i="20"/>
  <c r="S32" i="20"/>
  <c r="R32" i="20"/>
  <c r="Q32" i="20"/>
  <c r="P32" i="20"/>
  <c r="O32" i="20"/>
  <c r="I32" i="20"/>
  <c r="M32" i="20"/>
  <c r="L32" i="20"/>
  <c r="K32" i="20"/>
  <c r="J32" i="20"/>
  <c r="M31" i="20"/>
  <c r="S31" i="20" s="1"/>
  <c r="L31" i="20"/>
  <c r="K31" i="20"/>
  <c r="J31" i="20"/>
  <c r="Q30" i="20"/>
  <c r="P30" i="20"/>
  <c r="O30" i="20"/>
  <c r="M30" i="20"/>
  <c r="L30" i="20"/>
  <c r="K30" i="20"/>
  <c r="J30" i="20"/>
  <c r="S29" i="20"/>
  <c r="R29" i="20"/>
  <c r="P29" i="20"/>
  <c r="M29" i="20"/>
  <c r="Q29" i="20" s="1"/>
  <c r="L29" i="20"/>
  <c r="K29" i="20"/>
  <c r="J29" i="20"/>
  <c r="M28" i="20"/>
  <c r="S28" i="20" s="1"/>
  <c r="L28" i="20"/>
  <c r="K28" i="20"/>
  <c r="J28" i="20"/>
  <c r="S27" i="20"/>
  <c r="R27" i="20"/>
  <c r="Q27" i="20"/>
  <c r="P27" i="20"/>
  <c r="M27" i="20"/>
  <c r="O27" i="20" s="1"/>
  <c r="L27" i="20"/>
  <c r="K27" i="20"/>
  <c r="J27" i="20"/>
  <c r="S26" i="20"/>
  <c r="M26" i="20"/>
  <c r="R26" i="20" s="1"/>
  <c r="L26" i="20"/>
  <c r="K26" i="20"/>
  <c r="J26" i="20"/>
  <c r="P25" i="20"/>
  <c r="O25" i="20"/>
  <c r="M25" i="20"/>
  <c r="R25" i="20" s="1"/>
  <c r="L25" i="20"/>
  <c r="S25" i="20" s="1"/>
  <c r="K25" i="20"/>
  <c r="J25" i="20"/>
  <c r="S24" i="20"/>
  <c r="R24" i="20"/>
  <c r="Q24" i="20"/>
  <c r="P24" i="20"/>
  <c r="O24" i="20"/>
  <c r="M24" i="20"/>
  <c r="L24" i="20"/>
  <c r="K24" i="20"/>
  <c r="J24" i="20"/>
  <c r="M23" i="20"/>
  <c r="S23" i="20" s="1"/>
  <c r="L23" i="20"/>
  <c r="K23" i="20"/>
  <c r="J23" i="20"/>
  <c r="Q22" i="20"/>
  <c r="P22" i="20"/>
  <c r="O22" i="20"/>
  <c r="M22" i="20"/>
  <c r="L22" i="20"/>
  <c r="K22" i="20"/>
  <c r="J22" i="20"/>
  <c r="S21" i="20"/>
  <c r="R21" i="20"/>
  <c r="P21" i="20"/>
  <c r="M21" i="20"/>
  <c r="Q21" i="20" s="1"/>
  <c r="L21" i="20"/>
  <c r="K21" i="20"/>
  <c r="J21" i="20"/>
  <c r="M20" i="20"/>
  <c r="S20" i="20" s="1"/>
  <c r="L20" i="20"/>
  <c r="K20" i="20"/>
  <c r="J20" i="20"/>
  <c r="S19" i="20"/>
  <c r="R19" i="20"/>
  <c r="Q19" i="20"/>
  <c r="P19" i="20"/>
  <c r="M19" i="20"/>
  <c r="O19" i="20" s="1"/>
  <c r="L19" i="20"/>
  <c r="K19" i="20"/>
  <c r="J19" i="20"/>
  <c r="S18" i="20"/>
  <c r="M18" i="20"/>
  <c r="R18" i="20" s="1"/>
  <c r="L18" i="20"/>
  <c r="K18" i="20"/>
  <c r="J18" i="20"/>
  <c r="P17" i="20"/>
  <c r="O17" i="20"/>
  <c r="M17" i="20"/>
  <c r="R17" i="20" s="1"/>
  <c r="L17" i="20"/>
  <c r="S17" i="20" s="1"/>
  <c r="K17" i="20"/>
  <c r="J17" i="20"/>
  <c r="S16" i="20"/>
  <c r="R16" i="20"/>
  <c r="Q16" i="20"/>
  <c r="P16" i="20"/>
  <c r="O16" i="20"/>
  <c r="M16" i="20"/>
  <c r="L16" i="20"/>
  <c r="K16" i="20"/>
  <c r="J16" i="20"/>
  <c r="M15" i="20"/>
  <c r="S15" i="20" s="1"/>
  <c r="L15" i="20"/>
  <c r="K15" i="20"/>
  <c r="J15" i="20"/>
  <c r="M14" i="20"/>
  <c r="L14" i="20"/>
  <c r="K14" i="20"/>
  <c r="J14" i="20"/>
  <c r="S13" i="20"/>
  <c r="R13" i="20"/>
  <c r="P13" i="20"/>
  <c r="M13" i="20"/>
  <c r="L13" i="20"/>
  <c r="K13" i="20"/>
  <c r="J13" i="20"/>
  <c r="S49" i="19"/>
  <c r="R49" i="19"/>
  <c r="Q49" i="19"/>
  <c r="P49" i="19"/>
  <c r="O49" i="19"/>
  <c r="M49" i="19"/>
  <c r="L49" i="19"/>
  <c r="K49" i="19"/>
  <c r="J49" i="19"/>
  <c r="S48" i="19"/>
  <c r="R48" i="19"/>
  <c r="Q48" i="19"/>
  <c r="M48" i="19"/>
  <c r="P48" i="19" s="1"/>
  <c r="L48" i="19"/>
  <c r="K48" i="19"/>
  <c r="J48" i="19"/>
  <c r="M47" i="19"/>
  <c r="S47" i="19" s="1"/>
  <c r="L47" i="19"/>
  <c r="K47" i="19"/>
  <c r="J47" i="19"/>
  <c r="R46" i="19"/>
  <c r="Q46" i="19"/>
  <c r="P46" i="19"/>
  <c r="O46" i="19"/>
  <c r="M46" i="19"/>
  <c r="L46" i="19"/>
  <c r="S46" i="19" s="1"/>
  <c r="K46" i="19"/>
  <c r="J46" i="19"/>
  <c r="S45" i="19"/>
  <c r="R45" i="19"/>
  <c r="M45" i="19"/>
  <c r="Q45" i="19" s="1"/>
  <c r="L45" i="19"/>
  <c r="K45" i="19"/>
  <c r="J45" i="19"/>
  <c r="M44" i="19"/>
  <c r="S44" i="19" s="1"/>
  <c r="L44" i="19"/>
  <c r="K44" i="19"/>
  <c r="J44" i="19"/>
  <c r="R43" i="19"/>
  <c r="Q43" i="19"/>
  <c r="P43" i="19"/>
  <c r="M43" i="19"/>
  <c r="O43" i="19" s="1"/>
  <c r="L43" i="19"/>
  <c r="K43" i="19"/>
  <c r="S43" i="19" s="1"/>
  <c r="J43" i="19"/>
  <c r="S42" i="19"/>
  <c r="M42" i="19"/>
  <c r="R42" i="19" s="1"/>
  <c r="L42" i="19"/>
  <c r="K42" i="19"/>
  <c r="J42" i="19"/>
  <c r="S41" i="19"/>
  <c r="R41" i="19"/>
  <c r="Q41" i="19"/>
  <c r="P41" i="19"/>
  <c r="O41" i="19"/>
  <c r="M41" i="19"/>
  <c r="L41" i="19"/>
  <c r="K41" i="19"/>
  <c r="J41" i="19"/>
  <c r="S40" i="19"/>
  <c r="R40" i="19"/>
  <c r="Q40" i="19"/>
  <c r="M40" i="19"/>
  <c r="P40" i="19" s="1"/>
  <c r="L40" i="19"/>
  <c r="K40" i="19"/>
  <c r="J40" i="19"/>
  <c r="M39" i="19"/>
  <c r="S39" i="19" s="1"/>
  <c r="L39" i="19"/>
  <c r="K39" i="19"/>
  <c r="J39" i="19"/>
  <c r="R38" i="19"/>
  <c r="Q38" i="19"/>
  <c r="P38" i="19"/>
  <c r="O38" i="19"/>
  <c r="M38" i="19"/>
  <c r="L38" i="19"/>
  <c r="S38" i="19" s="1"/>
  <c r="K38" i="19"/>
  <c r="J38" i="19"/>
  <c r="S37" i="19"/>
  <c r="R37" i="19"/>
  <c r="M37" i="19"/>
  <c r="Q37" i="19" s="1"/>
  <c r="L37" i="19"/>
  <c r="K37" i="19"/>
  <c r="J37" i="19"/>
  <c r="M36" i="19"/>
  <c r="R36" i="19" s="1"/>
  <c r="L36" i="19"/>
  <c r="K36" i="19"/>
  <c r="J36" i="19"/>
  <c r="R35" i="19"/>
  <c r="Q35" i="19"/>
  <c r="P35" i="19"/>
  <c r="M35" i="19"/>
  <c r="O35" i="19" s="1"/>
  <c r="L35" i="19"/>
  <c r="K35" i="19"/>
  <c r="S35" i="19" s="1"/>
  <c r="J35" i="19"/>
  <c r="S34" i="19"/>
  <c r="M34" i="19"/>
  <c r="R34" i="19" s="1"/>
  <c r="L34" i="19"/>
  <c r="K34" i="19"/>
  <c r="J34" i="19"/>
  <c r="S33" i="19"/>
  <c r="R33" i="19"/>
  <c r="Q33" i="19"/>
  <c r="P33" i="19"/>
  <c r="O33" i="19"/>
  <c r="I33" i="19"/>
  <c r="M33" i="19"/>
  <c r="L33" i="19"/>
  <c r="K33" i="19"/>
  <c r="J33" i="19"/>
  <c r="S32" i="19"/>
  <c r="R32" i="19"/>
  <c r="Q32" i="19"/>
  <c r="M32" i="19"/>
  <c r="P32" i="19" s="1"/>
  <c r="L32" i="19"/>
  <c r="K32" i="19"/>
  <c r="J32" i="19"/>
  <c r="M31" i="19"/>
  <c r="S31" i="19" s="1"/>
  <c r="L31" i="19"/>
  <c r="K31" i="19"/>
  <c r="J31" i="19"/>
  <c r="R30" i="19"/>
  <c r="Q30" i="19"/>
  <c r="P30" i="19"/>
  <c r="O30" i="19"/>
  <c r="M30" i="19"/>
  <c r="L30" i="19"/>
  <c r="S30" i="19" s="1"/>
  <c r="K30" i="19"/>
  <c r="J30" i="19"/>
  <c r="S29" i="19"/>
  <c r="R29" i="19"/>
  <c r="M29" i="19"/>
  <c r="Q29" i="19" s="1"/>
  <c r="L29" i="19"/>
  <c r="K29" i="19"/>
  <c r="J29" i="19"/>
  <c r="M28" i="19"/>
  <c r="R28" i="19" s="1"/>
  <c r="L28" i="19"/>
  <c r="K28" i="19"/>
  <c r="J28" i="19"/>
  <c r="S27" i="19"/>
  <c r="R27" i="19"/>
  <c r="Q27" i="19"/>
  <c r="P27" i="19"/>
  <c r="M27" i="19"/>
  <c r="O27" i="19" s="1"/>
  <c r="L27" i="19"/>
  <c r="K27" i="19"/>
  <c r="J27" i="19"/>
  <c r="S26" i="19"/>
  <c r="M26" i="19"/>
  <c r="R26" i="19" s="1"/>
  <c r="L26" i="19"/>
  <c r="K26" i="19"/>
  <c r="J26" i="19"/>
  <c r="S25" i="19"/>
  <c r="R25" i="19"/>
  <c r="Q25" i="19"/>
  <c r="P25" i="19"/>
  <c r="O25" i="19"/>
  <c r="M25" i="19"/>
  <c r="L25" i="19"/>
  <c r="K25" i="19"/>
  <c r="J25" i="19"/>
  <c r="S24" i="19"/>
  <c r="R24" i="19"/>
  <c r="Q24" i="19"/>
  <c r="M24" i="19"/>
  <c r="P24" i="19" s="1"/>
  <c r="L24" i="19"/>
  <c r="K24" i="19"/>
  <c r="J24" i="19"/>
  <c r="M23" i="19"/>
  <c r="S23" i="19" s="1"/>
  <c r="L23" i="19"/>
  <c r="K23" i="19"/>
  <c r="J23" i="19"/>
  <c r="R22" i="19"/>
  <c r="Q22" i="19"/>
  <c r="P22" i="19"/>
  <c r="O22" i="19"/>
  <c r="M22" i="19"/>
  <c r="L22" i="19"/>
  <c r="S22" i="19" s="1"/>
  <c r="K22" i="19"/>
  <c r="J22" i="19"/>
  <c r="S21" i="19"/>
  <c r="R21" i="19"/>
  <c r="M21" i="19"/>
  <c r="Q21" i="19" s="1"/>
  <c r="L21" i="19"/>
  <c r="K21" i="19"/>
  <c r="J21" i="19"/>
  <c r="M20" i="19"/>
  <c r="O20" i="19" s="1"/>
  <c r="L20" i="19"/>
  <c r="K20" i="19"/>
  <c r="J20" i="19"/>
  <c r="S19" i="19"/>
  <c r="R19" i="19"/>
  <c r="Q19" i="19"/>
  <c r="P19" i="19"/>
  <c r="M19" i="19"/>
  <c r="O19" i="19" s="1"/>
  <c r="L19" i="19"/>
  <c r="K19" i="19"/>
  <c r="J19" i="19"/>
  <c r="S18" i="19"/>
  <c r="M18" i="19"/>
  <c r="R18" i="19" s="1"/>
  <c r="L18" i="19"/>
  <c r="K18" i="19"/>
  <c r="J18" i="19"/>
  <c r="S17" i="19"/>
  <c r="R17" i="19"/>
  <c r="Q17" i="19"/>
  <c r="P17" i="19"/>
  <c r="O17" i="19"/>
  <c r="M17" i="19"/>
  <c r="L17" i="19"/>
  <c r="K17" i="19"/>
  <c r="J17" i="19"/>
  <c r="S16" i="19"/>
  <c r="R16" i="19"/>
  <c r="Q16" i="19"/>
  <c r="M16" i="19"/>
  <c r="P16" i="19" s="1"/>
  <c r="L16" i="19"/>
  <c r="K16" i="19"/>
  <c r="J16" i="19"/>
  <c r="M15" i="19"/>
  <c r="S15" i="19" s="1"/>
  <c r="L15" i="19"/>
  <c r="K15" i="19"/>
  <c r="J15" i="19"/>
  <c r="R14" i="19"/>
  <c r="Q14" i="19"/>
  <c r="P14" i="19"/>
  <c r="O14" i="19"/>
  <c r="M14" i="19"/>
  <c r="L14" i="19"/>
  <c r="S14" i="19" s="1"/>
  <c r="K14" i="19"/>
  <c r="J14" i="19"/>
  <c r="S13" i="19"/>
  <c r="R13" i="19"/>
  <c r="M13" i="19"/>
  <c r="Q13" i="19" s="1"/>
  <c r="L13" i="19"/>
  <c r="K13" i="19"/>
  <c r="J13" i="19"/>
  <c r="J50" i="19" s="1"/>
  <c r="P49" i="17"/>
  <c r="O49" i="17"/>
  <c r="M49" i="17"/>
  <c r="R49" i="17" s="1"/>
  <c r="L49" i="17"/>
  <c r="S49" i="17" s="1"/>
  <c r="K49" i="17"/>
  <c r="J49" i="17"/>
  <c r="S48" i="17"/>
  <c r="R48" i="17"/>
  <c r="Q48" i="17"/>
  <c r="P48" i="17"/>
  <c r="O48" i="17"/>
  <c r="M48" i="17"/>
  <c r="L48" i="17"/>
  <c r="K48" i="17"/>
  <c r="J48" i="17"/>
  <c r="M47" i="17"/>
  <c r="S47" i="17" s="1"/>
  <c r="L47" i="17"/>
  <c r="K47" i="17"/>
  <c r="J47" i="17"/>
  <c r="Q46" i="17"/>
  <c r="P46" i="17"/>
  <c r="O46" i="17"/>
  <c r="M46" i="17"/>
  <c r="L46" i="17"/>
  <c r="K46" i="17"/>
  <c r="J46" i="17"/>
  <c r="S45" i="17"/>
  <c r="R45" i="17"/>
  <c r="P45" i="17"/>
  <c r="M45" i="17"/>
  <c r="Q45" i="17" s="1"/>
  <c r="L45" i="17"/>
  <c r="K45" i="17"/>
  <c r="J45" i="17"/>
  <c r="M44" i="17"/>
  <c r="S44" i="17" s="1"/>
  <c r="L44" i="17"/>
  <c r="K44" i="17"/>
  <c r="J44" i="17"/>
  <c r="R43" i="17"/>
  <c r="Q43" i="17"/>
  <c r="P43" i="17"/>
  <c r="M43" i="17"/>
  <c r="O43" i="17" s="1"/>
  <c r="L43" i="17"/>
  <c r="K43" i="17"/>
  <c r="S43" i="17" s="1"/>
  <c r="J43" i="17"/>
  <c r="S42" i="17"/>
  <c r="M42" i="17"/>
  <c r="R42" i="17" s="1"/>
  <c r="L42" i="17"/>
  <c r="K42" i="17"/>
  <c r="J42" i="17"/>
  <c r="Q41" i="17"/>
  <c r="P41" i="17"/>
  <c r="O41" i="17"/>
  <c r="M41" i="17"/>
  <c r="R41" i="17" s="1"/>
  <c r="L41" i="17"/>
  <c r="S41" i="17" s="1"/>
  <c r="K41" i="17"/>
  <c r="J41" i="17"/>
  <c r="S40" i="17"/>
  <c r="R40" i="17"/>
  <c r="Q40" i="17"/>
  <c r="P40" i="17"/>
  <c r="O40" i="17"/>
  <c r="M40" i="17"/>
  <c r="L40" i="17"/>
  <c r="K40" i="17"/>
  <c r="J40" i="17"/>
  <c r="M39" i="17"/>
  <c r="S39" i="17" s="1"/>
  <c r="L39" i="17"/>
  <c r="K39" i="17"/>
  <c r="J39" i="17"/>
  <c r="R38" i="17"/>
  <c r="Q38" i="17"/>
  <c r="P38" i="17"/>
  <c r="O38" i="17"/>
  <c r="M38" i="17"/>
  <c r="L38" i="17"/>
  <c r="K38" i="17"/>
  <c r="J38" i="17"/>
  <c r="S37" i="17"/>
  <c r="R37" i="17"/>
  <c r="P37" i="17"/>
  <c r="M37" i="17"/>
  <c r="Q37" i="17" s="1"/>
  <c r="L37" i="17"/>
  <c r="K37" i="17"/>
  <c r="J37" i="17"/>
  <c r="M36" i="17"/>
  <c r="S36" i="17" s="1"/>
  <c r="L36" i="17"/>
  <c r="K36" i="17"/>
  <c r="J36" i="17"/>
  <c r="S35" i="17"/>
  <c r="R35" i="17"/>
  <c r="Q35" i="17"/>
  <c r="P35" i="17"/>
  <c r="M35" i="17"/>
  <c r="O35" i="17" s="1"/>
  <c r="L35" i="17"/>
  <c r="K35" i="17"/>
  <c r="J35" i="17"/>
  <c r="S34" i="17"/>
  <c r="M34" i="17"/>
  <c r="R34" i="17" s="1"/>
  <c r="L34" i="17"/>
  <c r="K34" i="17"/>
  <c r="J34" i="17"/>
  <c r="Q33" i="17"/>
  <c r="P33" i="17"/>
  <c r="O33" i="17"/>
  <c r="M33" i="17"/>
  <c r="R33" i="17" s="1"/>
  <c r="L33" i="17"/>
  <c r="S33" i="17" s="1"/>
  <c r="K33" i="17"/>
  <c r="J33" i="17"/>
  <c r="S32" i="17"/>
  <c r="R32" i="17"/>
  <c r="Q32" i="17"/>
  <c r="P32" i="17"/>
  <c r="O32" i="17"/>
  <c r="I32" i="17"/>
  <c r="M32" i="17"/>
  <c r="L32" i="17"/>
  <c r="K32" i="17"/>
  <c r="J32" i="17"/>
  <c r="M31" i="17"/>
  <c r="S31" i="17" s="1"/>
  <c r="L31" i="17"/>
  <c r="K31" i="17"/>
  <c r="J31" i="17"/>
  <c r="Q30" i="17"/>
  <c r="P30" i="17"/>
  <c r="O30" i="17"/>
  <c r="M30" i="17"/>
  <c r="L30" i="17"/>
  <c r="K30" i="17"/>
  <c r="J30" i="17"/>
  <c r="S29" i="17"/>
  <c r="R29" i="17"/>
  <c r="P29" i="17"/>
  <c r="M29" i="17"/>
  <c r="Q29" i="17" s="1"/>
  <c r="L29" i="17"/>
  <c r="K29" i="17"/>
  <c r="J29" i="17"/>
  <c r="M28" i="17"/>
  <c r="S28" i="17" s="1"/>
  <c r="L28" i="17"/>
  <c r="K28" i="17"/>
  <c r="J28" i="17"/>
  <c r="S27" i="17"/>
  <c r="R27" i="17"/>
  <c r="Q27" i="17"/>
  <c r="P27" i="17"/>
  <c r="M27" i="17"/>
  <c r="O27" i="17" s="1"/>
  <c r="L27" i="17"/>
  <c r="K27" i="17"/>
  <c r="J27" i="17"/>
  <c r="S26" i="17"/>
  <c r="M26" i="17"/>
  <c r="R26" i="17" s="1"/>
  <c r="L26" i="17"/>
  <c r="K26" i="17"/>
  <c r="J26" i="17"/>
  <c r="P25" i="17"/>
  <c r="O25" i="17"/>
  <c r="M25" i="17"/>
  <c r="R25" i="17" s="1"/>
  <c r="L25" i="17"/>
  <c r="S25" i="17" s="1"/>
  <c r="K25" i="17"/>
  <c r="J25" i="17"/>
  <c r="S24" i="17"/>
  <c r="R24" i="17"/>
  <c r="Q24" i="17"/>
  <c r="P24" i="17"/>
  <c r="O24" i="17"/>
  <c r="M24" i="17"/>
  <c r="L24" i="17"/>
  <c r="K24" i="17"/>
  <c r="J24" i="17"/>
  <c r="M23" i="17"/>
  <c r="S23" i="17" s="1"/>
  <c r="L23" i="17"/>
  <c r="K23" i="17"/>
  <c r="J23" i="17"/>
  <c r="Q22" i="17"/>
  <c r="P22" i="17"/>
  <c r="O22" i="17"/>
  <c r="M22" i="17"/>
  <c r="L22" i="17"/>
  <c r="K22" i="17"/>
  <c r="J22" i="17"/>
  <c r="S21" i="17"/>
  <c r="R21" i="17"/>
  <c r="P21" i="17"/>
  <c r="M21" i="17"/>
  <c r="Q21" i="17" s="1"/>
  <c r="L21" i="17"/>
  <c r="K21" i="17"/>
  <c r="J21" i="17"/>
  <c r="M20" i="17"/>
  <c r="S20" i="17" s="1"/>
  <c r="L20" i="17"/>
  <c r="K20" i="17"/>
  <c r="J20" i="17"/>
  <c r="S19" i="17"/>
  <c r="R19" i="17"/>
  <c r="Q19" i="17"/>
  <c r="P19" i="17"/>
  <c r="M19" i="17"/>
  <c r="O19" i="17" s="1"/>
  <c r="L19" i="17"/>
  <c r="K19" i="17"/>
  <c r="J19" i="17"/>
  <c r="S18" i="17"/>
  <c r="M18" i="17"/>
  <c r="R18" i="17" s="1"/>
  <c r="L18" i="17"/>
  <c r="K18" i="17"/>
  <c r="J18" i="17"/>
  <c r="P17" i="17"/>
  <c r="O17" i="17"/>
  <c r="M17" i="17"/>
  <c r="R17" i="17" s="1"/>
  <c r="L17" i="17"/>
  <c r="S17" i="17" s="1"/>
  <c r="K17" i="17"/>
  <c r="J17" i="17"/>
  <c r="S16" i="17"/>
  <c r="R16" i="17"/>
  <c r="Q16" i="17"/>
  <c r="P16" i="17"/>
  <c r="O16" i="17"/>
  <c r="M16" i="17"/>
  <c r="L16" i="17"/>
  <c r="K16" i="17"/>
  <c r="J16" i="17"/>
  <c r="M15" i="17"/>
  <c r="S15" i="17" s="1"/>
  <c r="L15" i="17"/>
  <c r="K15" i="17"/>
  <c r="J15" i="17"/>
  <c r="Q14" i="17"/>
  <c r="P14" i="17"/>
  <c r="O14" i="17"/>
  <c r="M14" i="17"/>
  <c r="L14" i="17"/>
  <c r="K14" i="17"/>
  <c r="J14" i="17"/>
  <c r="S13" i="17"/>
  <c r="R13" i="17"/>
  <c r="P13" i="17"/>
  <c r="M13" i="17"/>
  <c r="Q13" i="17" s="1"/>
  <c r="L13" i="17"/>
  <c r="K13" i="17"/>
  <c r="J13" i="17"/>
  <c r="J50" i="17" s="1"/>
  <c r="R49" i="16"/>
  <c r="Q49" i="16"/>
  <c r="P49" i="16"/>
  <c r="O49" i="16"/>
  <c r="M49" i="16"/>
  <c r="L49" i="16"/>
  <c r="K49" i="16"/>
  <c r="S49" i="16" s="1"/>
  <c r="J49" i="16"/>
  <c r="R48" i="16"/>
  <c r="Q48" i="16"/>
  <c r="O48" i="16"/>
  <c r="M48" i="16"/>
  <c r="P48" i="16" s="1"/>
  <c r="L48" i="16"/>
  <c r="K48" i="16"/>
  <c r="S48" i="16" s="1"/>
  <c r="J48" i="16"/>
  <c r="M47" i="16"/>
  <c r="L47" i="16"/>
  <c r="K47" i="16"/>
  <c r="J47" i="16"/>
  <c r="R46" i="16"/>
  <c r="Q46" i="16"/>
  <c r="P46" i="16"/>
  <c r="O46" i="16"/>
  <c r="M46" i="16"/>
  <c r="L46" i="16"/>
  <c r="K46" i="16"/>
  <c r="J46" i="16"/>
  <c r="S45" i="16"/>
  <c r="R45" i="16"/>
  <c r="O45" i="16"/>
  <c r="M45" i="16"/>
  <c r="Q45" i="16" s="1"/>
  <c r="L45" i="16"/>
  <c r="K45" i="16"/>
  <c r="J45" i="16"/>
  <c r="M44" i="16"/>
  <c r="L44" i="16"/>
  <c r="K44" i="16"/>
  <c r="J44" i="16"/>
  <c r="R43" i="16"/>
  <c r="Q43" i="16"/>
  <c r="P43" i="16"/>
  <c r="M43" i="16"/>
  <c r="O43" i="16" s="1"/>
  <c r="L43" i="16"/>
  <c r="K43" i="16"/>
  <c r="J43" i="16"/>
  <c r="S42" i="16"/>
  <c r="M42" i="16"/>
  <c r="R42" i="16" s="1"/>
  <c r="L42" i="16"/>
  <c r="K42" i="16"/>
  <c r="J42" i="16"/>
  <c r="R41" i="16"/>
  <c r="Q41" i="16"/>
  <c r="P41" i="16"/>
  <c r="O41" i="16"/>
  <c r="M41" i="16"/>
  <c r="L41" i="16"/>
  <c r="K41" i="16"/>
  <c r="S41" i="16" s="1"/>
  <c r="J41" i="16"/>
  <c r="R40" i="16"/>
  <c r="Q40" i="16"/>
  <c r="O40" i="16"/>
  <c r="M40" i="16"/>
  <c r="P40" i="16" s="1"/>
  <c r="L40" i="16"/>
  <c r="K40" i="16"/>
  <c r="S40" i="16" s="1"/>
  <c r="J40" i="16"/>
  <c r="M39" i="16"/>
  <c r="L39" i="16"/>
  <c r="K39" i="16"/>
  <c r="J39" i="16"/>
  <c r="R38" i="16"/>
  <c r="Q38" i="16"/>
  <c r="P38" i="16"/>
  <c r="O38" i="16"/>
  <c r="M38" i="16"/>
  <c r="L38" i="16"/>
  <c r="K38" i="16"/>
  <c r="J38" i="16"/>
  <c r="R37" i="16"/>
  <c r="O37" i="16"/>
  <c r="M37" i="16"/>
  <c r="Q37" i="16" s="1"/>
  <c r="L37" i="16"/>
  <c r="K37" i="16"/>
  <c r="S37" i="16" s="1"/>
  <c r="J37" i="16"/>
  <c r="M36" i="16"/>
  <c r="L36" i="16"/>
  <c r="K36" i="16"/>
  <c r="J36" i="16"/>
  <c r="R35" i="16"/>
  <c r="Q35" i="16"/>
  <c r="P35" i="16"/>
  <c r="M35" i="16"/>
  <c r="O35" i="16" s="1"/>
  <c r="L35" i="16"/>
  <c r="K35" i="16"/>
  <c r="J35" i="16"/>
  <c r="S34" i="16"/>
  <c r="M34" i="16"/>
  <c r="R34" i="16" s="1"/>
  <c r="L34" i="16"/>
  <c r="K34" i="16"/>
  <c r="J34" i="16"/>
  <c r="R33" i="16"/>
  <c r="Q33" i="16"/>
  <c r="P33" i="16"/>
  <c r="O33" i="16"/>
  <c r="M33" i="16"/>
  <c r="L33" i="16"/>
  <c r="K33" i="16"/>
  <c r="S33" i="16" s="1"/>
  <c r="J33" i="16"/>
  <c r="R32" i="16"/>
  <c r="Q32" i="16"/>
  <c r="O32" i="16"/>
  <c r="M32" i="16"/>
  <c r="P32" i="16" s="1"/>
  <c r="L32" i="16"/>
  <c r="K32" i="16"/>
  <c r="S32" i="16" s="1"/>
  <c r="J32" i="16"/>
  <c r="M31" i="16"/>
  <c r="L31" i="16"/>
  <c r="K31" i="16"/>
  <c r="J31" i="16"/>
  <c r="R30" i="16"/>
  <c r="Q30" i="16"/>
  <c r="P30" i="16"/>
  <c r="O30" i="16"/>
  <c r="M30" i="16"/>
  <c r="L30" i="16"/>
  <c r="K30" i="16"/>
  <c r="J30" i="16"/>
  <c r="R29" i="16"/>
  <c r="O29" i="16"/>
  <c r="M29" i="16"/>
  <c r="Q29" i="16" s="1"/>
  <c r="L29" i="16"/>
  <c r="K29" i="16"/>
  <c r="S29" i="16" s="1"/>
  <c r="J29" i="16"/>
  <c r="M28" i="16"/>
  <c r="L28" i="16"/>
  <c r="K28" i="16"/>
  <c r="J28" i="16"/>
  <c r="R27" i="16"/>
  <c r="Q27" i="16"/>
  <c r="P27" i="16"/>
  <c r="M27" i="16"/>
  <c r="O27" i="16" s="1"/>
  <c r="L27" i="16"/>
  <c r="K27" i="16"/>
  <c r="J27" i="16"/>
  <c r="M26" i="16"/>
  <c r="R26" i="16" s="1"/>
  <c r="L26" i="16"/>
  <c r="S26" i="16" s="1"/>
  <c r="K26" i="16"/>
  <c r="J26" i="16"/>
  <c r="R25" i="16"/>
  <c r="Q25" i="16"/>
  <c r="P25" i="16"/>
  <c r="O25" i="16"/>
  <c r="M25" i="16"/>
  <c r="L25" i="16"/>
  <c r="K25" i="16"/>
  <c r="S25" i="16" s="1"/>
  <c r="J25" i="16"/>
  <c r="S24" i="16"/>
  <c r="R24" i="16"/>
  <c r="Q24" i="16"/>
  <c r="O24" i="16"/>
  <c r="M24" i="16"/>
  <c r="P24" i="16" s="1"/>
  <c r="L24" i="16"/>
  <c r="K24" i="16"/>
  <c r="J24" i="16"/>
  <c r="M23" i="16"/>
  <c r="L23" i="16"/>
  <c r="K23" i="16"/>
  <c r="J23" i="16"/>
  <c r="R22" i="16"/>
  <c r="Q22" i="16"/>
  <c r="P22" i="16"/>
  <c r="O22" i="16"/>
  <c r="M22" i="16"/>
  <c r="L22" i="16"/>
  <c r="K22" i="16"/>
  <c r="J22" i="16"/>
  <c r="R21" i="16"/>
  <c r="O21" i="16"/>
  <c r="M21" i="16"/>
  <c r="L21" i="16"/>
  <c r="S21" i="16" s="1"/>
  <c r="K21" i="16"/>
  <c r="J21" i="16"/>
  <c r="M20" i="16"/>
  <c r="L20" i="16"/>
  <c r="K20" i="16"/>
  <c r="J20" i="16"/>
  <c r="R19" i="16"/>
  <c r="Q19" i="16"/>
  <c r="P19" i="16"/>
  <c r="M19" i="16"/>
  <c r="O19" i="16" s="1"/>
  <c r="L19" i="16"/>
  <c r="K19" i="16"/>
  <c r="J19" i="16"/>
  <c r="S18" i="16"/>
  <c r="M18" i="16"/>
  <c r="L18" i="16"/>
  <c r="K18" i="16"/>
  <c r="J18" i="16"/>
  <c r="R17" i="16"/>
  <c r="Q17" i="16"/>
  <c r="P17" i="16"/>
  <c r="O17" i="16"/>
  <c r="M17" i="16"/>
  <c r="L17" i="16"/>
  <c r="K17" i="16"/>
  <c r="S17" i="16" s="1"/>
  <c r="J17" i="16"/>
  <c r="R16" i="16"/>
  <c r="Q16" i="16"/>
  <c r="O16" i="16"/>
  <c r="M16" i="16"/>
  <c r="P16" i="16" s="1"/>
  <c r="L16" i="16"/>
  <c r="K16" i="16"/>
  <c r="S16" i="16" s="1"/>
  <c r="J16" i="16"/>
  <c r="M15" i="16"/>
  <c r="L15" i="16"/>
  <c r="K15" i="16"/>
  <c r="J15" i="16"/>
  <c r="R14" i="16"/>
  <c r="Q14" i="16"/>
  <c r="P14" i="16"/>
  <c r="O14" i="16"/>
  <c r="M14" i="16"/>
  <c r="L14" i="16"/>
  <c r="K14" i="16"/>
  <c r="J14" i="16"/>
  <c r="M13" i="16"/>
  <c r="O13" i="16" s="1"/>
  <c r="L13" i="16"/>
  <c r="K13" i="16"/>
  <c r="J13" i="16"/>
  <c r="P49" i="15"/>
  <c r="O49" i="15"/>
  <c r="M49" i="15"/>
  <c r="S49" i="15" s="1"/>
  <c r="L49" i="15"/>
  <c r="Q49" i="15" s="1"/>
  <c r="K49" i="15"/>
  <c r="J49" i="15"/>
  <c r="S48" i="15"/>
  <c r="R48" i="15"/>
  <c r="Q48" i="15"/>
  <c r="P48" i="15"/>
  <c r="O48" i="15"/>
  <c r="M48" i="15"/>
  <c r="L48" i="15"/>
  <c r="K48" i="15"/>
  <c r="J48" i="15"/>
  <c r="M47" i="15"/>
  <c r="S47" i="15" s="1"/>
  <c r="L47" i="15"/>
  <c r="K47" i="15"/>
  <c r="J47" i="15"/>
  <c r="Q46" i="15"/>
  <c r="P46" i="15"/>
  <c r="O46" i="15"/>
  <c r="M46" i="15"/>
  <c r="L46" i="15"/>
  <c r="K46" i="15"/>
  <c r="J46" i="15"/>
  <c r="S45" i="15"/>
  <c r="R45" i="15"/>
  <c r="P45" i="15"/>
  <c r="M45" i="15"/>
  <c r="Q45" i="15" s="1"/>
  <c r="L45" i="15"/>
  <c r="K45" i="15"/>
  <c r="J45" i="15"/>
  <c r="M44" i="15"/>
  <c r="S44" i="15" s="1"/>
  <c r="L44" i="15"/>
  <c r="K44" i="15"/>
  <c r="J44" i="15"/>
  <c r="S43" i="15"/>
  <c r="R43" i="15"/>
  <c r="Q43" i="15"/>
  <c r="P43" i="15"/>
  <c r="O43" i="15"/>
  <c r="M43" i="15"/>
  <c r="L43" i="15"/>
  <c r="K43" i="15"/>
  <c r="J43" i="15"/>
  <c r="S42" i="15"/>
  <c r="M42" i="15"/>
  <c r="R42" i="15" s="1"/>
  <c r="L42" i="15"/>
  <c r="K42" i="15"/>
  <c r="J42" i="15"/>
  <c r="P41" i="15"/>
  <c r="O41" i="15"/>
  <c r="M41" i="15"/>
  <c r="S41" i="15" s="1"/>
  <c r="L41" i="15"/>
  <c r="Q41" i="15" s="1"/>
  <c r="K41" i="15"/>
  <c r="J41" i="15"/>
  <c r="S40" i="15"/>
  <c r="R40" i="15"/>
  <c r="Q40" i="15"/>
  <c r="P40" i="15"/>
  <c r="O40" i="15"/>
  <c r="M40" i="15"/>
  <c r="L40" i="15"/>
  <c r="K40" i="15"/>
  <c r="J40" i="15"/>
  <c r="M39" i="15"/>
  <c r="S39" i="15" s="1"/>
  <c r="L39" i="15"/>
  <c r="K39" i="15"/>
  <c r="J39" i="15"/>
  <c r="Q38" i="15"/>
  <c r="P38" i="15"/>
  <c r="O38" i="15"/>
  <c r="M38" i="15"/>
  <c r="L38" i="15"/>
  <c r="K38" i="15"/>
  <c r="J38" i="15"/>
  <c r="S37" i="15"/>
  <c r="R37" i="15"/>
  <c r="P37" i="15"/>
  <c r="M37" i="15"/>
  <c r="Q37" i="15" s="1"/>
  <c r="L37" i="15"/>
  <c r="K37" i="15"/>
  <c r="J37" i="15"/>
  <c r="M36" i="15"/>
  <c r="S36" i="15" s="1"/>
  <c r="L36" i="15"/>
  <c r="K36" i="15"/>
  <c r="J36" i="15"/>
  <c r="S35" i="15"/>
  <c r="R35" i="15"/>
  <c r="Q35" i="15"/>
  <c r="P35" i="15"/>
  <c r="O35" i="15"/>
  <c r="M35" i="15"/>
  <c r="L35" i="15"/>
  <c r="K35" i="15"/>
  <c r="J35" i="15"/>
  <c r="S34" i="15"/>
  <c r="M34" i="15"/>
  <c r="R34" i="15" s="1"/>
  <c r="L34" i="15"/>
  <c r="K34" i="15"/>
  <c r="J34" i="15"/>
  <c r="P33" i="15"/>
  <c r="O33" i="15"/>
  <c r="M33" i="15"/>
  <c r="S33" i="15" s="1"/>
  <c r="L33" i="15"/>
  <c r="Q33" i="15" s="1"/>
  <c r="K33" i="15"/>
  <c r="J33" i="15"/>
  <c r="S32" i="15"/>
  <c r="R32" i="15"/>
  <c r="Q32" i="15"/>
  <c r="P32" i="15"/>
  <c r="O32" i="15"/>
  <c r="M32" i="15"/>
  <c r="L32" i="15"/>
  <c r="K32" i="15"/>
  <c r="J32" i="15"/>
  <c r="M31" i="15"/>
  <c r="S31" i="15" s="1"/>
  <c r="L31" i="15"/>
  <c r="K31" i="15"/>
  <c r="J31" i="15"/>
  <c r="Q30" i="15"/>
  <c r="P30" i="15"/>
  <c r="O30" i="15"/>
  <c r="M30" i="15"/>
  <c r="L30" i="15"/>
  <c r="K30" i="15"/>
  <c r="J30" i="15"/>
  <c r="S29" i="15"/>
  <c r="R29" i="15"/>
  <c r="P29" i="15"/>
  <c r="M29" i="15"/>
  <c r="Q29" i="15" s="1"/>
  <c r="L29" i="15"/>
  <c r="K29" i="15"/>
  <c r="J29" i="15"/>
  <c r="M28" i="15"/>
  <c r="S28" i="15" s="1"/>
  <c r="L28" i="15"/>
  <c r="K28" i="15"/>
  <c r="J28" i="15"/>
  <c r="S27" i="15"/>
  <c r="R27" i="15"/>
  <c r="Q27" i="15"/>
  <c r="P27" i="15"/>
  <c r="O27" i="15"/>
  <c r="M27" i="15"/>
  <c r="L27" i="15"/>
  <c r="K27" i="15"/>
  <c r="J27" i="15"/>
  <c r="S26" i="15"/>
  <c r="M26" i="15"/>
  <c r="R26" i="15" s="1"/>
  <c r="L26" i="15"/>
  <c r="K26" i="15"/>
  <c r="J26" i="15"/>
  <c r="P25" i="15"/>
  <c r="O25" i="15"/>
  <c r="M25" i="15"/>
  <c r="S25" i="15" s="1"/>
  <c r="L25" i="15"/>
  <c r="Q25" i="15" s="1"/>
  <c r="K25" i="15"/>
  <c r="J25" i="15"/>
  <c r="S24" i="15"/>
  <c r="R24" i="15"/>
  <c r="Q24" i="15"/>
  <c r="P24" i="15"/>
  <c r="O24" i="15"/>
  <c r="M24" i="15"/>
  <c r="L24" i="15"/>
  <c r="K24" i="15"/>
  <c r="J24" i="15"/>
  <c r="M23" i="15"/>
  <c r="S23" i="15" s="1"/>
  <c r="L23" i="15"/>
  <c r="K23" i="15"/>
  <c r="J23" i="15"/>
  <c r="Q22" i="15"/>
  <c r="P22" i="15"/>
  <c r="O22" i="15"/>
  <c r="M22" i="15"/>
  <c r="L22" i="15"/>
  <c r="K22" i="15"/>
  <c r="J22" i="15"/>
  <c r="S21" i="15"/>
  <c r="R21" i="15"/>
  <c r="P21" i="15"/>
  <c r="M21" i="15"/>
  <c r="Q21" i="15" s="1"/>
  <c r="L21" i="15"/>
  <c r="K21" i="15"/>
  <c r="J21" i="15"/>
  <c r="M20" i="15"/>
  <c r="S20" i="15" s="1"/>
  <c r="L20" i="15"/>
  <c r="K20" i="15"/>
  <c r="J20" i="15"/>
  <c r="S19" i="15"/>
  <c r="R19" i="15"/>
  <c r="Q19" i="15"/>
  <c r="P19" i="15"/>
  <c r="O19" i="15"/>
  <c r="M19" i="15"/>
  <c r="L19" i="15"/>
  <c r="K19" i="15"/>
  <c r="J19" i="15"/>
  <c r="S18" i="15"/>
  <c r="M18" i="15"/>
  <c r="R18" i="15" s="1"/>
  <c r="L18" i="15"/>
  <c r="K18" i="15"/>
  <c r="J18" i="15"/>
  <c r="P17" i="15"/>
  <c r="O17" i="15"/>
  <c r="M17" i="15"/>
  <c r="S17" i="15" s="1"/>
  <c r="L17" i="15"/>
  <c r="Q17" i="15" s="1"/>
  <c r="K17" i="15"/>
  <c r="J17" i="15"/>
  <c r="S16" i="15"/>
  <c r="R16" i="15"/>
  <c r="Q16" i="15"/>
  <c r="P16" i="15"/>
  <c r="O16" i="15"/>
  <c r="M16" i="15"/>
  <c r="L16" i="15"/>
  <c r="K16" i="15"/>
  <c r="J16" i="15"/>
  <c r="M15" i="15"/>
  <c r="S15" i="15" s="1"/>
  <c r="L15" i="15"/>
  <c r="K15" i="15"/>
  <c r="J15" i="15"/>
  <c r="Q14" i="15"/>
  <c r="P14" i="15"/>
  <c r="O14" i="15"/>
  <c r="M14" i="15"/>
  <c r="L14" i="15"/>
  <c r="K14" i="15"/>
  <c r="J14" i="15"/>
  <c r="S13" i="15"/>
  <c r="R13" i="15"/>
  <c r="P13" i="15"/>
  <c r="M13" i="15"/>
  <c r="Q13" i="15" s="1"/>
  <c r="L13" i="15"/>
  <c r="K13" i="15"/>
  <c r="J13" i="15"/>
  <c r="J50" i="15" s="1"/>
  <c r="B4" i="26"/>
  <c r="B11" i="26"/>
  <c r="B3" i="26"/>
  <c r="B5" i="26"/>
  <c r="B7" i="26"/>
  <c r="B6" i="26"/>
  <c r="B13" i="26"/>
  <c r="B2" i="26"/>
  <c r="B10" i="26"/>
  <c r="B8" i="26"/>
  <c r="B12" i="26"/>
  <c r="B9" i="26"/>
  <c r="Q13" i="24" l="1"/>
  <c r="Q14" i="20"/>
  <c r="P14" i="20"/>
  <c r="O14" i="20"/>
  <c r="J50" i="20"/>
  <c r="Q13" i="20"/>
  <c r="R13" i="16"/>
  <c r="S13" i="16"/>
  <c r="B15" i="26"/>
  <c r="I49" i="25"/>
  <c r="I48" i="21"/>
  <c r="I24" i="24"/>
  <c r="I14" i="25"/>
  <c r="I30" i="25"/>
  <c r="I30" i="24"/>
  <c r="I49" i="24"/>
  <c r="I16" i="24"/>
  <c r="I40" i="24"/>
  <c r="I41" i="25"/>
  <c r="I46" i="25"/>
  <c r="I25" i="25"/>
  <c r="O20" i="25"/>
  <c r="P20" i="25"/>
  <c r="I20" i="25" s="1"/>
  <c r="P28" i="25"/>
  <c r="O31" i="25"/>
  <c r="P36" i="25"/>
  <c r="P15" i="25"/>
  <c r="Q20" i="25"/>
  <c r="P39" i="25"/>
  <c r="O42" i="25"/>
  <c r="I45" i="25"/>
  <c r="O13" i="25"/>
  <c r="Q15" i="25"/>
  <c r="I16" i="25"/>
  <c r="P18" i="25"/>
  <c r="R20" i="25"/>
  <c r="O21" i="25"/>
  <c r="Q23" i="25"/>
  <c r="I24" i="25"/>
  <c r="P26" i="25"/>
  <c r="R28" i="25"/>
  <c r="O29" i="25"/>
  <c r="Q31" i="25"/>
  <c r="I32" i="25"/>
  <c r="P34" i="25"/>
  <c r="R36" i="25"/>
  <c r="O37" i="25"/>
  <c r="Q39" i="25"/>
  <c r="I40" i="25"/>
  <c r="P42" i="25"/>
  <c r="R44" i="25"/>
  <c r="O45" i="25"/>
  <c r="Q47" i="25"/>
  <c r="I48" i="25"/>
  <c r="O28" i="25"/>
  <c r="O44" i="25"/>
  <c r="O15" i="25"/>
  <c r="I18" i="25"/>
  <c r="O39" i="25"/>
  <c r="I42" i="25"/>
  <c r="O18" i="25"/>
  <c r="P23" i="25"/>
  <c r="O26" i="25"/>
  <c r="P31" i="25"/>
  <c r="Q36" i="25"/>
  <c r="P13" i="25"/>
  <c r="R15" i="25"/>
  <c r="O16" i="25"/>
  <c r="Q18" i="25"/>
  <c r="I19" i="25"/>
  <c r="S20" i="25"/>
  <c r="P21" i="25"/>
  <c r="R23" i="25"/>
  <c r="O24" i="25"/>
  <c r="Q26" i="25"/>
  <c r="I27" i="25"/>
  <c r="S28" i="25"/>
  <c r="P29" i="25"/>
  <c r="R31" i="25"/>
  <c r="O32" i="25"/>
  <c r="Q34" i="25"/>
  <c r="S36" i="25"/>
  <c r="P37" i="25"/>
  <c r="R39" i="25"/>
  <c r="O40" i="25"/>
  <c r="Q42" i="25"/>
  <c r="S44" i="25"/>
  <c r="P45" i="25"/>
  <c r="R47" i="25"/>
  <c r="O48" i="25"/>
  <c r="I28" i="25"/>
  <c r="O23" i="25"/>
  <c r="P44" i="25"/>
  <c r="O47" i="25"/>
  <c r="O34" i="25"/>
  <c r="P47" i="25"/>
  <c r="I19" i="22"/>
  <c r="I19" i="23"/>
  <c r="I25" i="24"/>
  <c r="I46" i="24"/>
  <c r="I17" i="24"/>
  <c r="I22" i="24"/>
  <c r="I41" i="24"/>
  <c r="I16" i="20"/>
  <c r="I21" i="21"/>
  <c r="I40" i="21"/>
  <c r="I32" i="24"/>
  <c r="I40" i="20"/>
  <c r="I17" i="21"/>
  <c r="I45" i="21"/>
  <c r="I33" i="22"/>
  <c r="I48" i="22"/>
  <c r="I33" i="23"/>
  <c r="I48" i="23"/>
  <c r="I14" i="24"/>
  <c r="I38" i="24"/>
  <c r="I44" i="24"/>
  <c r="I47" i="24"/>
  <c r="P20" i="24"/>
  <c r="O23" i="24"/>
  <c r="P28" i="24"/>
  <c r="O31" i="24"/>
  <c r="P36" i="24"/>
  <c r="O39" i="24"/>
  <c r="P44" i="24"/>
  <c r="O47" i="24"/>
  <c r="S14" i="24"/>
  <c r="P15" i="24"/>
  <c r="O18" i="24"/>
  <c r="Q20" i="24"/>
  <c r="S22" i="24"/>
  <c r="P23" i="24"/>
  <c r="O26" i="24"/>
  <c r="Q28" i="24"/>
  <c r="S30" i="24"/>
  <c r="P31" i="24"/>
  <c r="O34" i="24"/>
  <c r="Q36" i="24"/>
  <c r="S38" i="24"/>
  <c r="P39" i="24"/>
  <c r="O42" i="24"/>
  <c r="Q44" i="24"/>
  <c r="S46" i="24"/>
  <c r="P47" i="24"/>
  <c r="O20" i="24"/>
  <c r="O36" i="24"/>
  <c r="R28" i="24"/>
  <c r="O29" i="24"/>
  <c r="Q31" i="24"/>
  <c r="P34" i="24"/>
  <c r="P13" i="24"/>
  <c r="R15" i="24"/>
  <c r="Q18" i="24"/>
  <c r="I19" i="24"/>
  <c r="S20" i="24"/>
  <c r="P21" i="24"/>
  <c r="R23" i="24"/>
  <c r="Q26" i="24"/>
  <c r="I27" i="24"/>
  <c r="S28" i="24"/>
  <c r="P29" i="24"/>
  <c r="R31" i="24"/>
  <c r="Q34" i="24"/>
  <c r="I35" i="24"/>
  <c r="S36" i="24"/>
  <c r="P37" i="24"/>
  <c r="R39" i="24"/>
  <c r="Q42" i="24"/>
  <c r="I43" i="24"/>
  <c r="S44" i="24"/>
  <c r="P45" i="24"/>
  <c r="R47" i="24"/>
  <c r="O44" i="24"/>
  <c r="O15" i="24"/>
  <c r="O13" i="24"/>
  <c r="Q15" i="24"/>
  <c r="P18" i="24"/>
  <c r="O21" i="24"/>
  <c r="Q23" i="24"/>
  <c r="P26" i="24"/>
  <c r="O37" i="24"/>
  <c r="Q39" i="24"/>
  <c r="P42" i="24"/>
  <c r="O45" i="24"/>
  <c r="Q47" i="24"/>
  <c r="I49" i="23"/>
  <c r="I25" i="23"/>
  <c r="I40" i="23"/>
  <c r="I43" i="23"/>
  <c r="I16" i="23"/>
  <c r="I41" i="23"/>
  <c r="I27" i="23"/>
  <c r="I48" i="20"/>
  <c r="I17" i="23"/>
  <c r="I32" i="23"/>
  <c r="I35" i="23"/>
  <c r="O20" i="23"/>
  <c r="O15" i="23"/>
  <c r="R22" i="23"/>
  <c r="I22" i="23" s="1"/>
  <c r="R30" i="23"/>
  <c r="I30" i="23" s="1"/>
  <c r="O39" i="23"/>
  <c r="Q41" i="23"/>
  <c r="P44" i="23"/>
  <c r="I13" i="23"/>
  <c r="S14" i="23"/>
  <c r="P15" i="23"/>
  <c r="O18" i="23"/>
  <c r="Q20" i="23"/>
  <c r="I21" i="23"/>
  <c r="S22" i="23"/>
  <c r="P23" i="23"/>
  <c r="O26" i="23"/>
  <c r="Q28" i="23"/>
  <c r="I29" i="23"/>
  <c r="S30" i="23"/>
  <c r="P31" i="23"/>
  <c r="O34" i="23"/>
  <c r="Q36" i="23"/>
  <c r="I37" i="23"/>
  <c r="S38" i="23"/>
  <c r="P39" i="23"/>
  <c r="O42" i="23"/>
  <c r="Q44" i="23"/>
  <c r="I45" i="23"/>
  <c r="S46" i="23"/>
  <c r="P47" i="23"/>
  <c r="O28" i="23"/>
  <c r="I31" i="23"/>
  <c r="O36" i="23"/>
  <c r="O44" i="23"/>
  <c r="R14" i="23"/>
  <c r="I14" i="23" s="1"/>
  <c r="Q17" i="23"/>
  <c r="I18" i="23"/>
  <c r="P20" i="23"/>
  <c r="O23" i="23"/>
  <c r="Q25" i="23"/>
  <c r="P28" i="23"/>
  <c r="O31" i="23"/>
  <c r="Q33" i="23"/>
  <c r="I34" i="23"/>
  <c r="P36" i="23"/>
  <c r="R38" i="23"/>
  <c r="I38" i="23" s="1"/>
  <c r="R46" i="23"/>
  <c r="I46" i="23" s="1"/>
  <c r="O47" i="23"/>
  <c r="O13" i="23"/>
  <c r="Q15" i="23"/>
  <c r="P18" i="23"/>
  <c r="R20" i="23"/>
  <c r="O21" i="23"/>
  <c r="Q23" i="23"/>
  <c r="P26" i="23"/>
  <c r="R28" i="23"/>
  <c r="O29" i="23"/>
  <c r="Q31" i="23"/>
  <c r="P34" i="23"/>
  <c r="R36" i="23"/>
  <c r="O37" i="23"/>
  <c r="Q39" i="23"/>
  <c r="P42" i="23"/>
  <c r="R44" i="23"/>
  <c r="O45" i="23"/>
  <c r="Q47" i="23"/>
  <c r="I36" i="23"/>
  <c r="R15" i="23"/>
  <c r="Q18" i="23"/>
  <c r="R23" i="23"/>
  <c r="Q26" i="23"/>
  <c r="R31" i="23"/>
  <c r="Q34" i="23"/>
  <c r="R39" i="23"/>
  <c r="Q42" i="23"/>
  <c r="R47" i="23"/>
  <c r="I27" i="22"/>
  <c r="I49" i="22"/>
  <c r="I25" i="22"/>
  <c r="I40" i="22"/>
  <c r="I43" i="22"/>
  <c r="I41" i="22"/>
  <c r="I16" i="22"/>
  <c r="I17" i="22"/>
  <c r="I32" i="22"/>
  <c r="I35" i="22"/>
  <c r="O36" i="22"/>
  <c r="O44" i="22"/>
  <c r="O15" i="22"/>
  <c r="O23" i="22"/>
  <c r="Q25" i="22"/>
  <c r="P28" i="22"/>
  <c r="R30" i="22"/>
  <c r="I30" i="22" s="1"/>
  <c r="O31" i="22"/>
  <c r="Q33" i="22"/>
  <c r="P36" i="22"/>
  <c r="R38" i="22"/>
  <c r="I38" i="22" s="1"/>
  <c r="R46" i="22"/>
  <c r="I46" i="22" s="1"/>
  <c r="O47" i="22"/>
  <c r="I13" i="22"/>
  <c r="S14" i="22"/>
  <c r="P15" i="22"/>
  <c r="O18" i="22"/>
  <c r="Q20" i="22"/>
  <c r="I21" i="22"/>
  <c r="S22" i="22"/>
  <c r="P23" i="22"/>
  <c r="O26" i="22"/>
  <c r="Q28" i="22"/>
  <c r="I29" i="22"/>
  <c r="S30" i="22"/>
  <c r="P31" i="22"/>
  <c r="O34" i="22"/>
  <c r="Q36" i="22"/>
  <c r="I37" i="22"/>
  <c r="S38" i="22"/>
  <c r="P39" i="22"/>
  <c r="O42" i="22"/>
  <c r="Q44" i="22"/>
  <c r="I45" i="22"/>
  <c r="S46" i="22"/>
  <c r="P47" i="22"/>
  <c r="O20" i="22"/>
  <c r="O28" i="22"/>
  <c r="R14" i="22"/>
  <c r="I14" i="22" s="1"/>
  <c r="Q17" i="22"/>
  <c r="P20" i="22"/>
  <c r="R22" i="22"/>
  <c r="I22" i="22" s="1"/>
  <c r="O39" i="22"/>
  <c r="Q41" i="22"/>
  <c r="P44" i="22"/>
  <c r="O13" i="22"/>
  <c r="Q15" i="22"/>
  <c r="P18" i="22"/>
  <c r="R20" i="22"/>
  <c r="O21" i="22"/>
  <c r="Q23" i="22"/>
  <c r="P26" i="22"/>
  <c r="R28" i="22"/>
  <c r="O29" i="22"/>
  <c r="Q31" i="22"/>
  <c r="P34" i="22"/>
  <c r="R36" i="22"/>
  <c r="O37" i="22"/>
  <c r="Q39" i="22"/>
  <c r="P42" i="22"/>
  <c r="R44" i="22"/>
  <c r="O45" i="22"/>
  <c r="Q47" i="22"/>
  <c r="I36" i="22"/>
  <c r="R15" i="22"/>
  <c r="Q18" i="22"/>
  <c r="R23" i="22"/>
  <c r="Q26" i="22"/>
  <c r="R31" i="22"/>
  <c r="Q34" i="22"/>
  <c r="R39" i="22"/>
  <c r="Q42" i="22"/>
  <c r="R47" i="22"/>
  <c r="I41" i="20"/>
  <c r="I29" i="21"/>
  <c r="I13" i="21"/>
  <c r="I25" i="21"/>
  <c r="I49" i="21"/>
  <c r="I32" i="21"/>
  <c r="I37" i="21"/>
  <c r="I16" i="19"/>
  <c r="I24" i="20"/>
  <c r="I16" i="21"/>
  <c r="I33" i="21"/>
  <c r="Q27" i="21"/>
  <c r="Q35" i="21"/>
  <c r="Q43" i="21"/>
  <c r="R19" i="21"/>
  <c r="O20" i="21"/>
  <c r="Q22" i="21"/>
  <c r="R43" i="21"/>
  <c r="O44" i="21"/>
  <c r="Q46" i="21"/>
  <c r="R14" i="21"/>
  <c r="I14" i="21" s="1"/>
  <c r="O15" i="21"/>
  <c r="I18" i="21"/>
  <c r="S19" i="21"/>
  <c r="P20" i="21"/>
  <c r="R22" i="21"/>
  <c r="I22" i="21" s="1"/>
  <c r="O23" i="21"/>
  <c r="I26" i="21"/>
  <c r="S27" i="21"/>
  <c r="P28" i="21"/>
  <c r="R30" i="21"/>
  <c r="I30" i="21" s="1"/>
  <c r="O31" i="21"/>
  <c r="I34" i="21"/>
  <c r="S35" i="21"/>
  <c r="P36" i="21"/>
  <c r="R38" i="21"/>
  <c r="I38" i="21" s="1"/>
  <c r="O39" i="21"/>
  <c r="I42" i="21"/>
  <c r="S43" i="21"/>
  <c r="P44" i="21"/>
  <c r="R46" i="21"/>
  <c r="I46" i="21" s="1"/>
  <c r="O47" i="21"/>
  <c r="Q19" i="21"/>
  <c r="Q14" i="21"/>
  <c r="R27" i="21"/>
  <c r="O28" i="21"/>
  <c r="Q30" i="21"/>
  <c r="R35" i="21"/>
  <c r="O36" i="21"/>
  <c r="Q38" i="21"/>
  <c r="S14" i="21"/>
  <c r="P15" i="21"/>
  <c r="O18" i="21"/>
  <c r="Q20" i="21"/>
  <c r="S22" i="21"/>
  <c r="P23" i="21"/>
  <c r="O26" i="21"/>
  <c r="Q28" i="21"/>
  <c r="S30" i="21"/>
  <c r="P31" i="21"/>
  <c r="O34" i="21"/>
  <c r="Q36" i="21"/>
  <c r="S38" i="21"/>
  <c r="P39" i="21"/>
  <c r="O42" i="21"/>
  <c r="Q44" i="21"/>
  <c r="S46" i="21"/>
  <c r="P47" i="21"/>
  <c r="R20" i="21"/>
  <c r="R28" i="21"/>
  <c r="R36" i="21"/>
  <c r="R44" i="21"/>
  <c r="R15" i="21"/>
  <c r="R23" i="21"/>
  <c r="R31" i="21"/>
  <c r="R39" i="21"/>
  <c r="R47" i="21"/>
  <c r="I40" i="19"/>
  <c r="I27" i="20"/>
  <c r="I19" i="20"/>
  <c r="I49" i="20"/>
  <c r="I14" i="19"/>
  <c r="I24" i="19"/>
  <c r="I48" i="19"/>
  <c r="I43" i="20"/>
  <c r="I25" i="19"/>
  <c r="I49" i="19"/>
  <c r="I35" i="20"/>
  <c r="I33" i="20"/>
  <c r="I25" i="20"/>
  <c r="I17" i="20"/>
  <c r="O28" i="20"/>
  <c r="R14" i="20"/>
  <c r="O15" i="20"/>
  <c r="Q17" i="20"/>
  <c r="P20" i="20"/>
  <c r="R22" i="20"/>
  <c r="I22" i="20" s="1"/>
  <c r="O23" i="20"/>
  <c r="Q25" i="20"/>
  <c r="P28" i="20"/>
  <c r="R30" i="20"/>
  <c r="I30" i="20" s="1"/>
  <c r="R38" i="20"/>
  <c r="I38" i="20" s="1"/>
  <c r="Q41" i="20"/>
  <c r="P44" i="20"/>
  <c r="R46" i="20"/>
  <c r="I46" i="20" s="1"/>
  <c r="O47" i="20"/>
  <c r="Q49" i="20"/>
  <c r="I13" i="20"/>
  <c r="S14" i="20"/>
  <c r="P15" i="20"/>
  <c r="O18" i="20"/>
  <c r="Q20" i="20"/>
  <c r="I21" i="20"/>
  <c r="S22" i="20"/>
  <c r="P23" i="20"/>
  <c r="O26" i="20"/>
  <c r="Q28" i="20"/>
  <c r="I29" i="20"/>
  <c r="S30" i="20"/>
  <c r="P31" i="20"/>
  <c r="O34" i="20"/>
  <c r="Q36" i="20"/>
  <c r="I37" i="20"/>
  <c r="S38" i="20"/>
  <c r="P39" i="20"/>
  <c r="O42" i="20"/>
  <c r="Q44" i="20"/>
  <c r="I45" i="20"/>
  <c r="S46" i="20"/>
  <c r="P47" i="20"/>
  <c r="O36" i="20"/>
  <c r="O44" i="20"/>
  <c r="O31" i="20"/>
  <c r="Q33" i="20"/>
  <c r="P36" i="20"/>
  <c r="O39" i="20"/>
  <c r="O13" i="20"/>
  <c r="Q15" i="20"/>
  <c r="P18" i="20"/>
  <c r="R20" i="20"/>
  <c r="O21" i="20"/>
  <c r="Q23" i="20"/>
  <c r="P26" i="20"/>
  <c r="R28" i="20"/>
  <c r="O29" i="20"/>
  <c r="Q31" i="20"/>
  <c r="P34" i="20"/>
  <c r="R36" i="20"/>
  <c r="O37" i="20"/>
  <c r="Q39" i="20"/>
  <c r="P42" i="20"/>
  <c r="R44" i="20"/>
  <c r="O45" i="20"/>
  <c r="Q47" i="20"/>
  <c r="O20" i="20"/>
  <c r="R15" i="20"/>
  <c r="Q18" i="20"/>
  <c r="R23" i="20"/>
  <c r="Q26" i="20"/>
  <c r="R31" i="20"/>
  <c r="Q34" i="20"/>
  <c r="R39" i="20"/>
  <c r="Q42" i="20"/>
  <c r="R47" i="20"/>
  <c r="I17" i="19"/>
  <c r="I19" i="17"/>
  <c r="I24" i="17"/>
  <c r="I30" i="19"/>
  <c r="I41" i="19"/>
  <c r="I48" i="17"/>
  <c r="I38" i="19"/>
  <c r="I40" i="17"/>
  <c r="I22" i="19"/>
  <c r="I32" i="19"/>
  <c r="I46" i="19"/>
  <c r="O44" i="19"/>
  <c r="P20" i="19"/>
  <c r="P36" i="19"/>
  <c r="O39" i="19"/>
  <c r="P44" i="19"/>
  <c r="O47" i="19"/>
  <c r="P15" i="19"/>
  <c r="O18" i="19"/>
  <c r="Q20" i="19"/>
  <c r="P23" i="19"/>
  <c r="O26" i="19"/>
  <c r="Q28" i="19"/>
  <c r="P31" i="19"/>
  <c r="O34" i="19"/>
  <c r="Q36" i="19"/>
  <c r="P39" i="19"/>
  <c r="O42" i="19"/>
  <c r="Q44" i="19"/>
  <c r="P47" i="19"/>
  <c r="O28" i="19"/>
  <c r="O36" i="19"/>
  <c r="O23" i="19"/>
  <c r="P28" i="19"/>
  <c r="O31" i="19"/>
  <c r="O13" i="19"/>
  <c r="Q15" i="19"/>
  <c r="P18" i="19"/>
  <c r="R20" i="19"/>
  <c r="O21" i="19"/>
  <c r="Q23" i="19"/>
  <c r="P26" i="19"/>
  <c r="O37" i="19"/>
  <c r="Q39" i="19"/>
  <c r="P42" i="19"/>
  <c r="R44" i="19"/>
  <c r="O45" i="19"/>
  <c r="Q47" i="19"/>
  <c r="P13" i="19"/>
  <c r="R15" i="19"/>
  <c r="O16" i="19"/>
  <c r="Q18" i="19"/>
  <c r="I19" i="19"/>
  <c r="S20" i="19"/>
  <c r="P21" i="19"/>
  <c r="R23" i="19"/>
  <c r="O24" i="19"/>
  <c r="Q26" i="19"/>
  <c r="I27" i="19"/>
  <c r="S28" i="19"/>
  <c r="P29" i="19"/>
  <c r="R31" i="19"/>
  <c r="O32" i="19"/>
  <c r="Q34" i="19"/>
  <c r="I35" i="19"/>
  <c r="S36" i="19"/>
  <c r="P37" i="19"/>
  <c r="R39" i="19"/>
  <c r="O40" i="19"/>
  <c r="Q42" i="19"/>
  <c r="I43" i="19"/>
  <c r="P45" i="19"/>
  <c r="R47" i="19"/>
  <c r="O48" i="19"/>
  <c r="O15" i="19"/>
  <c r="O29" i="19"/>
  <c r="Q31" i="19"/>
  <c r="P34" i="19"/>
  <c r="I35" i="17"/>
  <c r="I43" i="17"/>
  <c r="I49" i="17"/>
  <c r="I40" i="15"/>
  <c r="I16" i="17"/>
  <c r="I24" i="16"/>
  <c r="I16" i="15"/>
  <c r="I19" i="15"/>
  <c r="I14" i="16"/>
  <c r="I25" i="16"/>
  <c r="I32" i="16"/>
  <c r="I27" i="17"/>
  <c r="I38" i="17"/>
  <c r="I25" i="17"/>
  <c r="I17" i="17"/>
  <c r="I33" i="17"/>
  <c r="I41" i="17"/>
  <c r="O44" i="17"/>
  <c r="R14" i="17"/>
  <c r="I14" i="17" s="1"/>
  <c r="Q17" i="17"/>
  <c r="P20" i="17"/>
  <c r="R22" i="17"/>
  <c r="I22" i="17" s="1"/>
  <c r="R30" i="17"/>
  <c r="I30" i="17" s="1"/>
  <c r="P36" i="17"/>
  <c r="O39" i="17"/>
  <c r="P44" i="17"/>
  <c r="R46" i="17"/>
  <c r="I46" i="17" s="1"/>
  <c r="O47" i="17"/>
  <c r="Q49" i="17"/>
  <c r="I13" i="17"/>
  <c r="S14" i="17"/>
  <c r="P15" i="17"/>
  <c r="O18" i="17"/>
  <c r="Q20" i="17"/>
  <c r="I21" i="17"/>
  <c r="S22" i="17"/>
  <c r="P23" i="17"/>
  <c r="O26" i="17"/>
  <c r="Q28" i="17"/>
  <c r="I29" i="17"/>
  <c r="S30" i="17"/>
  <c r="P31" i="17"/>
  <c r="O34" i="17"/>
  <c r="Q36" i="17"/>
  <c r="I37" i="17"/>
  <c r="S38" i="17"/>
  <c r="P39" i="17"/>
  <c r="O42" i="17"/>
  <c r="Q44" i="17"/>
  <c r="I45" i="17"/>
  <c r="S46" i="17"/>
  <c r="P47" i="17"/>
  <c r="O20" i="17"/>
  <c r="O28" i="17"/>
  <c r="O15" i="17"/>
  <c r="O23" i="17"/>
  <c r="Q25" i="17"/>
  <c r="P28" i="17"/>
  <c r="O31" i="17"/>
  <c r="O13" i="17"/>
  <c r="Q15" i="17"/>
  <c r="P18" i="17"/>
  <c r="R20" i="17"/>
  <c r="O21" i="17"/>
  <c r="Q23" i="17"/>
  <c r="P26" i="17"/>
  <c r="R28" i="17"/>
  <c r="O29" i="17"/>
  <c r="Q31" i="17"/>
  <c r="P34" i="17"/>
  <c r="R36" i="17"/>
  <c r="O37" i="17"/>
  <c r="Q39" i="17"/>
  <c r="P42" i="17"/>
  <c r="R44" i="17"/>
  <c r="O45" i="17"/>
  <c r="Q47" i="17"/>
  <c r="O36" i="17"/>
  <c r="R15" i="17"/>
  <c r="Q18" i="17"/>
  <c r="R23" i="17"/>
  <c r="Q26" i="17"/>
  <c r="R31" i="17"/>
  <c r="Q34" i="17"/>
  <c r="R39" i="17"/>
  <c r="Q42" i="17"/>
  <c r="R47" i="17"/>
  <c r="I22" i="16"/>
  <c r="I38" i="16"/>
  <c r="I49" i="16"/>
  <c r="I33" i="16"/>
  <c r="I24" i="15"/>
  <c r="I27" i="15"/>
  <c r="I32" i="15"/>
  <c r="I40" i="16"/>
  <c r="I46" i="16"/>
  <c r="I48" i="16"/>
  <c r="I16" i="16"/>
  <c r="I41" i="16"/>
  <c r="S39" i="16"/>
  <c r="R39" i="16"/>
  <c r="Q39" i="16"/>
  <c r="P39" i="16"/>
  <c r="O39" i="16"/>
  <c r="J50" i="16"/>
  <c r="S20" i="16"/>
  <c r="R20" i="16"/>
  <c r="Q20" i="16"/>
  <c r="P20" i="16"/>
  <c r="S44" i="16"/>
  <c r="R44" i="16"/>
  <c r="Q44" i="16"/>
  <c r="P44" i="16"/>
  <c r="O44" i="16"/>
  <c r="S36" i="16"/>
  <c r="R36" i="16"/>
  <c r="Q36" i="16"/>
  <c r="P36" i="16"/>
  <c r="O36" i="16"/>
  <c r="O20" i="16"/>
  <c r="S28" i="16"/>
  <c r="R28" i="16"/>
  <c r="Q28" i="16"/>
  <c r="P28" i="16"/>
  <c r="O28" i="16"/>
  <c r="Q13" i="16"/>
  <c r="S15" i="16"/>
  <c r="R15" i="16"/>
  <c r="Q15" i="16"/>
  <c r="P15" i="16"/>
  <c r="O15" i="16"/>
  <c r="I17" i="16"/>
  <c r="R18" i="16"/>
  <c r="Q18" i="16"/>
  <c r="P18" i="16"/>
  <c r="O18" i="16"/>
  <c r="S47" i="16"/>
  <c r="R47" i="16"/>
  <c r="Q47" i="16"/>
  <c r="P47" i="16"/>
  <c r="O47" i="16"/>
  <c r="Q21" i="16"/>
  <c r="S23" i="16"/>
  <c r="R23" i="16"/>
  <c r="Q23" i="16"/>
  <c r="P23" i="16"/>
  <c r="O23" i="16"/>
  <c r="I30" i="16"/>
  <c r="S31" i="16"/>
  <c r="R31" i="16"/>
  <c r="Q31" i="16"/>
  <c r="P31" i="16"/>
  <c r="O31" i="16"/>
  <c r="S19" i="16"/>
  <c r="S27" i="16"/>
  <c r="S35" i="16"/>
  <c r="S43" i="16"/>
  <c r="S14" i="16"/>
  <c r="S22" i="16"/>
  <c r="O26" i="16"/>
  <c r="S30" i="16"/>
  <c r="O34" i="16"/>
  <c r="S38" i="16"/>
  <c r="O42" i="16"/>
  <c r="S46" i="16"/>
  <c r="P26" i="16"/>
  <c r="P34" i="16"/>
  <c r="P42" i="16"/>
  <c r="P13" i="16"/>
  <c r="I19" i="16"/>
  <c r="P21" i="16"/>
  <c r="Q26" i="16"/>
  <c r="I27" i="16"/>
  <c r="P29" i="16"/>
  <c r="Q34" i="16"/>
  <c r="I35" i="16"/>
  <c r="P37" i="16"/>
  <c r="Q42" i="16"/>
  <c r="I43" i="16"/>
  <c r="P45" i="16"/>
  <c r="I48" i="15"/>
  <c r="I43" i="15"/>
  <c r="I35" i="15"/>
  <c r="O20" i="15"/>
  <c r="O28" i="15"/>
  <c r="O36" i="15"/>
  <c r="O44" i="15"/>
  <c r="R14" i="15"/>
  <c r="I14" i="15" s="1"/>
  <c r="O23" i="15"/>
  <c r="P28" i="15"/>
  <c r="R30" i="15"/>
  <c r="I30" i="15" s="1"/>
  <c r="R38" i="15"/>
  <c r="I38" i="15" s="1"/>
  <c r="O39" i="15"/>
  <c r="P44" i="15"/>
  <c r="R46" i="15"/>
  <c r="I46" i="15" s="1"/>
  <c r="O47" i="15"/>
  <c r="I13" i="15"/>
  <c r="S14" i="15"/>
  <c r="P15" i="15"/>
  <c r="R17" i="15"/>
  <c r="I17" i="15" s="1"/>
  <c r="O18" i="15"/>
  <c r="Q20" i="15"/>
  <c r="I21" i="15"/>
  <c r="S22" i="15"/>
  <c r="P23" i="15"/>
  <c r="R25" i="15"/>
  <c r="I25" i="15" s="1"/>
  <c r="O26" i="15"/>
  <c r="Q28" i="15"/>
  <c r="I29" i="15"/>
  <c r="S30" i="15"/>
  <c r="P31" i="15"/>
  <c r="R33" i="15"/>
  <c r="I33" i="15" s="1"/>
  <c r="O34" i="15"/>
  <c r="Q36" i="15"/>
  <c r="I37" i="15"/>
  <c r="S38" i="15"/>
  <c r="P39" i="15"/>
  <c r="R41" i="15"/>
  <c r="I41" i="15" s="1"/>
  <c r="O42" i="15"/>
  <c r="Q44" i="15"/>
  <c r="I45" i="15"/>
  <c r="S46" i="15"/>
  <c r="P47" i="15"/>
  <c r="R49" i="15"/>
  <c r="I49" i="15" s="1"/>
  <c r="O15" i="15"/>
  <c r="P20" i="15"/>
  <c r="R22" i="15"/>
  <c r="I22" i="15" s="1"/>
  <c r="O31" i="15"/>
  <c r="P36" i="15"/>
  <c r="O13" i="15"/>
  <c r="Q15" i="15"/>
  <c r="P18" i="15"/>
  <c r="R20" i="15"/>
  <c r="O21" i="15"/>
  <c r="Q23" i="15"/>
  <c r="P26" i="15"/>
  <c r="R28" i="15"/>
  <c r="O29" i="15"/>
  <c r="Q31" i="15"/>
  <c r="P34" i="15"/>
  <c r="R36" i="15"/>
  <c r="O37" i="15"/>
  <c r="Q39" i="15"/>
  <c r="P42" i="15"/>
  <c r="R44" i="15"/>
  <c r="O45" i="15"/>
  <c r="Q47" i="15"/>
  <c r="R15" i="15"/>
  <c r="Q18" i="15"/>
  <c r="R23" i="15"/>
  <c r="Q26" i="15"/>
  <c r="R31" i="15"/>
  <c r="Q34" i="15"/>
  <c r="R39" i="15"/>
  <c r="Q42" i="15"/>
  <c r="R47" i="15"/>
  <c r="Q49" i="14"/>
  <c r="P49" i="14"/>
  <c r="O49" i="14"/>
  <c r="M49" i="14"/>
  <c r="L49" i="14"/>
  <c r="K49" i="14"/>
  <c r="J49" i="14"/>
  <c r="Q48" i="14"/>
  <c r="M48" i="14"/>
  <c r="P48" i="14" s="1"/>
  <c r="L48" i="14"/>
  <c r="K48" i="14"/>
  <c r="J48" i="14"/>
  <c r="M47" i="14"/>
  <c r="L47" i="14"/>
  <c r="K47" i="14"/>
  <c r="J47" i="14"/>
  <c r="Q46" i="14"/>
  <c r="P46" i="14"/>
  <c r="O46" i="14"/>
  <c r="M46" i="14"/>
  <c r="L46" i="14"/>
  <c r="K46" i="14"/>
  <c r="J46" i="14"/>
  <c r="M45" i="14"/>
  <c r="Q45" i="14" s="1"/>
  <c r="L45" i="14"/>
  <c r="K45" i="14"/>
  <c r="J45" i="14"/>
  <c r="M44" i="14"/>
  <c r="L44" i="14"/>
  <c r="K44" i="14"/>
  <c r="J44" i="14"/>
  <c r="Q43" i="14"/>
  <c r="P43" i="14"/>
  <c r="M43" i="14"/>
  <c r="O43" i="14" s="1"/>
  <c r="L43" i="14"/>
  <c r="K43" i="14"/>
  <c r="J43" i="14"/>
  <c r="M42" i="14"/>
  <c r="L42" i="14"/>
  <c r="K42" i="14"/>
  <c r="J42" i="14"/>
  <c r="Q41" i="14"/>
  <c r="P41" i="14"/>
  <c r="O41" i="14"/>
  <c r="M41" i="14"/>
  <c r="L41" i="14"/>
  <c r="K41" i="14"/>
  <c r="J41" i="14"/>
  <c r="Q40" i="14"/>
  <c r="M40" i="14"/>
  <c r="P40" i="14" s="1"/>
  <c r="L40" i="14"/>
  <c r="K40" i="14"/>
  <c r="J40" i="14"/>
  <c r="M39" i="14"/>
  <c r="L39" i="14"/>
  <c r="K39" i="14"/>
  <c r="J39" i="14"/>
  <c r="Q38" i="14"/>
  <c r="P38" i="14"/>
  <c r="O38" i="14"/>
  <c r="M38" i="14"/>
  <c r="L38" i="14"/>
  <c r="K38" i="14"/>
  <c r="J38" i="14"/>
  <c r="M37" i="14"/>
  <c r="Q37" i="14" s="1"/>
  <c r="L37" i="14"/>
  <c r="K37" i="14"/>
  <c r="J37" i="14"/>
  <c r="M36" i="14"/>
  <c r="O36" i="14" s="1"/>
  <c r="L36" i="14"/>
  <c r="K36" i="14"/>
  <c r="J36" i="14"/>
  <c r="Q35" i="14"/>
  <c r="P35" i="14"/>
  <c r="M35" i="14"/>
  <c r="O35" i="14" s="1"/>
  <c r="L35" i="14"/>
  <c r="K35" i="14"/>
  <c r="J35" i="14"/>
  <c r="M34" i="14"/>
  <c r="L34" i="14"/>
  <c r="K34" i="14"/>
  <c r="J34" i="14"/>
  <c r="Q33" i="14"/>
  <c r="P33" i="14"/>
  <c r="O33" i="14"/>
  <c r="M33" i="14"/>
  <c r="L33" i="14"/>
  <c r="K33" i="14"/>
  <c r="J33" i="14"/>
  <c r="Q32" i="14"/>
  <c r="M32" i="14"/>
  <c r="P32" i="14" s="1"/>
  <c r="L32" i="14"/>
  <c r="K32" i="14"/>
  <c r="J32" i="14"/>
  <c r="M31" i="14"/>
  <c r="L31" i="14"/>
  <c r="K31" i="14"/>
  <c r="J31" i="14"/>
  <c r="Q30" i="14"/>
  <c r="P30" i="14"/>
  <c r="O30" i="14"/>
  <c r="M30" i="14"/>
  <c r="L30" i="14"/>
  <c r="K30" i="14"/>
  <c r="J30" i="14"/>
  <c r="M29" i="14"/>
  <c r="Q29" i="14" s="1"/>
  <c r="L29" i="14"/>
  <c r="K29" i="14"/>
  <c r="J29" i="14"/>
  <c r="M28" i="14"/>
  <c r="O28" i="14" s="1"/>
  <c r="L28" i="14"/>
  <c r="K28" i="14"/>
  <c r="J28" i="14"/>
  <c r="Q27" i="14"/>
  <c r="P27" i="14"/>
  <c r="M27" i="14"/>
  <c r="O27" i="14" s="1"/>
  <c r="L27" i="14"/>
  <c r="K27" i="14"/>
  <c r="J27" i="14"/>
  <c r="M26" i="14"/>
  <c r="L26" i="14"/>
  <c r="K26" i="14"/>
  <c r="J26" i="14"/>
  <c r="Q25" i="14"/>
  <c r="P25" i="14"/>
  <c r="O25" i="14"/>
  <c r="M25" i="14"/>
  <c r="L25" i="14"/>
  <c r="K25" i="14"/>
  <c r="J25" i="14"/>
  <c r="Q24" i="14"/>
  <c r="M24" i="14"/>
  <c r="P24" i="14" s="1"/>
  <c r="L24" i="14"/>
  <c r="K24" i="14"/>
  <c r="J24" i="14"/>
  <c r="M23" i="14"/>
  <c r="L23" i="14"/>
  <c r="K23" i="14"/>
  <c r="J23" i="14"/>
  <c r="Q22" i="14"/>
  <c r="P22" i="14"/>
  <c r="O22" i="14"/>
  <c r="M22" i="14"/>
  <c r="L22" i="14"/>
  <c r="K22" i="14"/>
  <c r="J22" i="14"/>
  <c r="M21" i="14"/>
  <c r="Q21" i="14" s="1"/>
  <c r="L21" i="14"/>
  <c r="K21" i="14"/>
  <c r="J21" i="14"/>
  <c r="M20" i="14"/>
  <c r="L20" i="14"/>
  <c r="K20" i="14"/>
  <c r="J20" i="14"/>
  <c r="Q19" i="14"/>
  <c r="P19" i="14"/>
  <c r="M19" i="14"/>
  <c r="O19" i="14" s="1"/>
  <c r="L19" i="14"/>
  <c r="K19" i="14"/>
  <c r="J19" i="14"/>
  <c r="M18" i="14"/>
  <c r="L18" i="14"/>
  <c r="K18" i="14"/>
  <c r="J18" i="14"/>
  <c r="Q17" i="14"/>
  <c r="P17" i="14"/>
  <c r="O17" i="14"/>
  <c r="M17" i="14"/>
  <c r="L17" i="14"/>
  <c r="K17" i="14"/>
  <c r="J17" i="14"/>
  <c r="Q16" i="14"/>
  <c r="M16" i="14"/>
  <c r="P16" i="14" s="1"/>
  <c r="L16" i="14"/>
  <c r="K16" i="14"/>
  <c r="J16" i="14"/>
  <c r="M15" i="14"/>
  <c r="L15" i="14"/>
  <c r="K15" i="14"/>
  <c r="J15" i="14"/>
  <c r="Q14" i="14"/>
  <c r="P14" i="14"/>
  <c r="O14" i="14"/>
  <c r="M14" i="14"/>
  <c r="L14" i="14"/>
  <c r="K14" i="14"/>
  <c r="J14" i="14"/>
  <c r="M13" i="14"/>
  <c r="Q13" i="14" s="1"/>
  <c r="L13" i="14"/>
  <c r="K13" i="14"/>
  <c r="J13" i="14"/>
  <c r="J50" i="14" s="1"/>
  <c r="Q49" i="13"/>
  <c r="P49" i="13"/>
  <c r="O49" i="13"/>
  <c r="M49" i="13"/>
  <c r="L49" i="13"/>
  <c r="K49" i="13"/>
  <c r="J49" i="13"/>
  <c r="P48" i="13"/>
  <c r="O48" i="13"/>
  <c r="M48" i="13"/>
  <c r="Q48" i="13" s="1"/>
  <c r="L48" i="13"/>
  <c r="K48" i="13"/>
  <c r="J48" i="13"/>
  <c r="M47" i="13"/>
  <c r="L47" i="13"/>
  <c r="K47" i="13"/>
  <c r="J47" i="13"/>
  <c r="Q46" i="13"/>
  <c r="P46" i="13"/>
  <c r="M46" i="13"/>
  <c r="L46" i="13"/>
  <c r="K46" i="13"/>
  <c r="J46" i="13"/>
  <c r="O45" i="13"/>
  <c r="M45" i="13"/>
  <c r="Q45" i="13" s="1"/>
  <c r="L45" i="13"/>
  <c r="K45" i="13"/>
  <c r="J45" i="13"/>
  <c r="P44" i="13"/>
  <c r="O44" i="13"/>
  <c r="M44" i="13"/>
  <c r="L44" i="13"/>
  <c r="Q44" i="13" s="1"/>
  <c r="K44" i="13"/>
  <c r="J44" i="13"/>
  <c r="Q43" i="13"/>
  <c r="M43" i="13"/>
  <c r="O43" i="13" s="1"/>
  <c r="L43" i="13"/>
  <c r="K43" i="13"/>
  <c r="J43" i="13"/>
  <c r="M42" i="13"/>
  <c r="L42" i="13"/>
  <c r="K42" i="13"/>
  <c r="J42" i="13"/>
  <c r="Q41" i="13"/>
  <c r="P41" i="13"/>
  <c r="O41" i="13"/>
  <c r="M41" i="13"/>
  <c r="L41" i="13"/>
  <c r="K41" i="13"/>
  <c r="J41" i="13"/>
  <c r="P40" i="13"/>
  <c r="O40" i="13"/>
  <c r="M40" i="13"/>
  <c r="Q40" i="13" s="1"/>
  <c r="L40" i="13"/>
  <c r="K40" i="13"/>
  <c r="J40" i="13"/>
  <c r="M39" i="13"/>
  <c r="L39" i="13"/>
  <c r="K39" i="13"/>
  <c r="J39" i="13"/>
  <c r="Q38" i="13"/>
  <c r="P38" i="13"/>
  <c r="M38" i="13"/>
  <c r="L38" i="13"/>
  <c r="K38" i="13"/>
  <c r="J38" i="13"/>
  <c r="O37" i="13"/>
  <c r="M37" i="13"/>
  <c r="Q37" i="13" s="1"/>
  <c r="L37" i="13"/>
  <c r="K37" i="13"/>
  <c r="J37" i="13"/>
  <c r="P36" i="13"/>
  <c r="O36" i="13"/>
  <c r="M36" i="13"/>
  <c r="L36" i="13"/>
  <c r="Q36" i="13" s="1"/>
  <c r="K36" i="13"/>
  <c r="J36" i="13"/>
  <c r="Q35" i="13"/>
  <c r="M35" i="13"/>
  <c r="O35" i="13" s="1"/>
  <c r="L35" i="13"/>
  <c r="K35" i="13"/>
  <c r="J35" i="13"/>
  <c r="M34" i="13"/>
  <c r="L34" i="13"/>
  <c r="K34" i="13"/>
  <c r="J34" i="13"/>
  <c r="Q33" i="13"/>
  <c r="P33" i="13"/>
  <c r="O33" i="13"/>
  <c r="M33" i="13"/>
  <c r="L33" i="13"/>
  <c r="K33" i="13"/>
  <c r="J33" i="13"/>
  <c r="P32" i="13"/>
  <c r="O32" i="13"/>
  <c r="M32" i="13"/>
  <c r="Q32" i="13" s="1"/>
  <c r="L32" i="13"/>
  <c r="K32" i="13"/>
  <c r="J32" i="13"/>
  <c r="M31" i="13"/>
  <c r="L31" i="13"/>
  <c r="K31" i="13"/>
  <c r="J31" i="13"/>
  <c r="Q30" i="13"/>
  <c r="P30" i="13"/>
  <c r="M30" i="13"/>
  <c r="L30" i="13"/>
  <c r="K30" i="13"/>
  <c r="J30" i="13"/>
  <c r="O29" i="13"/>
  <c r="M29" i="13"/>
  <c r="Q29" i="13" s="1"/>
  <c r="L29" i="13"/>
  <c r="K29" i="13"/>
  <c r="J29" i="13"/>
  <c r="M28" i="13"/>
  <c r="L28" i="13"/>
  <c r="K28" i="13"/>
  <c r="J28" i="13"/>
  <c r="Q27" i="13"/>
  <c r="M27" i="13"/>
  <c r="O27" i="13" s="1"/>
  <c r="L27" i="13"/>
  <c r="K27" i="13"/>
  <c r="J27" i="13"/>
  <c r="M26" i="13"/>
  <c r="L26" i="13"/>
  <c r="K26" i="13"/>
  <c r="J26" i="13"/>
  <c r="Q25" i="13"/>
  <c r="P25" i="13"/>
  <c r="O25" i="13"/>
  <c r="M25" i="13"/>
  <c r="L25" i="13"/>
  <c r="K25" i="13"/>
  <c r="J25" i="13"/>
  <c r="M24" i="13"/>
  <c r="P24" i="13" s="1"/>
  <c r="L24" i="13"/>
  <c r="K24" i="13"/>
  <c r="J24" i="13"/>
  <c r="M23" i="13"/>
  <c r="L23" i="13"/>
  <c r="K23" i="13"/>
  <c r="J23" i="13"/>
  <c r="Q22" i="13"/>
  <c r="P22" i="13"/>
  <c r="M22" i="13"/>
  <c r="L22" i="13"/>
  <c r="K22" i="13"/>
  <c r="J22" i="13"/>
  <c r="M21" i="13"/>
  <c r="Q21" i="13" s="1"/>
  <c r="L21" i="13"/>
  <c r="K21" i="13"/>
  <c r="J21" i="13"/>
  <c r="P20" i="13"/>
  <c r="O20" i="13"/>
  <c r="M20" i="13"/>
  <c r="L20" i="13"/>
  <c r="Q20" i="13" s="1"/>
  <c r="K20" i="13"/>
  <c r="J20" i="13"/>
  <c r="Q19" i="13"/>
  <c r="M19" i="13"/>
  <c r="O19" i="13" s="1"/>
  <c r="L19" i="13"/>
  <c r="K19" i="13"/>
  <c r="J19" i="13"/>
  <c r="M18" i="13"/>
  <c r="L18" i="13"/>
  <c r="K18" i="13"/>
  <c r="J18" i="13"/>
  <c r="Q17" i="13"/>
  <c r="P17" i="13"/>
  <c r="O17" i="13"/>
  <c r="M17" i="13"/>
  <c r="L17" i="13"/>
  <c r="K17" i="13"/>
  <c r="J17" i="13"/>
  <c r="P16" i="13"/>
  <c r="O16" i="13"/>
  <c r="M16" i="13"/>
  <c r="L16" i="13"/>
  <c r="K16" i="13"/>
  <c r="J16" i="13"/>
  <c r="M15" i="13"/>
  <c r="L15" i="13"/>
  <c r="K15" i="13"/>
  <c r="J15" i="13"/>
  <c r="Q14" i="13"/>
  <c r="P14" i="13"/>
  <c r="M14" i="13"/>
  <c r="L14" i="13"/>
  <c r="K14" i="13"/>
  <c r="J14" i="13"/>
  <c r="M13" i="13"/>
  <c r="Q13" i="13" s="1"/>
  <c r="L13" i="13"/>
  <c r="K13" i="13"/>
  <c r="J13" i="13"/>
  <c r="P28" i="13" l="1"/>
  <c r="Q28" i="13"/>
  <c r="O28" i="13"/>
  <c r="I14" i="20"/>
  <c r="O24" i="13"/>
  <c r="Q24" i="13"/>
  <c r="O21" i="13"/>
  <c r="Q16" i="13"/>
  <c r="J50" i="13"/>
  <c r="F15" i="26" s="1"/>
  <c r="O13" i="13"/>
  <c r="I47" i="25"/>
  <c r="I26" i="25"/>
  <c r="I31" i="25"/>
  <c r="I28" i="23"/>
  <c r="I23" i="23"/>
  <c r="I47" i="19"/>
  <c r="I42" i="19"/>
  <c r="I27" i="21"/>
  <c r="I23" i="21"/>
  <c r="I15" i="23"/>
  <c r="I42" i="23"/>
  <c r="I37" i="25"/>
  <c r="I15" i="25"/>
  <c r="I44" i="25"/>
  <c r="I13" i="25"/>
  <c r="I36" i="25"/>
  <c r="I21" i="25"/>
  <c r="I39" i="25"/>
  <c r="I34" i="25"/>
  <c r="I23" i="25"/>
  <c r="I29" i="25"/>
  <c r="I13" i="24"/>
  <c r="I39" i="24"/>
  <c r="I21" i="24"/>
  <c r="I42" i="24"/>
  <c r="I28" i="24"/>
  <c r="I20" i="24"/>
  <c r="I37" i="24"/>
  <c r="I26" i="24"/>
  <c r="I31" i="24"/>
  <c r="I15" i="24"/>
  <c r="I29" i="24"/>
  <c r="I34" i="24"/>
  <c r="I23" i="24"/>
  <c r="I45" i="24"/>
  <c r="I18" i="24"/>
  <c r="I36" i="24"/>
  <c r="I26" i="23"/>
  <c r="I47" i="23"/>
  <c r="I39" i="23"/>
  <c r="I20" i="23"/>
  <c r="I44" i="23"/>
  <c r="I28" i="21"/>
  <c r="I19" i="21"/>
  <c r="I26" i="22"/>
  <c r="I28" i="22"/>
  <c r="I23" i="22"/>
  <c r="I18" i="22"/>
  <c r="I15" i="22"/>
  <c r="I20" i="22"/>
  <c r="I47" i="22"/>
  <c r="I39" i="22"/>
  <c r="I34" i="22"/>
  <c r="I42" i="22"/>
  <c r="I44" i="22"/>
  <c r="I31" i="22"/>
  <c r="I43" i="21"/>
  <c r="I20" i="21"/>
  <c r="I34" i="20"/>
  <c r="I39" i="21"/>
  <c r="I15" i="21"/>
  <c r="I44" i="21"/>
  <c r="I31" i="21"/>
  <c r="I36" i="21"/>
  <c r="I47" i="21"/>
  <c r="I35" i="21"/>
  <c r="I15" i="20"/>
  <c r="I28" i="19"/>
  <c r="I29" i="19"/>
  <c r="I36" i="20"/>
  <c r="I26" i="20"/>
  <c r="I31" i="20"/>
  <c r="I47" i="20"/>
  <c r="I42" i="20"/>
  <c r="I44" i="20"/>
  <c r="I39" i="20"/>
  <c r="I18" i="20"/>
  <c r="I28" i="20"/>
  <c r="I23" i="20"/>
  <c r="I20" i="20"/>
  <c r="I15" i="19"/>
  <c r="I26" i="19"/>
  <c r="I45" i="19"/>
  <c r="I31" i="19"/>
  <c r="I37" i="19"/>
  <c r="I21" i="19"/>
  <c r="I44" i="19"/>
  <c r="I20" i="19"/>
  <c r="I36" i="19"/>
  <c r="I13" i="19"/>
  <c r="I39" i="19"/>
  <c r="I34" i="19"/>
  <c r="I18" i="19"/>
  <c r="I23" i="19"/>
  <c r="I44" i="16"/>
  <c r="I31" i="15"/>
  <c r="I18" i="16"/>
  <c r="I44" i="17"/>
  <c r="I36" i="17"/>
  <c r="I47" i="17"/>
  <c r="I42" i="17"/>
  <c r="I34" i="17"/>
  <c r="I39" i="17"/>
  <c r="I28" i="17"/>
  <c r="I23" i="17"/>
  <c r="I18" i="17"/>
  <c r="I31" i="17"/>
  <c r="I26" i="17"/>
  <c r="I20" i="17"/>
  <c r="I15" i="17"/>
  <c r="I26" i="16"/>
  <c r="I15" i="16"/>
  <c r="I20" i="16"/>
  <c r="I20" i="15"/>
  <c r="I31" i="16"/>
  <c r="I36" i="16"/>
  <c r="I39" i="16"/>
  <c r="I39" i="15"/>
  <c r="I37" i="16"/>
  <c r="I13" i="16"/>
  <c r="I23" i="16"/>
  <c r="I42" i="16"/>
  <c r="I29" i="16"/>
  <c r="I34" i="16"/>
  <c r="I28" i="16"/>
  <c r="I45" i="16"/>
  <c r="I21" i="16"/>
  <c r="I47" i="16"/>
  <c r="I34" i="15"/>
  <c r="I36" i="15"/>
  <c r="I26" i="15"/>
  <c r="I28" i="15"/>
  <c r="I23" i="15"/>
  <c r="I44" i="15"/>
  <c r="I18" i="15"/>
  <c r="I42" i="15"/>
  <c r="I47" i="15"/>
  <c r="I15" i="15"/>
  <c r="P28" i="14"/>
  <c r="O31" i="14"/>
  <c r="P36" i="14"/>
  <c r="O39" i="14"/>
  <c r="P44" i="14"/>
  <c r="O47" i="14"/>
  <c r="P15" i="14"/>
  <c r="O18" i="14"/>
  <c r="Q20" i="14"/>
  <c r="P23" i="14"/>
  <c r="O26" i="14"/>
  <c r="Q28" i="14"/>
  <c r="P31" i="14"/>
  <c r="O34" i="14"/>
  <c r="Q36" i="14"/>
  <c r="P39" i="14"/>
  <c r="O42" i="14"/>
  <c r="Q44" i="14"/>
  <c r="P47" i="14"/>
  <c r="O20" i="14"/>
  <c r="O29" i="14"/>
  <c r="Q31" i="14"/>
  <c r="P34" i="14"/>
  <c r="P13" i="14"/>
  <c r="O16" i="14"/>
  <c r="Q18" i="14"/>
  <c r="P21" i="14"/>
  <c r="O24" i="14"/>
  <c r="Q26" i="14"/>
  <c r="P29" i="14"/>
  <c r="O32" i="14"/>
  <c r="Q34" i="14"/>
  <c r="P37" i="14"/>
  <c r="O40" i="14"/>
  <c r="Q42" i="14"/>
  <c r="P45" i="14"/>
  <c r="O48" i="14"/>
  <c r="O44" i="14"/>
  <c r="O15" i="14"/>
  <c r="P20" i="14"/>
  <c r="O23" i="14"/>
  <c r="O13" i="14"/>
  <c r="Q15" i="14"/>
  <c r="P18" i="14"/>
  <c r="O21" i="14"/>
  <c r="Q23" i="14"/>
  <c r="P26" i="14"/>
  <c r="O37" i="14"/>
  <c r="Q39" i="14"/>
  <c r="P42" i="14"/>
  <c r="O45" i="14"/>
  <c r="Q47" i="14"/>
  <c r="Q15" i="13"/>
  <c r="P18" i="13"/>
  <c r="Q18" i="13"/>
  <c r="P21" i="13"/>
  <c r="Q26" i="13"/>
  <c r="P29" i="13"/>
  <c r="O14" i="13"/>
  <c r="P19" i="13"/>
  <c r="O22" i="13"/>
  <c r="P27" i="13"/>
  <c r="O30" i="13"/>
  <c r="P35" i="13"/>
  <c r="O38" i="13"/>
  <c r="P43" i="13"/>
  <c r="O46" i="13"/>
  <c r="O15" i="13"/>
  <c r="O23" i="13"/>
  <c r="O31" i="13"/>
  <c r="O39" i="13"/>
  <c r="O47" i="13"/>
  <c r="P15" i="13"/>
  <c r="O18" i="13"/>
  <c r="P23" i="13"/>
  <c r="O26" i="13"/>
  <c r="P31" i="13"/>
  <c r="O34" i="13"/>
  <c r="P39" i="13"/>
  <c r="O42" i="13"/>
  <c r="P47" i="13"/>
  <c r="Q23" i="13"/>
  <c r="P26" i="13"/>
  <c r="Q31" i="13"/>
  <c r="P34" i="13"/>
  <c r="Q39" i="13"/>
  <c r="P42" i="13"/>
  <c r="Q47" i="13"/>
  <c r="P13" i="13"/>
  <c r="Q34" i="13"/>
  <c r="P37" i="13"/>
  <c r="Q42" i="13"/>
  <c r="P45" i="13"/>
  <c r="I50" i="25" l="1"/>
  <c r="I50" i="24"/>
  <c r="I50" i="23"/>
  <c r="I50" i="22"/>
  <c r="I50" i="21"/>
  <c r="I50" i="20"/>
  <c r="I50" i="19"/>
  <c r="I50" i="17"/>
  <c r="I50" i="16"/>
  <c r="I50" i="15"/>
  <c r="J46" i="4"/>
  <c r="J47" i="4"/>
  <c r="J48" i="4"/>
  <c r="J49" i="4"/>
  <c r="K46" i="4"/>
  <c r="K47" i="4"/>
  <c r="K48" i="4"/>
  <c r="K49" i="4"/>
  <c r="L46" i="4"/>
  <c r="L47" i="4"/>
  <c r="L48" i="4"/>
  <c r="L49" i="4"/>
  <c r="M46" i="4"/>
  <c r="M47" i="4"/>
  <c r="N47" i="4" s="1"/>
  <c r="M48" i="4"/>
  <c r="N48" i="4" s="1"/>
  <c r="M49" i="4"/>
  <c r="P49" i="4" s="1"/>
  <c r="N46" i="4"/>
  <c r="O46" i="4"/>
  <c r="P46" i="4"/>
  <c r="P47" i="4"/>
  <c r="Q46" i="4"/>
  <c r="Q47" i="4"/>
  <c r="J42" i="4"/>
  <c r="J43" i="4"/>
  <c r="J44" i="4"/>
  <c r="J45" i="4"/>
  <c r="K42" i="4"/>
  <c r="K43" i="4"/>
  <c r="K44" i="4"/>
  <c r="K45" i="4"/>
  <c r="L42" i="4"/>
  <c r="L43" i="4"/>
  <c r="L44" i="4"/>
  <c r="L45" i="4"/>
  <c r="M42" i="4"/>
  <c r="N42" i="4" s="1"/>
  <c r="M43" i="4"/>
  <c r="N43" i="4" s="1"/>
  <c r="M44" i="4"/>
  <c r="N44" i="4" s="1"/>
  <c r="M45" i="4"/>
  <c r="N45" i="4" s="1"/>
  <c r="O43" i="4"/>
  <c r="P43" i="4"/>
  <c r="P44" i="4"/>
  <c r="P45" i="4"/>
  <c r="Q43" i="4"/>
  <c r="Q44" i="4"/>
  <c r="Q45" i="4"/>
  <c r="J38" i="4"/>
  <c r="J39" i="4"/>
  <c r="J40" i="4"/>
  <c r="J41" i="4"/>
  <c r="K38" i="4"/>
  <c r="K39" i="4"/>
  <c r="K40" i="4"/>
  <c r="K41" i="4"/>
  <c r="L38" i="4"/>
  <c r="L39" i="4"/>
  <c r="L40" i="4"/>
  <c r="L41" i="4"/>
  <c r="M38" i="4"/>
  <c r="N38" i="4" s="1"/>
  <c r="M39" i="4"/>
  <c r="N39" i="4" s="1"/>
  <c r="M40" i="4"/>
  <c r="O40" i="4" s="1"/>
  <c r="M41" i="4"/>
  <c r="P38" i="4"/>
  <c r="P39" i="4"/>
  <c r="P40" i="4"/>
  <c r="Q38" i="4"/>
  <c r="Q39" i="4"/>
  <c r="Q40" i="4"/>
  <c r="J34" i="4"/>
  <c r="J35" i="4"/>
  <c r="J36" i="4"/>
  <c r="J37" i="4"/>
  <c r="K34" i="4"/>
  <c r="K35" i="4"/>
  <c r="K36" i="4"/>
  <c r="K37" i="4"/>
  <c r="L34" i="4"/>
  <c r="L35" i="4"/>
  <c r="L36" i="4"/>
  <c r="L37" i="4"/>
  <c r="M34" i="4"/>
  <c r="N34" i="4" s="1"/>
  <c r="M35" i="4"/>
  <c r="N35" i="4" s="1"/>
  <c r="M36" i="4"/>
  <c r="M37" i="4"/>
  <c r="P36" i="4"/>
  <c r="P37" i="4"/>
  <c r="Q36" i="4"/>
  <c r="Q37" i="4"/>
  <c r="J30" i="4"/>
  <c r="J31" i="4"/>
  <c r="J32" i="4"/>
  <c r="J33" i="4"/>
  <c r="K30" i="4"/>
  <c r="K31" i="4"/>
  <c r="K32" i="4"/>
  <c r="K33" i="4"/>
  <c r="L30" i="4"/>
  <c r="L31" i="4"/>
  <c r="L32" i="4"/>
  <c r="L33" i="4"/>
  <c r="M30" i="4"/>
  <c r="P30" i="4" s="1"/>
  <c r="M31" i="4"/>
  <c r="N31" i="4" s="1"/>
  <c r="M32" i="4"/>
  <c r="M33" i="4"/>
  <c r="P31" i="4"/>
  <c r="P32" i="4"/>
  <c r="P33" i="4"/>
  <c r="Q30" i="4"/>
  <c r="Q31" i="4"/>
  <c r="Q32" i="4"/>
  <c r="Q33" i="4"/>
  <c r="J26" i="4"/>
  <c r="J27" i="4"/>
  <c r="J28" i="4"/>
  <c r="J29" i="4"/>
  <c r="K26" i="4"/>
  <c r="K27" i="4"/>
  <c r="K28" i="4"/>
  <c r="K29" i="4"/>
  <c r="L26" i="4"/>
  <c r="L27" i="4"/>
  <c r="L28" i="4"/>
  <c r="L29" i="4"/>
  <c r="Q29" i="4" s="1"/>
  <c r="M26" i="4"/>
  <c r="N26" i="4" s="1"/>
  <c r="M27" i="4"/>
  <c r="O27" i="4" s="1"/>
  <c r="M28" i="4"/>
  <c r="M29" i="4"/>
  <c r="P26" i="4"/>
  <c r="Q26" i="4"/>
  <c r="J22" i="4"/>
  <c r="J23" i="4"/>
  <c r="J24" i="4"/>
  <c r="J25" i="4"/>
  <c r="K22" i="4"/>
  <c r="K23" i="4"/>
  <c r="K24" i="4"/>
  <c r="K25" i="4"/>
  <c r="L22" i="4"/>
  <c r="L23" i="4"/>
  <c r="L24" i="4"/>
  <c r="L25" i="4"/>
  <c r="M22" i="4"/>
  <c r="N22" i="4" s="1"/>
  <c r="M23" i="4"/>
  <c r="M24" i="4"/>
  <c r="P24" i="4" s="1"/>
  <c r="M25" i="4"/>
  <c r="P23" i="4"/>
  <c r="P25" i="4"/>
  <c r="Q23" i="4"/>
  <c r="Q25" i="4"/>
  <c r="D13" i="26"/>
  <c r="D12" i="26"/>
  <c r="D11" i="26"/>
  <c r="D10" i="26"/>
  <c r="D9" i="26"/>
  <c r="D8" i="26"/>
  <c r="D7" i="26"/>
  <c r="D6" i="26"/>
  <c r="D5" i="26"/>
  <c r="D4" i="26"/>
  <c r="Q24" i="4" l="1"/>
  <c r="P42" i="4"/>
  <c r="O44" i="4"/>
  <c r="O49" i="4"/>
  <c r="Q48" i="4"/>
  <c r="O48" i="4"/>
  <c r="Q49" i="4"/>
  <c r="O47" i="4"/>
  <c r="Q35" i="4"/>
  <c r="N49" i="4"/>
  <c r="P48" i="4"/>
  <c r="O42" i="4"/>
  <c r="O38" i="4"/>
  <c r="Q42" i="4"/>
  <c r="O45" i="4"/>
  <c r="O35" i="4"/>
  <c r="P34" i="4"/>
  <c r="O34" i="4"/>
  <c r="O41" i="4"/>
  <c r="O39" i="4"/>
  <c r="N41" i="4"/>
  <c r="P41" i="4"/>
  <c r="N40" i="4"/>
  <c r="Q41" i="4"/>
  <c r="Q34" i="4"/>
  <c r="Q28" i="4"/>
  <c r="O37" i="4"/>
  <c r="Q27" i="4"/>
  <c r="N30" i="4"/>
  <c r="N37" i="4"/>
  <c r="N27" i="4"/>
  <c r="O30" i="4"/>
  <c r="N36" i="4"/>
  <c r="N33" i="4"/>
  <c r="P35" i="4"/>
  <c r="O36" i="4"/>
  <c r="P27" i="4"/>
  <c r="O33" i="4"/>
  <c r="O32" i="4"/>
  <c r="P28" i="4"/>
  <c r="O31" i="4"/>
  <c r="N32" i="4"/>
  <c r="O26" i="4"/>
  <c r="N29" i="4"/>
  <c r="P29" i="4"/>
  <c r="N28" i="4"/>
  <c r="O28" i="4"/>
  <c r="O23" i="4"/>
  <c r="N24" i="4"/>
  <c r="N23" i="4"/>
  <c r="O29" i="4"/>
  <c r="P22" i="4"/>
  <c r="O25" i="4"/>
  <c r="O24" i="4"/>
  <c r="Q22" i="4"/>
  <c r="O22" i="4"/>
  <c r="N25" i="4"/>
  <c r="J17" i="4" l="1"/>
  <c r="J18" i="4"/>
  <c r="J19" i="4"/>
  <c r="J20" i="4"/>
  <c r="J21" i="4"/>
  <c r="K17" i="4"/>
  <c r="K18" i="4"/>
  <c r="K19" i="4"/>
  <c r="K20" i="4"/>
  <c r="K21" i="4"/>
  <c r="L17" i="4"/>
  <c r="L18" i="4"/>
  <c r="L19" i="4"/>
  <c r="L20" i="4"/>
  <c r="L21" i="4"/>
  <c r="M17" i="4"/>
  <c r="M18" i="4"/>
  <c r="M19" i="4"/>
  <c r="M20" i="4"/>
  <c r="M21" i="4"/>
  <c r="Q18" i="4"/>
  <c r="J13" i="4"/>
  <c r="K13" i="4"/>
  <c r="L13" i="4"/>
  <c r="M13" i="4"/>
  <c r="J14" i="4"/>
  <c r="K14" i="4"/>
  <c r="L14" i="4"/>
  <c r="M14" i="4"/>
  <c r="J15" i="4"/>
  <c r="K15" i="4"/>
  <c r="L15" i="4"/>
  <c r="M15" i="4"/>
  <c r="J16" i="4"/>
  <c r="K16" i="4"/>
  <c r="L16" i="4"/>
  <c r="M16" i="4"/>
  <c r="Q15" i="4" l="1"/>
  <c r="P17" i="4"/>
  <c r="O19" i="4"/>
  <c r="Q17" i="4"/>
  <c r="O18" i="4"/>
  <c r="P18" i="4"/>
  <c r="Q14" i="4"/>
  <c r="P14" i="4"/>
  <c r="P15" i="4"/>
  <c r="P21" i="4"/>
  <c r="Q21" i="4"/>
  <c r="J50" i="4"/>
  <c r="N14" i="4"/>
  <c r="N21" i="4"/>
  <c r="P19" i="4"/>
  <c r="P20" i="4"/>
  <c r="P16" i="4"/>
  <c r="Q13" i="4"/>
  <c r="N18" i="4"/>
  <c r="P13" i="4"/>
  <c r="O15" i="4"/>
  <c r="N15" i="4"/>
  <c r="O17" i="4"/>
  <c r="N17" i="4"/>
  <c r="O20" i="4"/>
  <c r="N20" i="4"/>
  <c r="O16" i="4"/>
  <c r="N16" i="4"/>
  <c r="N13" i="4"/>
  <c r="Q19" i="4"/>
  <c r="N19" i="4"/>
  <c r="O21" i="4"/>
  <c r="O14" i="4"/>
  <c r="O13" i="4"/>
  <c r="Q20" i="4"/>
  <c r="Q16" i="4"/>
  <c r="D2" i="2"/>
  <c r="D3" i="2"/>
  <c r="D4" i="2"/>
  <c r="D5" i="2"/>
  <c r="D8" i="2"/>
  <c r="D9" i="2"/>
  <c r="D10" i="2"/>
  <c r="D11" i="2"/>
  <c r="D12" i="2"/>
  <c r="D1" i="2"/>
  <c r="D7" i="2" l="1"/>
  <c r="D6" i="2"/>
  <c r="S49" i="14" l="1"/>
  <c r="R20" i="13"/>
  <c r="R44" i="13"/>
  <c r="I44" i="13" s="1"/>
  <c r="R38" i="14"/>
  <c r="I38" i="14" s="1"/>
  <c r="S17" i="13"/>
  <c r="R28" i="13"/>
  <c r="I28" i="13" s="1"/>
  <c r="R21" i="14"/>
  <c r="I21" i="14" s="1"/>
  <c r="S29" i="14"/>
  <c r="S40" i="14"/>
  <c r="R40" i="14"/>
  <c r="I40" i="14" s="1"/>
  <c r="R17" i="14"/>
  <c r="I17" i="14" s="1"/>
  <c r="R13" i="13"/>
  <c r="I13" i="13" s="1"/>
  <c r="R44" i="14"/>
  <c r="I44" i="14" s="1"/>
  <c r="R42" i="13"/>
  <c r="I42" i="13" s="1"/>
  <c r="R39" i="13"/>
  <c r="I39" i="13" s="1"/>
  <c r="R28" i="14"/>
  <c r="I28" i="14" s="1"/>
  <c r="S48" i="13"/>
  <c r="S31" i="14"/>
  <c r="R42" i="14"/>
  <c r="I42" i="14" s="1"/>
  <c r="S34" i="14"/>
  <c r="S49" i="13"/>
  <c r="R25" i="14"/>
  <c r="I25" i="14" s="1"/>
  <c r="S43" i="14"/>
  <c r="S30" i="14"/>
  <c r="R15" i="14"/>
  <c r="I15" i="14" s="1"/>
  <c r="S46" i="13"/>
  <c r="R47" i="14"/>
  <c r="I47" i="14" s="1"/>
  <c r="R38" i="13"/>
  <c r="I38" i="13" s="1"/>
  <c r="R46" i="13"/>
  <c r="I46" i="13" s="1"/>
  <c r="S21" i="14"/>
  <c r="R34" i="14"/>
  <c r="I34" i="14" s="1"/>
  <c r="R33" i="13"/>
  <c r="I33" i="13" s="1"/>
  <c r="R21" i="13"/>
  <c r="I21" i="13" s="1"/>
  <c r="R14" i="14"/>
  <c r="I14" i="14" s="1"/>
  <c r="S41" i="13"/>
  <c r="R46" i="14"/>
  <c r="I46" i="14" s="1"/>
  <c r="S14" i="13"/>
  <c r="R45" i="13"/>
  <c r="I45" i="13" s="1"/>
  <c r="S34" i="13"/>
  <c r="S13" i="14"/>
  <c r="S40" i="13"/>
  <c r="S45" i="14"/>
  <c r="S31" i="13"/>
  <c r="S43" i="13"/>
  <c r="R17" i="13"/>
  <c r="I17" i="13" s="1"/>
  <c r="R43" i="14"/>
  <c r="I43" i="14" s="1"/>
  <c r="R19" i="13"/>
  <c r="I19" i="13" s="1"/>
  <c r="R43" i="13"/>
  <c r="I43" i="13" s="1"/>
  <c r="S37" i="14"/>
  <c r="S16" i="13"/>
  <c r="R16" i="13"/>
  <c r="I16" i="13" s="1"/>
  <c r="S16" i="14"/>
  <c r="R19" i="14"/>
  <c r="I19" i="14" s="1"/>
  <c r="S25" i="14"/>
  <c r="R30" i="14"/>
  <c r="I30" i="14" s="1"/>
  <c r="R45" i="14"/>
  <c r="I45" i="14" s="1"/>
  <c r="S26" i="13"/>
  <c r="S47" i="13"/>
  <c r="R26" i="14"/>
  <c r="I26" i="14" s="1"/>
  <c r="S15" i="13"/>
  <c r="R39" i="14"/>
  <c r="I39" i="14" s="1"/>
  <c r="R49" i="13"/>
  <c r="I49" i="13" s="1"/>
  <c r="S30" i="13"/>
  <c r="R36" i="14"/>
  <c r="I36" i="14" s="1"/>
  <c r="R29" i="14"/>
  <c r="I29" i="14" s="1"/>
  <c r="S33" i="14"/>
  <c r="R32" i="13"/>
  <c r="I32" i="13" s="1"/>
  <c r="R33" i="14"/>
  <c r="I33" i="14" s="1"/>
  <c r="R37" i="14"/>
  <c r="I37" i="14" s="1"/>
  <c r="S36" i="13"/>
  <c r="S19" i="14"/>
  <c r="R34" i="13"/>
  <c r="I34" i="13" s="1"/>
  <c r="R15" i="13"/>
  <c r="I15" i="13" s="1"/>
  <c r="S22" i="13"/>
  <c r="R37" i="13"/>
  <c r="I37" i="13" s="1"/>
  <c r="S44" i="14"/>
  <c r="S27" i="13"/>
  <c r="S46" i="14"/>
  <c r="S29" i="13"/>
  <c r="S24" i="13"/>
  <c r="R14" i="13"/>
  <c r="I14" i="13" s="1"/>
  <c r="S20" i="14"/>
  <c r="R23" i="14"/>
  <c r="I23" i="14" s="1"/>
  <c r="S33" i="13"/>
  <c r="S28" i="13"/>
  <c r="S13" i="13"/>
  <c r="R27" i="13"/>
  <c r="I27" i="13" s="1"/>
  <c r="R31" i="14"/>
  <c r="I31" i="14" s="1"/>
  <c r="S18" i="13"/>
  <c r="S32" i="13"/>
  <c r="R22" i="13"/>
  <c r="I22" i="13" s="1"/>
  <c r="S42" i="14"/>
  <c r="S41" i="14"/>
  <c r="S35" i="13"/>
  <c r="S39" i="13"/>
  <c r="S24" i="14"/>
  <c r="S27" i="14"/>
  <c r="S21" i="13"/>
  <c r="R27" i="14"/>
  <c r="I27" i="14" s="1"/>
  <c r="S32" i="14"/>
  <c r="R22" i="14"/>
  <c r="I22" i="14" s="1"/>
  <c r="R30" i="13"/>
  <c r="I30" i="13" s="1"/>
  <c r="S20" i="13"/>
  <c r="S18" i="14"/>
  <c r="R48" i="13"/>
  <c r="I48" i="13" s="1"/>
  <c r="S14" i="14"/>
  <c r="R47" i="13"/>
  <c r="I47" i="13" s="1"/>
  <c r="R20" i="14"/>
  <c r="I20" i="14" s="1"/>
  <c r="R18" i="13"/>
  <c r="I18" i="13" s="1"/>
  <c r="R31" i="13"/>
  <c r="I31" i="13" s="1"/>
  <c r="R18" i="14"/>
  <c r="I18" i="14" s="1"/>
  <c r="S36" i="14"/>
  <c r="R25" i="13"/>
  <c r="I25" i="13" s="1"/>
  <c r="S19" i="13"/>
  <c r="S44" i="13"/>
  <c r="S26" i="14"/>
  <c r="S35" i="14"/>
  <c r="R13" i="14"/>
  <c r="I13" i="14" s="1"/>
  <c r="S17" i="14"/>
  <c r="R40" i="13"/>
  <c r="I40" i="13" s="1"/>
  <c r="S25" i="13"/>
  <c r="R32" i="14"/>
  <c r="I32" i="14" s="1"/>
  <c r="R16" i="14"/>
  <c r="I16" i="14" s="1"/>
  <c r="S37" i="13"/>
  <c r="R41" i="13"/>
  <c r="I41" i="13" s="1"/>
  <c r="S23" i="14"/>
  <c r="S22" i="14"/>
  <c r="S38" i="14"/>
  <c r="S47" i="14"/>
  <c r="R24" i="14"/>
  <c r="I24" i="14" s="1"/>
  <c r="S45" i="13"/>
  <c r="R48" i="14"/>
  <c r="I48" i="14" s="1"/>
  <c r="R36" i="13"/>
  <c r="I36" i="13" s="1"/>
  <c r="R23" i="13"/>
  <c r="I23" i="13" s="1"/>
  <c r="S23" i="13"/>
  <c r="S28" i="14"/>
  <c r="R49" i="14"/>
  <c r="I49" i="14" s="1"/>
  <c r="R41" i="14"/>
  <c r="I41" i="14" s="1"/>
  <c r="R35" i="13"/>
  <c r="I35" i="13" s="1"/>
  <c r="R29" i="13"/>
  <c r="I29" i="13" s="1"/>
  <c r="S15" i="14"/>
  <c r="S42" i="13"/>
  <c r="S48" i="14"/>
  <c r="R35" i="14"/>
  <c r="I35" i="14" s="1"/>
  <c r="R24" i="13"/>
  <c r="I24" i="13" s="1"/>
  <c r="S38" i="13"/>
  <c r="R26" i="13"/>
  <c r="I26" i="13" s="1"/>
  <c r="S39" i="14"/>
  <c r="S47" i="4"/>
  <c r="S26" i="4"/>
  <c r="S37" i="4"/>
  <c r="S24" i="4"/>
  <c r="R28" i="4"/>
  <c r="I28" i="4" s="1"/>
  <c r="R48" i="4"/>
  <c r="I48" i="4" s="1"/>
  <c r="S16" i="4"/>
  <c r="S20" i="4"/>
  <c r="S28" i="4"/>
  <c r="R44" i="4"/>
  <c r="I44" i="4" s="1"/>
  <c r="R13" i="4"/>
  <c r="I13" i="4" s="1"/>
  <c r="R14" i="4"/>
  <c r="I14" i="4" s="1"/>
  <c r="R29" i="4"/>
  <c r="I29" i="4" s="1"/>
  <c r="R46" i="4"/>
  <c r="I46" i="4" s="1"/>
  <c r="R31" i="4"/>
  <c r="I31" i="4" s="1"/>
  <c r="S40" i="4"/>
  <c r="S23" i="4"/>
  <c r="S44" i="4"/>
  <c r="R22" i="4"/>
  <c r="I22" i="4" s="1"/>
  <c r="S49" i="4"/>
  <c r="R30" i="4"/>
  <c r="I30" i="4" s="1"/>
  <c r="R47" i="4"/>
  <c r="I47" i="4" s="1"/>
  <c r="S22" i="4"/>
  <c r="R19" i="4"/>
  <c r="I19" i="4" s="1"/>
  <c r="R20" i="4"/>
  <c r="I20" i="4" s="1"/>
  <c r="R38" i="4"/>
  <c r="I38" i="4" s="1"/>
  <c r="R42" i="4"/>
  <c r="I42" i="4" s="1"/>
  <c r="S13" i="4"/>
  <c r="R33" i="4"/>
  <c r="I33" i="4" s="1"/>
  <c r="S19" i="4"/>
  <c r="R45" i="4"/>
  <c r="I45" i="4" s="1"/>
  <c r="S15" i="4"/>
  <c r="S34" i="4"/>
  <c r="S48" i="4"/>
  <c r="R40" i="4"/>
  <c r="I40" i="4" s="1"/>
  <c r="R24" i="4"/>
  <c r="I24" i="4" s="1"/>
  <c r="S38" i="4"/>
  <c r="S41" i="4"/>
  <c r="S30" i="4"/>
  <c r="R49" i="4"/>
  <c r="I49" i="4" s="1"/>
  <c r="S17" i="4"/>
  <c r="R18" i="4"/>
  <c r="I18" i="4" s="1"/>
  <c r="S31" i="4"/>
  <c r="S45" i="4"/>
  <c r="S36" i="4"/>
  <c r="R34" i="4"/>
  <c r="I34" i="4" s="1"/>
  <c r="S46" i="4"/>
  <c r="S43" i="4"/>
  <c r="R26" i="4"/>
  <c r="I26" i="4" s="1"/>
  <c r="R39" i="4"/>
  <c r="I39" i="4" s="1"/>
  <c r="S33" i="4"/>
  <c r="S42" i="4"/>
  <c r="R16" i="4"/>
  <c r="I16" i="4" s="1"/>
  <c r="S25" i="4"/>
  <c r="R35" i="4"/>
  <c r="I35" i="4" s="1"/>
  <c r="R27" i="4"/>
  <c r="I27" i="4" s="1"/>
  <c r="S39" i="4"/>
  <c r="S18" i="4"/>
  <c r="S27" i="4"/>
  <c r="R23" i="4"/>
  <c r="I23" i="4" s="1"/>
  <c r="R36" i="4"/>
  <c r="I36" i="4" s="1"/>
  <c r="S14" i="4"/>
  <c r="S35" i="4"/>
  <c r="S29" i="4"/>
  <c r="R37" i="4"/>
  <c r="I37" i="4" s="1"/>
  <c r="R17" i="4"/>
  <c r="I17" i="4" s="1"/>
  <c r="S32" i="4"/>
  <c r="R25" i="4"/>
  <c r="I25" i="4" s="1"/>
  <c r="R32" i="4"/>
  <c r="I32" i="4" s="1"/>
  <c r="R15" i="4"/>
  <c r="I15" i="4" s="1"/>
  <c r="R43" i="4"/>
  <c r="I43" i="4" s="1"/>
  <c r="R21" i="4"/>
  <c r="I21" i="4" s="1"/>
  <c r="R41" i="4"/>
  <c r="I41" i="4" s="1"/>
  <c r="S21" i="4"/>
  <c r="I50" i="13" l="1"/>
  <c r="I50" i="14"/>
  <c r="I50" i="4"/>
  <c r="D3" i="26"/>
  <c r="D2" i="26"/>
  <c r="D15" i="26" l="1"/>
</calcChain>
</file>

<file path=xl/sharedStrings.xml><?xml version="1.0" encoding="utf-8"?>
<sst xmlns="http://schemas.openxmlformats.org/spreadsheetml/2006/main" count="647" uniqueCount="85">
  <si>
    <t>24N</t>
  </si>
  <si>
    <t>24J</t>
  </si>
  <si>
    <t>Date</t>
  </si>
  <si>
    <t>Service</t>
  </si>
  <si>
    <t>Horaire</t>
  </si>
  <si>
    <t>début</t>
  </si>
  <si>
    <t>Fin</t>
  </si>
  <si>
    <t>heures jour dimanche</t>
  </si>
  <si>
    <t>heures jour fériés</t>
  </si>
  <si>
    <t>Lundi de Pâques</t>
  </si>
  <si>
    <t>PP Début</t>
  </si>
  <si>
    <t>PP Fin</t>
  </si>
  <si>
    <t>PNP Début</t>
  </si>
  <si>
    <t>PNP Fin</t>
  </si>
  <si>
    <t>Heures totales payées</t>
  </si>
  <si>
    <t>début nuit</t>
  </si>
  <si>
    <t>fin nuit</t>
  </si>
  <si>
    <t>début dimanche &amp; JF</t>
  </si>
  <si>
    <t>fin dimanche &amp; JF</t>
  </si>
  <si>
    <t>Fin corrigée si nuit</t>
  </si>
  <si>
    <t>PNP Début corrigé</t>
  </si>
  <si>
    <t>PNP Fin corrigée</t>
  </si>
  <si>
    <t>Heures de nuit hors PNP</t>
  </si>
  <si>
    <t>Majoration</t>
  </si>
  <si>
    <t>Mois concerné</t>
  </si>
  <si>
    <t>Matricule:</t>
  </si>
  <si>
    <t>Département:</t>
  </si>
  <si>
    <t>Pause</t>
  </si>
  <si>
    <t>Totaux                sans          majoration</t>
  </si>
  <si>
    <t>Payée</t>
  </si>
  <si>
    <t>Non payée</t>
  </si>
  <si>
    <t>Début</t>
  </si>
  <si>
    <t>TOTAUX</t>
  </si>
  <si>
    <t>Date et visa du collaborateur</t>
  </si>
  <si>
    <t>Date et visa planification</t>
  </si>
  <si>
    <t>Heures de nuit</t>
  </si>
  <si>
    <t>heures jour dimanche hors PNP</t>
  </si>
  <si>
    <t>heures jour fériés hors PNP</t>
  </si>
  <si>
    <r>
      <t>GPA S.A.</t>
    </r>
    <r>
      <rPr>
        <b/>
        <sz val="16"/>
        <color rgb="FF000000"/>
        <rFont val="Calibri"/>
        <family val="2"/>
      </rPr>
      <t>®</t>
    </r>
    <r>
      <rPr>
        <b/>
        <sz val="12"/>
        <color rgb="FF000000"/>
        <rFont val="Arial"/>
        <family val="2"/>
      </rPr>
      <t xml:space="preserve">                                  </t>
    </r>
    <r>
      <rPr>
        <sz val="11"/>
        <color rgb="FF000000"/>
        <rFont val="Arial"/>
        <family val="2"/>
      </rPr>
      <t xml:space="preserve"> </t>
    </r>
    <r>
      <rPr>
        <i/>
        <sz val="11"/>
        <color rgb="FF000000"/>
        <rFont val="Arial"/>
        <family val="2"/>
      </rPr>
      <t>Société de Sécurité Privée</t>
    </r>
  </si>
  <si>
    <t xml:space="preserve">                   DQ RH00008</t>
  </si>
  <si>
    <t xml:space="preserve">Prénom: </t>
  </si>
  <si>
    <t xml:space="preserve">      RELEVE MENSUEL DES HEURES EFFECTUEES</t>
  </si>
  <si>
    <t>BM</t>
  </si>
  <si>
    <t>20J</t>
  </si>
  <si>
    <t>25J</t>
  </si>
  <si>
    <t xml:space="preserve">25J </t>
  </si>
  <si>
    <t>Trajet BF allé</t>
  </si>
  <si>
    <t>Examen BF</t>
  </si>
  <si>
    <t>trajet BF retour</t>
  </si>
  <si>
    <t>Reunion CDS</t>
  </si>
  <si>
    <t>PHILIPPE</t>
  </si>
  <si>
    <r>
      <t xml:space="preserve">Nom:    </t>
    </r>
    <r>
      <rPr>
        <b/>
        <sz val="11"/>
        <color rgb="FF0070C0"/>
        <rFont val="Arial"/>
        <family val="2"/>
      </rPr>
      <t>CONTE</t>
    </r>
  </si>
  <si>
    <t>20N</t>
  </si>
  <si>
    <t>Tir PPA</t>
  </si>
  <si>
    <t>Vendredi Saint</t>
  </si>
  <si>
    <t>Restauration republique</t>
  </si>
  <si>
    <t>RESERVE</t>
  </si>
  <si>
    <t>Nouvel An</t>
  </si>
  <si>
    <t>Jeudi ascension</t>
  </si>
  <si>
    <t>Lundi de pentecote</t>
  </si>
  <si>
    <t>Fete nationale</t>
  </si>
  <si>
    <t>jeune Genevois</t>
  </si>
  <si>
    <t xml:space="preserve">Noel </t>
  </si>
  <si>
    <t>Vacances</t>
  </si>
  <si>
    <t>xxx</t>
  </si>
  <si>
    <t xml:space="preserve">Nom:    </t>
  </si>
  <si>
    <t>MOIS</t>
  </si>
  <si>
    <t>JOURS TRAVAILLES (colonne A)</t>
  </si>
  <si>
    <t>MAJORATION (colonne I)</t>
  </si>
  <si>
    <t>TOTAUX SANS MAJORATION (colonne J)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</si>
  <si>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</si>
  <si>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</si>
  <si>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</si>
  <si>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</si>
  <si>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</si>
  <si>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</si>
  <si>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</si>
  <si>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</si>
  <si>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</si>
  <si>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</si>
  <si>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</si>
  <si>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</si>
  <si>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TOTAUX ANNUEL</t>
  </si>
  <si>
    <t>Maladie</t>
  </si>
  <si>
    <t>Totaux
sans
majoration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</si>
</sst>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[$-F800]dddd\,\ mmmm\ dd\,\ yyyy"/>
    <numFmt numFmtId="165" formatCode="h:mm;@"/>
    <numFmt numFmtId="166" formatCode="ddd\ dd/mm/yyyy"/>
    <numFmt numFmtId="167" formatCode="d\ hh:mm"/>
    <numFmt numFmtId="168" formatCode="[$-40C]mmmm\-yy;@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20"/>
      <color theme="1"/>
      <name val="Impact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1"/>
      <color rgb="FF000000"/>
      <name val="Arial"/>
      <family val="2"/>
    </font>
    <font>
      <i/>
      <sz val="11"/>
      <color rgb="FF000000"/>
      <name val="Arial"/>
      <family val="2"/>
    </font>
    <font>
      <b/>
      <sz val="11"/>
      <color rgb="FF0070C0"/>
      <name val="Arial"/>
      <family val="2"/>
    </font>
    <font>
      <b/>
      <sz val="12"/>
      <color rgb="FF0070C0"/>
      <name val="Arial"/>
      <family val="2"/>
    </font>
    <font>
      <sz val="12"/>
      <color theme="1"/>
      <name val="Arial"/>
      <family val="2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  <border>
      <left/>
      <right/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/>
      <bottom/>
      <diagonal/>
    </border>
    <border>
      <left/>
      <right style="thin">
        <color theme="0" tint="-0.249977111117893"/>
      </right>
      <top/>
      <bottom/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theme="0" tint="-0.249977111117893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32">
    <xf numFmtId="0" fontId="0" fillId="0" borderId="0" xfId="0"/>
    <xf numFmtId="0" fontId="0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Alignment="1" applyProtection="1">
      <alignment horizontal="center" vertical="center"/>
      <protection locked="0"/>
    </xf>
    <xf numFmtId="165" fontId="3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right" indent="1"/>
    </xf>
    <xf numFmtId="164" fontId="2" fillId="0" borderId="2" xfId="0" applyNumberFormat="1" applyFont="1" applyBorder="1" applyAlignment="1" applyProtection="1">
      <alignment horizontal="center" vertical="center"/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165" fontId="3" fillId="2" borderId="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>
      <alignment horizontal="center" vertical="center" wrapText="1"/>
    </xf>
    <xf numFmtId="20" fontId="0" fillId="0" borderId="0" xfId="0" applyNumberFormat="1"/>
    <xf numFmtId="167" fontId="0" fillId="0" borderId="0" xfId="0" applyNumberFormat="1"/>
    <xf numFmtId="165" fontId="12" fillId="0" borderId="1" xfId="0" applyNumberFormat="1" applyFont="1" applyBorder="1" applyAlignment="1" applyProtection="1">
      <alignment horizontal="center" vertical="center"/>
      <protection locked="0"/>
    </xf>
    <xf numFmtId="165" fontId="12" fillId="2" borderId="1" xfId="0" applyNumberFormat="1" applyFont="1" applyFill="1" applyBorder="1" applyAlignment="1" applyProtection="1">
      <alignment horizontal="center" vertical="center"/>
      <protection locked="0"/>
    </xf>
    <xf numFmtId="165" fontId="12" fillId="0" borderId="7" xfId="0" applyNumberFormat="1" applyFont="1" applyBorder="1" applyAlignment="1" applyProtection="1">
      <alignment horizontal="center" vertical="center"/>
      <protection locked="0"/>
    </xf>
    <xf numFmtId="165" fontId="12" fillId="2" borderId="7" xfId="0" applyNumberFormat="1" applyFont="1" applyFill="1" applyBorder="1" applyAlignment="1" applyProtection="1">
      <alignment horizontal="center" vertical="center"/>
      <protection locked="0"/>
    </xf>
    <xf numFmtId="0" fontId="16" fillId="0" borderId="16" xfId="0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 applyProtection="1"/>
    <xf numFmtId="0" fontId="1" fillId="0" borderId="0" xfId="0" applyFont="1" applyAlignment="1" applyProtection="1"/>
    <xf numFmtId="0" fontId="7" fillId="0" borderId="0" xfId="0" applyFont="1" applyAlignment="1" applyProtection="1"/>
    <xf numFmtId="0" fontId="0" fillId="0" borderId="0" xfId="0" applyProtection="1"/>
    <xf numFmtId="0" fontId="0" fillId="0" borderId="0" xfId="0" applyAlignment="1" applyProtection="1">
      <alignment horizontal="center"/>
    </xf>
    <xf numFmtId="0" fontId="11" fillId="0" borderId="11" xfId="0" applyFont="1" applyBorder="1" applyAlignment="1" applyProtection="1">
      <alignment vertical="center"/>
    </xf>
    <xf numFmtId="0" fontId="18" fillId="0" borderId="13" xfId="0" applyFont="1" applyBorder="1" applyAlignment="1" applyProtection="1">
      <alignment horizontal="left"/>
    </xf>
    <xf numFmtId="0" fontId="18" fillId="0" borderId="0" xfId="0" applyFont="1" applyBorder="1" applyAlignment="1" applyProtection="1">
      <alignment horizontal="left"/>
    </xf>
    <xf numFmtId="0" fontId="18" fillId="0" borderId="14" xfId="0" applyFont="1" applyBorder="1" applyAlignment="1" applyProtection="1">
      <alignment horizontal="center"/>
    </xf>
    <xf numFmtId="0" fontId="11" fillId="0" borderId="16" xfId="0" applyFont="1" applyBorder="1" applyAlignment="1" applyProtection="1">
      <alignment horizontal="left"/>
    </xf>
    <xf numFmtId="0" fontId="11" fillId="0" borderId="17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1" fillId="5" borderId="5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43" fontId="3" fillId="5" borderId="1" xfId="1" applyFont="1" applyFill="1" applyBorder="1" applyAlignment="1" applyProtection="1">
      <alignment horizontal="center" vertical="center"/>
    </xf>
    <xf numFmtId="43" fontId="3" fillId="0" borderId="1" xfId="1" applyFont="1" applyFill="1" applyBorder="1" applyAlignment="1" applyProtection="1">
      <alignment horizontal="center" vertical="center"/>
    </xf>
    <xf numFmtId="167" fontId="3" fillId="3" borderId="1" xfId="0" applyNumberFormat="1" applyFont="1" applyFill="1" applyBorder="1" applyAlignment="1" applyProtection="1">
      <alignment horizontal="center" vertical="center"/>
    </xf>
    <xf numFmtId="43" fontId="3" fillId="3" borderId="1" xfId="1" applyFont="1" applyFill="1" applyBorder="1" applyAlignment="1" applyProtection="1">
      <alignment horizontal="center" vertical="center"/>
    </xf>
    <xf numFmtId="43" fontId="3" fillId="3" borderId="3" xfId="1" applyFont="1" applyFill="1" applyBorder="1" applyAlignment="1" applyProtection="1">
      <alignment horizontal="center" vertical="center"/>
    </xf>
    <xf numFmtId="43" fontId="3" fillId="0" borderId="7" xfId="1" applyFont="1" applyFill="1" applyBorder="1" applyAlignment="1" applyProtection="1">
      <alignment horizontal="center" vertical="center"/>
    </xf>
    <xf numFmtId="167" fontId="3" fillId="3" borderId="7" xfId="0" applyNumberFormat="1" applyFont="1" applyFill="1" applyBorder="1" applyAlignment="1" applyProtection="1">
      <alignment horizontal="center" vertical="center"/>
    </xf>
    <xf numFmtId="43" fontId="3" fillId="3" borderId="7" xfId="1" applyFont="1" applyFill="1" applyBorder="1" applyAlignment="1" applyProtection="1">
      <alignment horizontal="center" vertical="center"/>
    </xf>
    <xf numFmtId="43" fontId="3" fillId="3" borderId="8" xfId="1" applyFont="1" applyFill="1" applyBorder="1" applyAlignment="1" applyProtection="1">
      <alignment horizontal="center" vertical="center"/>
    </xf>
    <xf numFmtId="43" fontId="12" fillId="5" borderId="1" xfId="1" applyNumberFormat="1" applyFont="1" applyFill="1" applyBorder="1" applyAlignment="1" applyProtection="1">
      <alignment horizontal="center" vertical="center"/>
    </xf>
    <xf numFmtId="43" fontId="12" fillId="0" borderId="1" xfId="1" applyNumberFormat="1" applyFont="1" applyFill="1" applyBorder="1" applyAlignment="1" applyProtection="1">
      <alignment horizontal="center" vertical="center"/>
    </xf>
    <xf numFmtId="167" fontId="12" fillId="3" borderId="3" xfId="0" applyNumberFormat="1" applyFont="1" applyFill="1" applyBorder="1" applyAlignment="1" applyProtection="1">
      <alignment horizontal="center" vertical="center"/>
    </xf>
    <xf numFmtId="167" fontId="12" fillId="3" borderId="30" xfId="0" applyNumberFormat="1" applyFont="1" applyFill="1" applyBorder="1" applyAlignment="1" applyProtection="1">
      <alignment horizontal="center" vertical="center"/>
    </xf>
    <xf numFmtId="43" fontId="12" fillId="3" borderId="30" xfId="1" applyNumberFormat="1" applyFont="1" applyFill="1" applyBorder="1" applyAlignment="1" applyProtection="1">
      <alignment horizontal="center" vertical="center"/>
    </xf>
    <xf numFmtId="43" fontId="12" fillId="5" borderId="7" xfId="1" applyNumberFormat="1" applyFont="1" applyFill="1" applyBorder="1" applyAlignment="1" applyProtection="1">
      <alignment horizontal="center" vertical="center"/>
    </xf>
    <xf numFmtId="43" fontId="12" fillId="0" borderId="7" xfId="1" applyNumberFormat="1" applyFont="1" applyFill="1" applyBorder="1" applyAlignment="1" applyProtection="1">
      <alignment horizontal="center" vertical="center"/>
    </xf>
    <xf numFmtId="167" fontId="12" fillId="3" borderId="8" xfId="0" applyNumberFormat="1" applyFont="1" applyFill="1" applyBorder="1" applyAlignment="1" applyProtection="1">
      <alignment horizontal="center" vertical="center"/>
    </xf>
    <xf numFmtId="167" fontId="12" fillId="3" borderId="9" xfId="0" applyNumberFormat="1" applyFont="1" applyFill="1" applyBorder="1" applyAlignment="1" applyProtection="1">
      <alignment horizontal="center" vertical="center"/>
    </xf>
    <xf numFmtId="43" fontId="12" fillId="3" borderId="9" xfId="1" applyNumberFormat="1" applyFont="1" applyFill="1" applyBorder="1" applyAlignment="1" applyProtection="1">
      <alignment horizontal="center" vertical="center"/>
    </xf>
    <xf numFmtId="43" fontId="3" fillId="5" borderId="1" xfId="1" applyNumberFormat="1" applyFont="1" applyFill="1" applyBorder="1" applyAlignment="1" applyProtection="1">
      <alignment horizontal="center" vertical="center"/>
    </xf>
    <xf numFmtId="43" fontId="3" fillId="0" borderId="1" xfId="1" applyNumberFormat="1" applyFont="1" applyFill="1" applyBorder="1" applyAlignment="1" applyProtection="1">
      <alignment horizontal="center" vertical="center"/>
    </xf>
    <xf numFmtId="167" fontId="3" fillId="3" borderId="3" xfId="0" applyNumberFormat="1" applyFont="1" applyFill="1" applyBorder="1" applyAlignment="1" applyProtection="1">
      <alignment horizontal="center" vertical="center"/>
    </xf>
    <xf numFmtId="167" fontId="3" fillId="3" borderId="30" xfId="0" applyNumberFormat="1" applyFont="1" applyFill="1" applyBorder="1" applyAlignment="1" applyProtection="1">
      <alignment horizontal="center" vertical="center"/>
    </xf>
    <xf numFmtId="167" fontId="3" fillId="3" borderId="1" xfId="1" applyNumberFormat="1" applyFont="1" applyFill="1" applyBorder="1" applyAlignment="1" applyProtection="1">
      <alignment horizontal="center" vertical="center"/>
    </xf>
    <xf numFmtId="43" fontId="3" fillId="3" borderId="30" xfId="1" applyNumberFormat="1" applyFont="1" applyFill="1" applyBorder="1" applyAlignment="1" applyProtection="1">
      <alignment horizontal="center" vertical="center"/>
    </xf>
    <xf numFmtId="0" fontId="0" fillId="0" borderId="0" xfId="0" applyBorder="1" applyProtection="1"/>
    <xf numFmtId="2" fontId="9" fillId="5" borderId="21" xfId="0" applyNumberFormat="1" applyFont="1" applyFill="1" applyBorder="1" applyAlignment="1" applyProtection="1">
      <alignment horizontal="center" vertical="center"/>
    </xf>
    <xf numFmtId="2" fontId="10" fillId="0" borderId="21" xfId="0" applyNumberFormat="1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11" fillId="0" borderId="15" xfId="0" applyFont="1" applyBorder="1" applyAlignment="1" applyProtection="1">
      <alignment vertical="center"/>
    </xf>
    <xf numFmtId="0" fontId="0" fillId="2" borderId="1" xfId="0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/>
    </xf>
    <xf numFmtId="0" fontId="0" fillId="2" borderId="1" xfId="0" applyFont="1" applyFill="1" applyBorder="1" applyAlignment="1" applyProtection="1">
      <alignment horizontal="center" vertical="center"/>
    </xf>
    <xf numFmtId="164" fontId="2" fillId="6" borderId="2" xfId="0" applyNumberFormat="1" applyFont="1" applyFill="1" applyBorder="1" applyAlignment="1" applyProtection="1">
      <alignment horizontal="center" vertical="center"/>
      <protection locked="0"/>
    </xf>
    <xf numFmtId="0" fontId="0" fillId="6" borderId="1" xfId="0" applyFont="1" applyFill="1" applyBorder="1" applyAlignment="1" applyProtection="1">
      <alignment horizontal="center" vertical="center"/>
      <protection locked="0"/>
    </xf>
    <xf numFmtId="165" fontId="3" fillId="6" borderId="1" xfId="0" applyNumberFormat="1" applyFont="1" applyFill="1" applyBorder="1" applyAlignment="1" applyProtection="1">
      <alignment horizontal="center" vertical="center"/>
      <protection locked="0"/>
    </xf>
    <xf numFmtId="43" fontId="3" fillId="6" borderId="1" xfId="1" applyFont="1" applyFill="1" applyBorder="1" applyAlignment="1" applyProtection="1">
      <alignment horizontal="center" vertical="center"/>
    </xf>
    <xf numFmtId="0" fontId="0" fillId="6" borderId="7" xfId="0" applyFont="1" applyFill="1" applyBorder="1" applyAlignment="1" applyProtection="1">
      <alignment horizontal="center" vertical="center"/>
      <protection locked="0"/>
    </xf>
    <xf numFmtId="165" fontId="3" fillId="6" borderId="7" xfId="0" applyNumberFormat="1" applyFont="1" applyFill="1" applyBorder="1" applyAlignment="1" applyProtection="1">
      <alignment horizontal="center" vertical="center"/>
      <protection locked="0"/>
    </xf>
    <xf numFmtId="43" fontId="3" fillId="6" borderId="7" xfId="1" applyFont="1" applyFill="1" applyBorder="1" applyAlignment="1" applyProtection="1">
      <alignment horizontal="center" vertical="center"/>
    </xf>
    <xf numFmtId="165" fontId="12" fillId="6" borderId="1" xfId="0" applyNumberFormat="1" applyFont="1" applyFill="1" applyBorder="1" applyAlignment="1" applyProtection="1">
      <alignment horizontal="center" vertical="center"/>
      <protection locked="0"/>
    </xf>
    <xf numFmtId="43" fontId="12" fillId="6" borderId="1" xfId="1" applyNumberFormat="1" applyFont="1" applyFill="1" applyBorder="1" applyAlignment="1" applyProtection="1">
      <alignment horizontal="center" vertical="center"/>
    </xf>
    <xf numFmtId="164" fontId="20" fillId="7" borderId="2" xfId="0" applyNumberFormat="1" applyFont="1" applyFill="1" applyBorder="1" applyAlignment="1" applyProtection="1">
      <alignment horizontal="center" vertical="center"/>
      <protection locked="0"/>
    </xf>
    <xf numFmtId="0" fontId="19" fillId="7" borderId="1" xfId="0" applyFont="1" applyFill="1" applyBorder="1" applyAlignment="1" applyProtection="1">
      <alignment horizontal="center" vertical="center"/>
      <protection locked="0"/>
    </xf>
    <xf numFmtId="165" fontId="21" fillId="7" borderId="1" xfId="0" applyNumberFormat="1" applyFont="1" applyFill="1" applyBorder="1" applyAlignment="1" applyProtection="1">
      <alignment horizontal="center" vertical="center"/>
      <protection locked="0"/>
    </xf>
    <xf numFmtId="43" fontId="21" fillId="7" borderId="1" xfId="1" applyNumberFormat="1" applyFont="1" applyFill="1" applyBorder="1" applyAlignment="1" applyProtection="1">
      <alignment horizontal="center" vertical="center"/>
    </xf>
    <xf numFmtId="20" fontId="0" fillId="0" borderId="0" xfId="0" applyNumberFormat="1" applyAlignment="1">
      <alignment horizontal="right" inden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4" fillId="6" borderId="0" xfId="0" applyFont="1" applyFill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8" fontId="17" fillId="0" borderId="11" xfId="0" applyNumberFormat="1" applyFont="1" applyBorder="1" applyAlignment="1" applyProtection="1">
      <protection locked="0"/>
    </xf>
    <xf numFmtId="168" fontId="17" fillId="0" borderId="12" xfId="0" applyNumberFormat="1" applyFont="1" applyBorder="1" applyAlignment="1" applyProtection="1">
      <protection locked="0"/>
    </xf>
    <xf numFmtId="168" fontId="17" fillId="0" borderId="11" xfId="0" applyNumberFormat="1" applyFont="1" applyBorder="1" applyAlignment="1" applyProtection="1"/>
    <xf numFmtId="20" fontId="19" fillId="7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right" indent="1"/>
    </xf>
    <xf numFmtId="166" fontId="3" fillId="0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5" fillId="7" borderId="1" xfId="0" applyFont="1" applyFill="1" applyBorder="1" applyAlignment="1">
      <alignment horizontal="center" vertical="center"/>
    </xf>
    <xf numFmtId="0" fontId="6" fillId="0" borderId="0" xfId="0" applyFont="1" applyAlignment="1" applyProtection="1">
      <alignment horizontal="left" vertical="center" wrapText="1"/>
    </xf>
    <xf numFmtId="0" fontId="16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center" vertical="center"/>
      <protection locked="0"/>
    </xf>
    <xf numFmtId="0" fontId="11" fillId="0" borderId="11" xfId="0" applyFont="1" applyBorder="1" applyAlignment="1" applyProtection="1">
      <alignment horizontal="left"/>
    </xf>
    <xf numFmtId="168" fontId="17" fillId="0" borderId="11" xfId="0" applyNumberFormat="1" applyFont="1" applyBorder="1" applyAlignment="1" applyProtection="1">
      <alignment horizontal="left"/>
      <protection locked="0"/>
    </xf>
    <xf numFmtId="168" fontId="17" fillId="0" borderId="12" xfId="0" applyNumberFormat="1" applyFont="1" applyBorder="1" applyAlignment="1" applyProtection="1">
      <alignment horizontal="left"/>
      <protection locked="0"/>
    </xf>
    <xf numFmtId="0" fontId="11" fillId="0" borderId="10" xfId="0" applyFont="1" applyBorder="1" applyAlignment="1" applyProtection="1">
      <alignment horizontal="left" vertical="center"/>
      <protection locked="0"/>
    </xf>
    <xf numFmtId="0" fontId="11" fillId="0" borderId="11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center" vertical="center"/>
    </xf>
    <xf numFmtId="0" fontId="8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1" fillId="0" borderId="28" xfId="0" applyFont="1" applyBorder="1" applyAlignment="1" applyProtection="1">
      <alignment horizontal="center"/>
    </xf>
    <xf numFmtId="0" fontId="11" fillId="0" borderId="31" xfId="0" applyFont="1" applyBorder="1" applyAlignment="1" applyProtection="1">
      <alignment horizontal="center"/>
    </xf>
    <xf numFmtId="0" fontId="0" fillId="0" borderId="22" xfId="0" applyBorder="1" applyAlignment="1" applyProtection="1">
      <alignment horizont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0" borderId="27" xfId="0" applyBorder="1" applyAlignment="1" applyProtection="1">
      <alignment horizontal="center"/>
    </xf>
    <xf numFmtId="0" fontId="0" fillId="0" borderId="28" xfId="0" applyBorder="1" applyAlignment="1" applyProtection="1">
      <alignment horizontal="center"/>
    </xf>
    <xf numFmtId="0" fontId="0" fillId="0" borderId="29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2" fontId="0" fillId="5" borderId="1" xfId="0" applyNumberFormat="1" applyFont="1" applyFill="1" applyBorder="1" applyAlignment="1" applyProtection="1">
      <alignment horizontal="center" vertical="center"/>
    </xf>
    <xf numFmtId="0" fontId="0" fillId="4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horizontal="center" vertical="top"/>
    </xf>
  </cellXfs>
  <cellStyles count="2">
    <cellStyle name="Milliers" xfId="1" builtinId="3"/>
    <cellStyle name="Normal" xfId="0" builtinId="0"/>
  </cellStyles>
  <dxfs count="3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7" formatCode="d\ hh:mm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5" formatCode="_-* #,##0.00\ _€_-;\-* #,##0.00\ _€_-;_-* &quot;-&quot;??\ _€_-;_-@_-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64" formatCode="[$-F800]dddd\,\ mmmm\ dd\,\ yyyy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120650</xdr:colOff>
      <xdr:row>2</xdr:row>
      <xdr:rowOff>6350</xdr:rowOff>
    </xdr:from>
    <xdr:to>
      <xdr:col>5</xdr:col>
      <xdr:colOff>381000</xdr:colOff>
      <xdr:row>4</xdr:row>
      <xdr:rowOff>133350</xdr:rowOff>
    </xdr:to>
    <xdr:sp macro="" textlink="">
      <xdr:nvSpPr>
        <xdr:cNvPr id="2" name="Rectangle à coins arrondis 1"/>
        <xdr:cNvSpPr/>
      </xdr:nvSpPr>
      <xdr:spPr>
        <a:xfrm>
          <a:off x="3162300" y="374650"/>
          <a:ext cx="1784350" cy="495300"/>
        </a:xfrm>
        <a:prstGeom prst="wedgeRoundRectCallout">
          <a:avLst>
            <a:gd name="adj1" fmla="val -91191"/>
            <a:gd name="adj2" fmla="val -5766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le 1 indique le jour d'après pour faciliter les calculs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9</xdr:row>
          <xdr:rowOff>6350</xdr:rowOff>
        </xdr:from>
        <xdr:to>
          <xdr:col>1</xdr:col>
          <xdr:colOff>374650</xdr:colOff>
          <xdr:row>12</xdr:row>
          <xdr:rowOff>25400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EFFACEMENT DU CLASSEUR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205740</xdr:colOff>
      <xdr:row>8</xdr:row>
      <xdr:rowOff>167640</xdr:rowOff>
    </xdr:from>
    <xdr:to>
      <xdr:col>4</xdr:col>
      <xdr:colOff>640080</xdr:colOff>
      <xdr:row>18</xdr:row>
      <xdr:rowOff>129540</xdr:rowOff>
    </xdr:to>
    <xdr:sp macro="" textlink="">
      <xdr:nvSpPr>
        <xdr:cNvPr id="3" name="ZoneTexte 2"/>
        <xdr:cNvSpPr txBox="1"/>
      </xdr:nvSpPr>
      <xdr:spPr>
        <a:xfrm>
          <a:off x="2491740" y="1630680"/>
          <a:ext cx="2019300" cy="17907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Avec</a:t>
          </a:r>
          <a:r>
            <a:rPr lang="fr-FR" sz="1100" baseline="0"/>
            <a:t> si possible une confirmation de suppression afin de ne pas supprimer toutes les données par un appui malhencontreux: je vous laisse le choix du type de commande la plus simple a parametrer pour vous( j'ai mis ce bouton en exemple)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426720</xdr:colOff>
      <xdr:row>16</xdr:row>
      <xdr:rowOff>91440</xdr:rowOff>
    </xdr:from>
    <xdr:to>
      <xdr:col>6</xdr:col>
      <xdr:colOff>7620</xdr:colOff>
      <xdr:row>26</xdr:row>
      <xdr:rowOff>160020</xdr:rowOff>
    </xdr:to>
    <xdr:sp macro="" textlink="">
      <xdr:nvSpPr>
        <xdr:cNvPr id="2" name="ZoneTexte 1"/>
        <xdr:cNvSpPr txBox="1"/>
      </xdr:nvSpPr>
      <xdr:spPr>
        <a:xfrm>
          <a:off x="3870960" y="3017520"/>
          <a:ext cx="2484120" cy="189738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Quand je tape vacances ou maladie dans la colonne</a:t>
          </a:r>
          <a:r>
            <a:rPr lang="fr-FR" sz="1100" baseline="0"/>
            <a:t> B de chaque feuille mensuelle, je souhaiterais que la plage horaire ci contre corespondante se mette automatiquement. Je dois tout de meme pouvoir changer les heures ici a la demande car le resultat est en fonction du profils du collaborateur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45720</xdr:colOff>
      <xdr:row>23</xdr:row>
      <xdr:rowOff>163830</xdr:rowOff>
    </xdr:from>
    <xdr:to>
      <xdr:col>8</xdr:col>
      <xdr:colOff>551180</xdr:colOff>
      <xdr:row>26</xdr:row>
      <xdr:rowOff>58420</xdr:rowOff>
    </xdr:to>
    <xdr:sp macro="" textlink="">
      <xdr:nvSpPr>
        <xdr:cNvPr id="4" name="ZoneTexte 3"/>
        <xdr:cNvSpPr txBox="1"/>
      </xdr:nvSpPr>
      <xdr:spPr>
        <a:xfrm>
          <a:off x="3512820" y="4796790"/>
          <a:ext cx="2463800" cy="44323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Ici devrait apparaitre</a:t>
          </a:r>
          <a:r>
            <a:rPr lang="fr-FR" sz="1100" baseline="0">
              <a:solidFill>
                <a:schemeClr val="bg1"/>
              </a:solidFill>
            </a:rPr>
            <a:t> les 10% de majoration sur les heures entre 23h00 et 06h00</a:t>
          </a:r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288290</xdr:colOff>
      <xdr:row>23</xdr:row>
      <xdr:rowOff>60960</xdr:rowOff>
    </xdr:from>
    <xdr:to>
      <xdr:col>8</xdr:col>
      <xdr:colOff>434340</xdr:colOff>
      <xdr:row>23</xdr:row>
      <xdr:rowOff>180340</xdr:rowOff>
    </xdr:to>
    <xdr:cxnSp macro="">
      <xdr:nvCxnSpPr>
        <xdr:cNvPr id="6" name="Connecteur droit avec flèche 5"/>
        <xdr:cNvCxnSpPr/>
      </xdr:nvCxnSpPr>
      <xdr:spPr>
        <a:xfrm flipV="1">
          <a:off x="5713730" y="4693920"/>
          <a:ext cx="146050" cy="11938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7620</xdr:colOff>
      <xdr:row>22</xdr:row>
      <xdr:rowOff>53340</xdr:rowOff>
    </xdr:from>
    <xdr:to>
      <xdr:col>8</xdr:col>
      <xdr:colOff>304800</xdr:colOff>
      <xdr:row>23</xdr:row>
      <xdr:rowOff>180340</xdr:rowOff>
    </xdr:to>
    <xdr:cxnSp macro="">
      <xdr:nvCxnSpPr>
        <xdr:cNvPr id="7" name="Connecteur droit avec flèche 6"/>
        <xdr:cNvCxnSpPr/>
      </xdr:nvCxnSpPr>
      <xdr:spPr>
        <a:xfrm flipV="1">
          <a:off x="5433060" y="4503420"/>
          <a:ext cx="297180" cy="30988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Horaires" displayName="Horaires" ref="A12:S49" totalsRowShown="0" headerRowDxfId="311" dataDxfId="309" headerRowBorderDxfId="310" tableBorderDxfId="308" totalsRowBorderDxfId="307">
  <autoFilter ref="A12:S49"/>
  <tableColumns count="19">
    <tableColumn id="1" name="Date" dataDxfId="306"/>
    <tableColumn id="2" name="Service" dataDxfId="305"/>
    <tableColumn id="3" name="début" dataDxfId="304"/>
    <tableColumn id="4" name="Fin" dataDxfId="303"/>
    <tableColumn id="5" name="PP Début" dataDxfId="302"/>
    <tableColumn id="6" name="PP Fin" dataDxfId="301"/>
    <tableColumn id="7" name="PNP Début" dataDxfId="300"/>
    <tableColumn id="8" name="PNP Fin" dataDxfId="299"/>
    <tableColumn id="10" name="Majoration" dataDxfId="298" dataCellStyle="Milliers">
      <calculatedColumnFormula>0.1*(Horaires[[#This Row],[Heures de nuit]]+Horaires[[#This Row],[heures jour dimanche]]+Horaires[[#This Row],[heures jour fériés]])</calculatedColumnFormula>
    </tableColumn>
    <tableColumn id="9" name="Heures totales payées" dataDxfId="297" dataCellStyle="Milliers">
      <calculatedColumnFormula>(MOD(Horaires[[#This Row],[Fin]]-Horaires[[#This Row],[début]],1)-MOD(Horaires[[#This Row],[PNP Fin]]-Horaires[[#This Row],[PNP Début]],1))*24</calculatedColumnFormula>
    </tableColumn>
    <tableColumn id="15" name="PNP Début corrigé" dataDxfId="296">
      <calculatedColumnFormula>IF(Horaires[[#This Row],[PNP Début]]=0,0,IF(Horaires[[#This Row],[PNP Début]]&lt;Horaires[[#This Row],[début]],1,0)+Horaires[[#This Row],[PNP Début]])</calculatedColumnFormula>
    </tableColumn>
    <tableColumn id="16" name="PNP Fin corrigée" dataDxfId="295">
      <calculatedColumnFormula>IF(Horaires[[#This Row],[PNP Fin]]=0,0,IF(Horaires[[#This Row],[PNP Fin]]&lt;Horaires[[#This Row],[début]],1,0)+Horaires[[#This Row],[PNP Fin]])</calculatedColumnFormula>
    </tableColumn>
    <tableColumn id="14" name="Fin corrigée si nuit" dataDxfId="294">
      <calculatedColumnFormula>IF(Horaires[[#This Row],[Fin]]&lt;Horaires[[#This Row],[début]],1,0)+Horaires[[#This Row],[Fin]]</calculatedColumnFormula>
    </tableColumn>
    <tableColumn id="13" name="Heures de nuit" dataDxfId="293" dataCellStyle="Milliers">
      <calculatedColumnFormula>MAX(0,MIN(Horaires[[#This Row],[Fin corrigée si nuit]],fin_nuit)-MAX(Horaires[[#This Row],[début]],deb_nuit))*24</calculatedColumnFormula>
    </tableColumn>
    <tableColumn id="17" name="Heures de nuit hors PNP" dataDxfId="292" dataCellStyle="Milliers">
      <calculatedColumnFormula>(MAX(0,MIN(Horaires[[#This Row],[Fin corrigée si nuit]],fin_nuit)-MAX(Horaires[[#This Row],[début]],deb_nuit))-IF(Horaires[[#This Row],[PNP Début]]=0,0,MIN(Horaires[[#This Row],[PNP Fin corrigée]],fin_nuit)-MAX(Horaires[[#This Row],[PNP Début corrigé]],deb_nuit)))*24</calculatedColumnFormula>
    </tableColumn>
    <tableColumn id="18" name="heures jour dimanche" dataDxfId="291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calculatedColumnFormula>
    </tableColumn>
    <tableColumn id="11" name="heures jour dimanche hors PNP" dataDxfId="290" dataCellStyle="Milliers">
      <calculatedColumnFormula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calculatedColumnFormula>
    </tableColumn>
    <tableColumn id="19" name="heures jour fériés" dataDxfId="289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calculatedColumnFormula>
    </tableColumn>
    <tableColumn id="12" name="heures jour fériés hors PNP" dataDxfId="288" dataCellStyle="Milliers">
      <calculatedColumnFormula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5" name="Horaires356" displayName="Horaires356" ref="A12:S49" totalsRowShown="0" headerRowDxfId="287" dataDxfId="285" headerRowBorderDxfId="286" tableBorderDxfId="284" totalsRowBorderDxfId="283">
  <autoFilter ref="A12:S49"/>
  <tableColumns count="19">
    <tableColumn id="1" name="Date" dataDxfId="282"/>
    <tableColumn id="2" name="Service" dataDxfId="281"/>
    <tableColumn id="3" name="début" dataDxfId="280"/>
    <tableColumn id="4" name="Fin" dataDxfId="279"/>
    <tableColumn id="5" name="PP Début" dataDxfId="278"/>
    <tableColumn id="6" name="PP Fin" dataDxfId="277"/>
    <tableColumn id="7" name="PNP Début" dataDxfId="276"/>
    <tableColumn id="8" name="PNP Fin" dataDxfId="275"/>
    <tableColumn id="10" name="Majoration" dataDxfId="274" dataCellStyle="Milliers">
      <calculatedColumnFormula>0.1*(Horaires356[[#This Row],[Heures de nuit]]+Horaires356[[#This Row],[heures jour dimanche]]+Horaires356[[#This Row],[heures jour fériés]])</calculatedColumnFormula>
    </tableColumn>
    <tableColumn id="9" name="Heures totales payées" dataDxfId="273" dataCellStyle="Milliers">
      <calculatedColumnFormula>(MOD(Horaires356[[#This Row],[Fin]]-Horaires356[[#This Row],[début]],1)-MOD(Horaires356[[#This Row],[PNP Fin]]-Horaires356[[#This Row],[PNP Début]],1))*24</calculatedColumnFormula>
    </tableColumn>
    <tableColumn id="15" name="PNP Début corrigé" dataDxfId="272">
      <calculatedColumnFormula>IF(Horaires356[[#This Row],[PNP Début]]=0,0,IF(Horaires356[[#This Row],[PNP Début]]&lt;Horaires356[[#This Row],[début]],1,0)+Horaires356[[#This Row],[PNP Début]])</calculatedColumnFormula>
    </tableColumn>
    <tableColumn id="16" name="PNP Fin corrigée" dataDxfId="271">
      <calculatedColumnFormula>IF(Horaires356[[#This Row],[PNP Fin]]=0,0,IF(Horaires356[[#This Row],[PNP Fin]]&lt;Horaires356[[#This Row],[début]],1,0)+Horaires356[[#This Row],[PNP Fin]])</calculatedColumnFormula>
    </tableColumn>
    <tableColumn id="14" name="Fin corrigée si nuit" dataDxfId="270">
      <calculatedColumnFormula>IF(Horaires356[[#This Row],[Fin]]&lt;Horaires356[[#This Row],[début]],1,0)+Horaires356[[#This Row],[Fin]]</calculatedColumnFormula>
    </tableColumn>
    <tableColumn id="13" name="Heures de nuit" dataDxfId="11" dataCellStyle="Milliers">
      <calculatedColumnFormula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calculatedColumnFormula>
    </tableColumn>
    <tableColumn id="17" name="Heures de nuit hors PNP" dataDxfId="269" dataCellStyle="Milliers">
      <calculatedColumnFormula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calculatedColumnFormula>
    </tableColumn>
    <tableColumn id="18" name="heures jour dimanche" dataDxfId="268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calculatedColumnFormula>
    </tableColumn>
    <tableColumn id="11" name="heures jour dimanche hors PNP" dataDxfId="267" dataCellStyle="Milliers">
      <calculatedColumnFormula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calculatedColumnFormula>
    </tableColumn>
    <tableColumn id="19" name="heures jour fériés" dataDxfId="266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calculatedColumnFormula>
    </tableColumn>
    <tableColumn id="12" name="heures jour fériés hors PNP" dataDxfId="265" dataCellStyle="Milliers">
      <calculatedColumnFormula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6" name="Horaires3567" displayName="Horaires3567" ref="A12:S49" totalsRowShown="0" headerRowDxfId="264" dataDxfId="262" headerRowBorderDxfId="263" tableBorderDxfId="261" totalsRowBorderDxfId="260">
  <autoFilter ref="A12:S49"/>
  <tableColumns count="19">
    <tableColumn id="1" name="Date" dataDxfId="259"/>
    <tableColumn id="2" name="Service" dataDxfId="258"/>
    <tableColumn id="3" name="début" dataDxfId="257"/>
    <tableColumn id="4" name="Fin" dataDxfId="256"/>
    <tableColumn id="5" name="PP Début" dataDxfId="255"/>
    <tableColumn id="6" name="PP Fin" dataDxfId="254"/>
    <tableColumn id="7" name="PNP Début" dataDxfId="253"/>
    <tableColumn id="8" name="PNP Fin" dataDxfId="252"/>
    <tableColumn id="10" name="Majoration" dataDxfId="251" dataCellStyle="Milliers">
      <calculatedColumnFormula>0.1*(Horaires3567[[#This Row],[Heures de nuit]]+Horaires3567[[#This Row],[heures jour dimanche]]+Horaires3567[[#This Row],[heures jour fériés]])</calculatedColumnFormula>
    </tableColumn>
    <tableColumn id="9" name="Heures totales payées" dataDxfId="250" dataCellStyle="Milliers">
      <calculatedColumnFormula>(MOD(Horaires3567[[#This Row],[Fin]]-Horaires3567[[#This Row],[début]],1)-MOD(Horaires3567[[#This Row],[PNP Fin]]-Horaires3567[[#This Row],[PNP Début]],1))*24</calculatedColumnFormula>
    </tableColumn>
    <tableColumn id="15" name="PNP Début corrigé" dataDxfId="249">
      <calculatedColumnFormula>IF(Horaires3567[[#This Row],[PNP Début]]=0,0,IF(Horaires3567[[#This Row],[PNP Début]]&lt;Horaires3567[[#This Row],[début]],1,0)+Horaires3567[[#This Row],[PNP Début]])</calculatedColumnFormula>
    </tableColumn>
    <tableColumn id="16" name="PNP Fin corrigée" dataDxfId="248">
      <calculatedColumnFormula>IF(Horaires3567[[#This Row],[PNP Fin]]=0,0,IF(Horaires3567[[#This Row],[PNP Fin]]&lt;Horaires3567[[#This Row],[début]],1,0)+Horaires3567[[#This Row],[PNP Fin]])</calculatedColumnFormula>
    </tableColumn>
    <tableColumn id="14" name="Fin corrigée si nuit" dataDxfId="247">
      <calculatedColumnFormula>IF(Horaires3567[[#This Row],[Fin]]&lt;Horaires3567[[#This Row],[début]],1,0)+Horaires3567[[#This Row],[Fin]]</calculatedColumnFormula>
    </tableColumn>
    <tableColumn id="13" name="Heures de nuit" dataDxfId="10" dataCellStyle="Milliers">
      <calculatedColumnFormula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calculatedColumnFormula>
    </tableColumn>
    <tableColumn id="17" name="Heures de nuit hors PNP" dataDxfId="246" dataCellStyle="Milliers">
      <calculatedColumnFormula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calculatedColumnFormula>
    </tableColumn>
    <tableColumn id="18" name="heures jour dimanche" dataDxfId="245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calculatedColumnFormula>
    </tableColumn>
    <tableColumn id="11" name="heures jour dimanche hors PNP" dataDxfId="244" dataCellStyle="Milliers">
      <calculatedColumnFormula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calculatedColumnFormula>
    </tableColumn>
    <tableColumn id="19" name="heures jour fériés" dataDxfId="243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calculatedColumnFormula>
    </tableColumn>
    <tableColumn id="12" name="heures jour fériés hors PNP" dataDxfId="242" dataCellStyle="Milliers">
      <calculatedColumnFormula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Horaires35673" displayName="Horaires35673" ref="A12:S49" totalsRowShown="0" headerRowDxfId="241" dataDxfId="239" headerRowBorderDxfId="240" tableBorderDxfId="238" totalsRowBorderDxfId="237">
  <autoFilter ref="A12:S49"/>
  <tableColumns count="19">
    <tableColumn id="1" name="Date" dataDxfId="236"/>
    <tableColumn id="2" name="Service" dataDxfId="235"/>
    <tableColumn id="3" name="début" dataDxfId="234"/>
    <tableColumn id="4" name="Fin" dataDxfId="233"/>
    <tableColumn id="5" name="PP Début" dataDxfId="232"/>
    <tableColumn id="6" name="PP Fin" dataDxfId="231"/>
    <tableColumn id="7" name="PNP Début" dataDxfId="230"/>
    <tableColumn id="8" name="PNP Fin" dataDxfId="229"/>
    <tableColumn id="10" name="Majoration" dataDxfId="228" dataCellStyle="Milliers">
      <calculatedColumnFormula>0.1*(Horaires35673[[#This Row],[Heures de nuit]]+Horaires35673[[#This Row],[heures jour dimanche]]+Horaires35673[[#This Row],[heures jour fériés]])</calculatedColumnFormula>
    </tableColumn>
    <tableColumn id="9" name="Heures totales payées" dataDxfId="227" dataCellStyle="Milliers">
      <calculatedColumnFormula>(MOD(Horaires35673[[#This Row],[Fin]]-Horaires35673[[#This Row],[début]],1)-MOD(Horaires35673[[#This Row],[PNP Fin]]-Horaires35673[[#This Row],[PNP Début]],1))*24</calculatedColumnFormula>
    </tableColumn>
    <tableColumn id="15" name="PNP Début corrigé" dataDxfId="226">
      <calculatedColumnFormula>IF(Horaires35673[[#This Row],[PNP Début]]=0,0,IF(Horaires35673[[#This Row],[PNP Début]]&lt;Horaires35673[[#This Row],[début]],1,0)+Horaires35673[[#This Row],[PNP Début]])</calculatedColumnFormula>
    </tableColumn>
    <tableColumn id="16" name="PNP Fin corrigée" dataDxfId="225">
      <calculatedColumnFormula>IF(Horaires35673[[#This Row],[PNP Fin]]=0,0,IF(Horaires35673[[#This Row],[PNP Fin]]&lt;Horaires35673[[#This Row],[début]],1,0)+Horaires35673[[#This Row],[PNP Fin]])</calculatedColumnFormula>
    </tableColumn>
    <tableColumn id="14" name="Fin corrigée si nuit" dataDxfId="224">
      <calculatedColumnFormula>IF(Horaires35673[[#This Row],[Fin]]&lt;Horaires35673[[#This Row],[début]],1,0)+Horaires35673[[#This Row],[Fin]]</calculatedColumnFormula>
    </tableColumn>
    <tableColumn id="13" name="Heures de nuit" dataDxfId="9" dataCellStyle="Milliers">
      <calculatedColumnFormula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calculatedColumnFormula>
    </tableColumn>
    <tableColumn id="17" name="Heures de nuit hors PNP" dataDxfId="223" dataCellStyle="Milliers">
      <calculatedColumnFormula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calculatedColumnFormula>
    </tableColumn>
    <tableColumn id="18" name="heures jour dimanche" dataDxfId="222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calculatedColumnFormula>
    </tableColumn>
    <tableColumn id="11" name="heures jour dimanche hors PNP" dataDxfId="221" dataCellStyle="Milliers">
      <calculatedColumnFormula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calculatedColumnFormula>
    </tableColumn>
    <tableColumn id="19" name="heures jour fériés" dataDxfId="220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calculatedColumnFormula>
    </tableColumn>
    <tableColumn id="12" name="heures jour fériés hors PNP" dataDxfId="219" dataCellStyle="Milliers">
      <calculatedColumnFormula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3" name="Horaires356734" displayName="Horaires356734" ref="A12:S49" totalsRowShown="0" headerRowDxfId="218" dataDxfId="216" headerRowBorderDxfId="217" tableBorderDxfId="215" totalsRowBorderDxfId="214">
  <autoFilter ref="A12:S49"/>
  <tableColumns count="19">
    <tableColumn id="1" name="Date" dataDxfId="213"/>
    <tableColumn id="2" name="Service" dataDxfId="212"/>
    <tableColumn id="3" name="début" dataDxfId="211"/>
    <tableColumn id="4" name="Fin" dataDxfId="210"/>
    <tableColumn id="5" name="PP Début" dataDxfId="209"/>
    <tableColumn id="6" name="PP Fin" dataDxfId="208"/>
    <tableColumn id="7" name="PNP Début" dataDxfId="207"/>
    <tableColumn id="8" name="PNP Fin" dataDxfId="206"/>
    <tableColumn id="10" name="Majoration" dataDxfId="205" dataCellStyle="Milliers">
      <calculatedColumnFormula>0.1*(Horaires356734[[#This Row],[Heures de nuit]]+Horaires356734[[#This Row],[heures jour dimanche]]+Horaires356734[[#This Row],[heures jour fériés]])</calculatedColumnFormula>
    </tableColumn>
    <tableColumn id="9" name="Heures totales payées" dataDxfId="204" dataCellStyle="Milliers">
      <calculatedColumnFormula>(MOD(Horaires356734[[#This Row],[Fin]]-Horaires356734[[#This Row],[début]],1)-MOD(Horaires356734[[#This Row],[PNP Fin]]-Horaires356734[[#This Row],[PNP Début]],1))*24</calculatedColumnFormula>
    </tableColumn>
    <tableColumn id="15" name="PNP Début corrigé" dataDxfId="203">
      <calculatedColumnFormula>IF(Horaires356734[[#This Row],[PNP Début]]=0,0,IF(Horaires356734[[#This Row],[PNP Début]]&lt;Horaires356734[[#This Row],[début]],1,0)+Horaires356734[[#This Row],[PNP Début]])</calculatedColumnFormula>
    </tableColumn>
    <tableColumn id="16" name="PNP Fin corrigée" dataDxfId="202">
      <calculatedColumnFormula>IF(Horaires356734[[#This Row],[PNP Fin]]=0,0,IF(Horaires356734[[#This Row],[PNP Fin]]&lt;Horaires356734[[#This Row],[début]],1,0)+Horaires356734[[#This Row],[PNP Fin]])</calculatedColumnFormula>
    </tableColumn>
    <tableColumn id="14" name="Fin corrigée si nuit" dataDxfId="201">
      <calculatedColumnFormula>IF(Horaires356734[[#This Row],[Fin]]&lt;Horaires356734[[#This Row],[début]],1,0)+Horaires356734[[#This Row],[Fin]]</calculatedColumnFormula>
    </tableColumn>
    <tableColumn id="13" name="Heures de nuit" dataDxfId="8" dataCellStyle="Milliers">
      <calculatedColumnFormula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calculatedColumnFormula>
    </tableColumn>
    <tableColumn id="17" name="Heures de nuit hors PNP" dataDxfId="200" dataCellStyle="Milliers">
      <calculatedColumnFormula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calculatedColumnFormula>
    </tableColumn>
    <tableColumn id="18" name="heures jour dimanche" dataDxfId="199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calculatedColumnFormula>
    </tableColumn>
    <tableColumn id="11" name="heures jour dimanche hors PNP" dataDxfId="198" dataCellStyle="Milliers">
      <calculatedColumnFormula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calculatedColumnFormula>
    </tableColumn>
    <tableColumn id="19" name="heures jour fériés" dataDxfId="197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calculatedColumnFormula>
    </tableColumn>
    <tableColumn id="12" name="heures jour fériés hors PNP" dataDxfId="196" dataCellStyle="Milliers">
      <calculatedColumnFormula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4" name="Horaires3567345" displayName="Horaires3567345" ref="A12:S49" totalsRowShown="0" headerRowDxfId="195" dataDxfId="193" headerRowBorderDxfId="194" tableBorderDxfId="192" totalsRowBorderDxfId="191">
  <autoFilter ref="A12:S49"/>
  <tableColumns count="19">
    <tableColumn id="1" name="Date" dataDxfId="190"/>
    <tableColumn id="2" name="Service" dataDxfId="189"/>
    <tableColumn id="3" name="début" dataDxfId="188"/>
    <tableColumn id="4" name="Fin" dataDxfId="187"/>
    <tableColumn id="5" name="PP Début" dataDxfId="186"/>
    <tableColumn id="6" name="PP Fin" dataDxfId="185"/>
    <tableColumn id="7" name="PNP Début" dataDxfId="184"/>
    <tableColumn id="8" name="PNP Fin" dataDxfId="183"/>
    <tableColumn id="10" name="Majoration" dataDxfId="182" dataCellStyle="Milliers">
      <calculatedColumnFormula>0.1*(Horaires3567345[[#This Row],[Heures de nuit]]+Horaires3567345[[#This Row],[heures jour dimanche]]+Horaires3567345[[#This Row],[heures jour fériés]])</calculatedColumnFormula>
    </tableColumn>
    <tableColumn id="9" name="Heures totales payées" dataDxfId="181" dataCellStyle="Milliers">
      <calculatedColumnFormula>(MOD(Horaires3567345[[#This Row],[Fin]]-Horaires3567345[[#This Row],[début]],1)-MOD(Horaires3567345[[#This Row],[PNP Fin]]-Horaires3567345[[#This Row],[PNP Début]],1))*24</calculatedColumnFormula>
    </tableColumn>
    <tableColumn id="15" name="PNP Début corrigé" dataDxfId="180">
      <calculatedColumnFormula>IF(Horaires3567345[[#This Row],[PNP Début]]=0,0,IF(Horaires3567345[[#This Row],[PNP Début]]&lt;Horaires3567345[[#This Row],[début]],1,0)+Horaires3567345[[#This Row],[PNP Début]])</calculatedColumnFormula>
    </tableColumn>
    <tableColumn id="16" name="PNP Fin corrigée" dataDxfId="179">
      <calculatedColumnFormula>IF(Horaires3567345[[#This Row],[PNP Fin]]=0,0,IF(Horaires3567345[[#This Row],[PNP Fin]]&lt;Horaires3567345[[#This Row],[début]],1,0)+Horaires3567345[[#This Row],[PNP Fin]])</calculatedColumnFormula>
    </tableColumn>
    <tableColumn id="14" name="Fin corrigée si nuit" dataDxfId="178">
      <calculatedColumnFormula>IF(Horaires3567345[[#This Row],[Fin]]&lt;Horaires3567345[[#This Row],[début]],1,0)+Horaires3567345[[#This Row],[Fin]]</calculatedColumnFormula>
    </tableColumn>
    <tableColumn id="13" name="Heures de nuit" dataDxfId="7" dataCellStyle="Milliers">
      <calculatedColumnFormula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calculatedColumnFormula>
    </tableColumn>
    <tableColumn id="17" name="Heures de nuit hors PNP" dataDxfId="177" dataCellStyle="Milliers">
      <calculatedColumnFormula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calculatedColumnFormula>
    </tableColumn>
    <tableColumn id="18" name="heures jour dimanche" dataDxfId="176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calculatedColumnFormula>
    </tableColumn>
    <tableColumn id="11" name="heures jour dimanche hors PNP" dataDxfId="175" dataCellStyle="Milliers">
      <calculatedColumnFormula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calculatedColumnFormula>
    </tableColumn>
    <tableColumn id="19" name="heures jour fériés" dataDxfId="174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calculatedColumnFormula>
    </tableColumn>
    <tableColumn id="12" name="heures jour fériés hors PNP" dataDxfId="173" dataCellStyle="Milliers">
      <calculatedColumnFormula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8" name="Horaires356739" displayName="Horaires356739" ref="A12:S49" totalsRowShown="0" headerRowDxfId="172" dataDxfId="170" headerRowBorderDxfId="171" tableBorderDxfId="169" totalsRowBorderDxfId="168">
  <autoFilter ref="A12:S49"/>
  <tableColumns count="19">
    <tableColumn id="1" name="Date" dataDxfId="167"/>
    <tableColumn id="2" name="Service" dataDxfId="166"/>
    <tableColumn id="3" name="début" dataDxfId="165"/>
    <tableColumn id="4" name="Fin" dataDxfId="164"/>
    <tableColumn id="5" name="PP Début" dataDxfId="163"/>
    <tableColumn id="6" name="PP Fin" dataDxfId="162"/>
    <tableColumn id="7" name="PNP Début" dataDxfId="161"/>
    <tableColumn id="8" name="PNP Fin" dataDxfId="160"/>
    <tableColumn id="10" name="Majoration" dataDxfId="159" dataCellStyle="Milliers">
      <calculatedColumnFormula>0.1*(Horaires356739[[#This Row],[Heures de nuit]]+Horaires356739[[#This Row],[heures jour dimanche]]+Horaires356739[[#This Row],[heures jour fériés]])</calculatedColumnFormula>
    </tableColumn>
    <tableColumn id="9" name="Heures totales payées" dataDxfId="158" dataCellStyle="Milliers">
      <calculatedColumnFormula>(MOD(Horaires356739[[#This Row],[Fin]]-Horaires356739[[#This Row],[début]],1)-MOD(Horaires356739[[#This Row],[PNP Fin]]-Horaires356739[[#This Row],[PNP Début]],1))*24</calculatedColumnFormula>
    </tableColumn>
    <tableColumn id="15" name="PNP Début corrigé" dataDxfId="157">
      <calculatedColumnFormula>IF(Horaires356739[[#This Row],[PNP Début]]=0,0,IF(Horaires356739[[#This Row],[PNP Début]]&lt;Horaires356739[[#This Row],[début]],1,0)+Horaires356739[[#This Row],[PNP Début]])</calculatedColumnFormula>
    </tableColumn>
    <tableColumn id="16" name="PNP Fin corrigée" dataDxfId="156">
      <calculatedColumnFormula>IF(Horaires356739[[#This Row],[PNP Fin]]=0,0,IF(Horaires356739[[#This Row],[PNP Fin]]&lt;Horaires356739[[#This Row],[début]],1,0)+Horaires356739[[#This Row],[PNP Fin]])</calculatedColumnFormula>
    </tableColumn>
    <tableColumn id="14" name="Fin corrigée si nuit" dataDxfId="155">
      <calculatedColumnFormula>IF(Horaires356739[[#This Row],[Fin]]&lt;Horaires356739[[#This Row],[début]],1,0)+Horaires356739[[#This Row],[Fin]]</calculatedColumnFormula>
    </tableColumn>
    <tableColumn id="13" name="Heures de nuit" dataDxfId="6" dataCellStyle="Milliers">
      <calculatedColumnFormula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calculatedColumnFormula>
    </tableColumn>
    <tableColumn id="17" name="Heures de nuit hors PNP" dataDxfId="154" dataCellStyle="Milliers">
      <calculatedColumnFormula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calculatedColumnFormula>
    </tableColumn>
    <tableColumn id="18" name="heures jour dimanche" dataDxfId="153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calculatedColumnFormula>
    </tableColumn>
    <tableColumn id="11" name="heures jour dimanche hors PNP" dataDxfId="152" dataCellStyle="Milliers">
      <calculatedColumnFormula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calculatedColumnFormula>
    </tableColumn>
    <tableColumn id="19" name="heures jour fériés" dataDxfId="151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calculatedColumnFormula>
    </tableColumn>
    <tableColumn id="12" name="heures jour fériés hors PNP" dataDxfId="150" dataCellStyle="Milliers">
      <calculatedColumnFormula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9" name="Horaires3567310" displayName="Horaires3567310" ref="A12:S49" totalsRowShown="0" headerRowDxfId="149" dataDxfId="147" headerRowBorderDxfId="148" tableBorderDxfId="146" totalsRowBorderDxfId="145">
  <autoFilter ref="A12:S49"/>
  <tableColumns count="19">
    <tableColumn id="1" name="Date" dataDxfId="144"/>
    <tableColumn id="2" name="Service" dataDxfId="143"/>
    <tableColumn id="3" name="début" dataDxfId="142"/>
    <tableColumn id="4" name="Fin" dataDxfId="141"/>
    <tableColumn id="5" name="PP Début" dataDxfId="140"/>
    <tableColumn id="6" name="PP Fin" dataDxfId="139"/>
    <tableColumn id="7" name="PNP Début" dataDxfId="138"/>
    <tableColumn id="8" name="PNP Fin" dataDxfId="137"/>
    <tableColumn id="10" name="Majoration" dataDxfId="136" dataCellStyle="Milliers">
      <calculatedColumnFormula>0.1*(Horaires3567310[[#This Row],[Heures de nuit]]+Horaires3567310[[#This Row],[heures jour dimanche]]+Horaires3567310[[#This Row],[heures jour fériés]])</calculatedColumnFormula>
    </tableColumn>
    <tableColumn id="9" name="Heures totales payées" dataDxfId="135" dataCellStyle="Milliers">
      <calculatedColumnFormula>(MOD(Horaires3567310[[#This Row],[Fin]]-Horaires3567310[[#This Row],[début]],1)-MOD(Horaires3567310[[#This Row],[PNP Fin]]-Horaires3567310[[#This Row],[PNP Début]],1))*24</calculatedColumnFormula>
    </tableColumn>
    <tableColumn id="15" name="PNP Début corrigé" dataDxfId="134">
      <calculatedColumnFormula>IF(Horaires3567310[[#This Row],[PNP Début]]=0,0,IF(Horaires3567310[[#This Row],[PNP Début]]&lt;Horaires3567310[[#This Row],[début]],1,0)+Horaires3567310[[#This Row],[PNP Début]])</calculatedColumnFormula>
    </tableColumn>
    <tableColumn id="16" name="PNP Fin corrigée" dataDxfId="133">
      <calculatedColumnFormula>IF(Horaires3567310[[#This Row],[PNP Fin]]=0,0,IF(Horaires3567310[[#This Row],[PNP Fin]]&lt;Horaires3567310[[#This Row],[début]],1,0)+Horaires3567310[[#This Row],[PNP Fin]])</calculatedColumnFormula>
    </tableColumn>
    <tableColumn id="14" name="Fin corrigée si nuit" dataDxfId="132">
      <calculatedColumnFormula>IF(Horaires3567310[[#This Row],[Fin]]&lt;Horaires3567310[[#This Row],[début]],1,0)+Horaires3567310[[#This Row],[Fin]]</calculatedColumnFormula>
    </tableColumn>
    <tableColumn id="13" name="Heures de nuit" dataDxfId="5" dataCellStyle="Milliers">
      <calculatedColumnFormula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calculatedColumnFormula>
    </tableColumn>
    <tableColumn id="17" name="Heures de nuit hors PNP" dataDxfId="131" dataCellStyle="Milliers">
      <calculatedColumnFormula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calculatedColumnFormula>
    </tableColumn>
    <tableColumn id="18" name="heures jour dimanche" dataDxfId="130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calculatedColumnFormula>
    </tableColumn>
    <tableColumn id="11" name="heures jour dimanche hors PNP" dataDxfId="129" dataCellStyle="Milliers">
      <calculatedColumnFormula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calculatedColumnFormula>
    </tableColumn>
    <tableColumn id="19" name="heures jour fériés" dataDxfId="128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calculatedColumnFormula>
    </tableColumn>
    <tableColumn id="12" name="heures jour fériés hors PNP" dataDxfId="127" dataCellStyle="Milliers">
      <calculatedColumnFormula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14" name="Horaires356715" displayName="Horaires356715" ref="A12:S49" totalsRowShown="0" headerRowDxfId="126" dataDxfId="124" headerRowBorderDxfId="125" tableBorderDxfId="123" totalsRowBorderDxfId="122">
  <autoFilter ref="A12:S49"/>
  <tableColumns count="19">
    <tableColumn id="1" name="Date" dataDxfId="121"/>
    <tableColumn id="2" name="Service" dataDxfId="120"/>
    <tableColumn id="3" name="début" dataDxfId="119"/>
    <tableColumn id="4" name="Fin" dataDxfId="118"/>
    <tableColumn id="5" name="PP Début" dataDxfId="117"/>
    <tableColumn id="6" name="PP Fin" dataDxfId="116"/>
    <tableColumn id="7" name="PNP Début" dataDxfId="115"/>
    <tableColumn id="8" name="PNP Fin" dataDxfId="114"/>
    <tableColumn id="10" name="Majoration" dataDxfId="113" dataCellStyle="Milliers">
      <calculatedColumnFormula>0.1*(Horaires356715[[#This Row],[Heures de nuit]]+Horaires356715[[#This Row],[heures jour dimanche]]+Horaires356715[[#This Row],[heures jour fériés]])</calculatedColumnFormula>
    </tableColumn>
    <tableColumn id="9" name="Heures totales payées" dataDxfId="112" dataCellStyle="Milliers">
      <calculatedColumnFormula>(MOD(Horaires356715[[#This Row],[Fin]]-Horaires356715[[#This Row],[début]],1)-MOD(Horaires356715[[#This Row],[PNP Fin]]-Horaires356715[[#This Row],[PNP Début]],1))*24</calculatedColumnFormula>
    </tableColumn>
    <tableColumn id="15" name="PNP Début corrigé" dataDxfId="111">
      <calculatedColumnFormula>IF(Horaires356715[[#This Row],[PNP Début]]=0,0,IF(Horaires356715[[#This Row],[PNP Début]]&lt;Horaires356715[[#This Row],[début]],1,0)+Horaires356715[[#This Row],[PNP Début]])</calculatedColumnFormula>
    </tableColumn>
    <tableColumn id="16" name="PNP Fin corrigée" dataDxfId="110">
      <calculatedColumnFormula>IF(Horaires356715[[#This Row],[PNP Fin]]=0,0,IF(Horaires356715[[#This Row],[PNP Fin]]&lt;Horaires356715[[#This Row],[début]],1,0)+Horaires356715[[#This Row],[PNP Fin]])</calculatedColumnFormula>
    </tableColumn>
    <tableColumn id="14" name="Fin corrigée si nuit" dataDxfId="109">
      <calculatedColumnFormula>IF(Horaires356715[[#This Row],[Fin]]&lt;Horaires356715[[#This Row],[début]],1,0)+Horaires356715[[#This Row],[Fin]]</calculatedColumnFormula>
    </tableColumn>
    <tableColumn id="13" name="Heures de nuit" dataDxfId="4" dataCellStyle="Milliers">
      <calculatedColumnFormula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calculatedColumnFormula>
    </tableColumn>
    <tableColumn id="17" name="Heures de nuit hors PNP" dataDxfId="108" dataCellStyle="Milliers">
      <calculatedColumnFormula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calculatedColumnFormula>
    </tableColumn>
    <tableColumn id="18" name="heures jour dimanche" dataDxfId="107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calculatedColumnFormula>
    </tableColumn>
    <tableColumn id="11" name="heures jour dimanche hors PNP" dataDxfId="106" dataCellStyle="Milliers">
      <calculatedColumnFormula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calculatedColumnFormula>
    </tableColumn>
    <tableColumn id="19" name="heures jour fériés" dataDxfId="105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calculatedColumnFormula>
    </tableColumn>
    <tableColumn id="12" name="heures jour fériés hors PNP" dataDxfId="104" dataCellStyle="Milliers">
      <calculatedColumnFormula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0.xml><?xml version="1.0" encoding="utf-8"?>
<table xmlns="http://schemas.openxmlformats.org/spreadsheetml/2006/main" id="13" name="Horaires3567314" displayName="Horaires3567314" ref="A12:S49" totalsRowShown="0" headerRowDxfId="103" dataDxfId="101" headerRowBorderDxfId="102" tableBorderDxfId="100" totalsRowBorderDxfId="99">
  <autoFilter ref="A12:S49"/>
  <tableColumns count="19">
    <tableColumn id="1" name="Date" dataDxfId="98"/>
    <tableColumn id="2" name="Service" dataDxfId="97"/>
    <tableColumn id="3" name="début" dataDxfId="96"/>
    <tableColumn id="4" name="Fin" dataDxfId="95"/>
    <tableColumn id="5" name="PP Début" dataDxfId="94"/>
    <tableColumn id="6" name="PP Fin" dataDxfId="93"/>
    <tableColumn id="7" name="PNP Début" dataDxfId="92"/>
    <tableColumn id="8" name="PNP Fin" dataDxfId="91"/>
    <tableColumn id="10" name="Majoration" dataDxfId="90" dataCellStyle="Milliers">
      <calculatedColumnFormula>0.1*(Horaires3567314[[#This Row],[Heures de nuit]]+Horaires3567314[[#This Row],[heures jour dimanche]]+Horaires3567314[[#This Row],[heures jour fériés]])</calculatedColumnFormula>
    </tableColumn>
    <tableColumn id="9" name="Heures totales payées" dataDxfId="89" dataCellStyle="Milliers">
      <calculatedColumnFormula>(MOD(Horaires3567314[[#This Row],[Fin]]-Horaires3567314[[#This Row],[début]],1)-MOD(Horaires3567314[[#This Row],[PNP Fin]]-Horaires3567314[[#This Row],[PNP Début]],1))*24</calculatedColumnFormula>
    </tableColumn>
    <tableColumn id="15" name="PNP Début corrigé" dataDxfId="88">
      <calculatedColumnFormula>IF(Horaires3567314[[#This Row],[PNP Début]]=0,0,IF(Horaires3567314[[#This Row],[PNP Début]]&lt;Horaires3567314[[#This Row],[début]],1,0)+Horaires3567314[[#This Row],[PNP Début]])</calculatedColumnFormula>
    </tableColumn>
    <tableColumn id="16" name="PNP Fin corrigée" dataDxfId="87">
      <calculatedColumnFormula>IF(Horaires3567314[[#This Row],[PNP Fin]]=0,0,IF(Horaires3567314[[#This Row],[PNP Fin]]&lt;Horaires3567314[[#This Row],[début]],1,0)+Horaires3567314[[#This Row],[PNP Fin]])</calculatedColumnFormula>
    </tableColumn>
    <tableColumn id="14" name="Fin corrigée si nuit" dataDxfId="86">
      <calculatedColumnFormula>IF(Horaires3567314[[#This Row],[Fin]]&lt;Horaires3567314[[#This Row],[début]],1,0)+Horaires3567314[[#This Row],[Fin]]</calculatedColumnFormula>
    </tableColumn>
    <tableColumn id="13" name="Heures de nuit" dataDxfId="3" dataCellStyle="Milliers">
      <calculatedColumnFormula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calculatedColumnFormula>
    </tableColumn>
    <tableColumn id="17" name="Heures de nuit hors PNP" dataDxfId="85" dataCellStyle="Milliers">
      <calculatedColumnFormula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calculatedColumnFormula>
    </tableColumn>
    <tableColumn id="18" name="heures jour dimanche" dataDxfId="84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calculatedColumnFormula>
    </tableColumn>
    <tableColumn id="11" name="heures jour dimanche hors PNP" dataDxfId="83" dataCellStyle="Milliers">
      <calculatedColumnFormula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calculatedColumnFormula>
    </tableColumn>
    <tableColumn id="19" name="heures jour fériés" dataDxfId="82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calculatedColumnFormula>
    </tableColumn>
    <tableColumn id="12" name="heures jour fériés hors PNP" dataDxfId="81" dataCellStyle="Milliers">
      <calculatedColumnFormula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1.xml><?xml version="1.0" encoding="utf-8"?>
<table xmlns="http://schemas.openxmlformats.org/spreadsheetml/2006/main" id="12" name="Horaires35673413" displayName="Horaires35673413" ref="A12:S49" totalsRowShown="0" headerRowDxfId="80" dataDxfId="78" headerRowBorderDxfId="79" tableBorderDxfId="77" totalsRowBorderDxfId="76">
  <autoFilter ref="A12:S49"/>
  <tableColumns count="19">
    <tableColumn id="1" name="Date" dataDxfId="75"/>
    <tableColumn id="2" name="Service" dataDxfId="74"/>
    <tableColumn id="3" name="début" dataDxfId="73"/>
    <tableColumn id="4" name="Fin" dataDxfId="72"/>
    <tableColumn id="5" name="PP Début" dataDxfId="71"/>
    <tableColumn id="6" name="PP Fin" dataDxfId="70"/>
    <tableColumn id="7" name="PNP Début" dataDxfId="69"/>
    <tableColumn id="8" name="PNP Fin" dataDxfId="68"/>
    <tableColumn id="10" name="Majoration" dataDxfId="67" dataCellStyle="Milliers">
      <calculatedColumnFormula>0.1*(Horaires35673413[[#This Row],[Heures de nuit]]+Horaires35673413[[#This Row],[heures jour dimanche]]+Horaires35673413[[#This Row],[heures jour fériés]])</calculatedColumnFormula>
    </tableColumn>
    <tableColumn id="9" name="Heures totales payées" dataDxfId="66" dataCellStyle="Milliers">
      <calculatedColumnFormula>(MOD(Horaires35673413[[#This Row],[Fin]]-Horaires35673413[[#This Row],[début]],1)-MOD(Horaires35673413[[#This Row],[PNP Fin]]-Horaires35673413[[#This Row],[PNP Début]],1))*24</calculatedColumnFormula>
    </tableColumn>
    <tableColumn id="15" name="PNP Début corrigé" dataDxfId="65">
      <calculatedColumnFormula>IF(Horaires35673413[[#This Row],[PNP Début]]=0,0,IF(Horaires35673413[[#This Row],[PNP Début]]&lt;Horaires35673413[[#This Row],[début]],1,0)+Horaires35673413[[#This Row],[PNP Début]])</calculatedColumnFormula>
    </tableColumn>
    <tableColumn id="16" name="PNP Fin corrigée" dataDxfId="64">
      <calculatedColumnFormula>IF(Horaires35673413[[#This Row],[PNP Fin]]=0,0,IF(Horaires35673413[[#This Row],[PNP Fin]]&lt;Horaires35673413[[#This Row],[début]],1,0)+Horaires35673413[[#This Row],[PNP Fin]])</calculatedColumnFormula>
    </tableColumn>
    <tableColumn id="14" name="Fin corrigée si nuit" dataDxfId="63">
      <calculatedColumnFormula>IF(Horaires35673413[[#This Row],[Fin]]&lt;Horaires35673413[[#This Row],[début]],1,0)+Horaires35673413[[#This Row],[Fin]]</calculatedColumnFormula>
    </tableColumn>
    <tableColumn id="13" name="Heures de nuit" dataDxfId="2" dataCellStyle="Milliers">
      <calculatedColumnFormula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calculatedColumnFormula>
    </tableColumn>
    <tableColumn id="17" name="Heures de nuit hors PNP" dataDxfId="62" dataCellStyle="Milliers">
      <calculatedColumnFormula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calculatedColumnFormula>
    </tableColumn>
    <tableColumn id="18" name="heures jour dimanche" dataDxfId="61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calculatedColumnFormula>
    </tableColumn>
    <tableColumn id="11" name="heures jour dimanche hors PNP" dataDxfId="60" dataCellStyle="Milliers">
      <calculatedColumnFormula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calculatedColumnFormula>
    </tableColumn>
    <tableColumn id="19" name="heures jour fériés" dataDxfId="59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calculatedColumnFormula>
    </tableColumn>
    <tableColumn id="12" name="heures jour fériés hors PNP" dataDxfId="58" dataCellStyle="Milliers">
      <calculatedColumnFormula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2.xml><?xml version="1.0" encoding="utf-8"?>
<table xmlns="http://schemas.openxmlformats.org/spreadsheetml/2006/main" id="11" name="Horaires356734512" displayName="Horaires356734512" ref="A12:S49" totalsRowShown="0" headerRowDxfId="57" dataDxfId="55" headerRowBorderDxfId="56" tableBorderDxfId="54" totalsRowBorderDxfId="53">
  <autoFilter ref="A12:S49"/>
  <tableColumns count="19">
    <tableColumn id="1" name="Date" dataDxfId="52"/>
    <tableColumn id="2" name="Service" dataDxfId="51"/>
    <tableColumn id="3" name="début" dataDxfId="50"/>
    <tableColumn id="4" name="Fin" dataDxfId="49"/>
    <tableColumn id="5" name="PP Début" dataDxfId="48"/>
    <tableColumn id="6" name="PP Fin" dataDxfId="47"/>
    <tableColumn id="7" name="PNP Début" dataDxfId="46"/>
    <tableColumn id="8" name="PNP Fin" dataDxfId="45"/>
    <tableColumn id="10" name="Majoration" dataDxfId="44" dataCellStyle="Milliers">
      <calculatedColumnFormula>0.1*(Horaires356734512[[#This Row],[Heures de nuit]]+Horaires356734512[[#This Row],[heures jour dimanche]]+Horaires356734512[[#This Row],[heures jour fériés]])</calculatedColumnFormula>
    </tableColumn>
    <tableColumn id="9" name="Heures totales payées" dataDxfId="43" dataCellStyle="Milliers">
      <calculatedColumnFormula>(MOD(Horaires356734512[[#This Row],[Fin]]-Horaires356734512[[#This Row],[début]],1)-MOD(Horaires356734512[[#This Row],[PNP Fin]]-Horaires356734512[[#This Row],[PNP Début]],1))*24</calculatedColumnFormula>
    </tableColumn>
    <tableColumn id="15" name="PNP Début corrigé" dataDxfId="42">
      <calculatedColumnFormula>IF(Horaires356734512[[#This Row],[PNP Début]]=0,0,IF(Horaires356734512[[#This Row],[PNP Début]]&lt;Horaires356734512[[#This Row],[début]],1,0)+Horaires356734512[[#This Row],[PNP Début]])</calculatedColumnFormula>
    </tableColumn>
    <tableColumn id="16" name="PNP Fin corrigée" dataDxfId="41">
      <calculatedColumnFormula>IF(Horaires356734512[[#This Row],[PNP Fin]]=0,0,IF(Horaires356734512[[#This Row],[PNP Fin]]&lt;Horaires356734512[[#This Row],[début]],1,0)+Horaires356734512[[#This Row],[PNP Fin]])</calculatedColumnFormula>
    </tableColumn>
    <tableColumn id="14" name="Fin corrigée si nuit" dataDxfId="40">
      <calculatedColumnFormula>IF(Horaires356734512[[#This Row],[Fin]]&lt;Horaires356734512[[#This Row],[début]],1,0)+Horaires356734512[[#This Row],[Fin]]</calculatedColumnFormula>
    </tableColumn>
    <tableColumn id="13" name="Heures de nuit" dataDxfId="1" dataCellStyle="Milliers">
      <calculatedColumnFormula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calculatedColumnFormula>
    </tableColumn>
    <tableColumn id="17" name="Heures de nuit hors PNP" dataDxfId="39" dataCellStyle="Milliers">
      <calculatedColumnFormula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calculatedColumnFormula>
    </tableColumn>
    <tableColumn id="18" name="heures jour dimanche" dataDxfId="38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calculatedColumnFormula>
    </tableColumn>
    <tableColumn id="11" name="heures jour dimanche hors PNP" dataDxfId="37" dataCellStyle="Milliers">
      <calculatedColumnFormula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calculatedColumnFormula>
    </tableColumn>
    <tableColumn id="19" name="heures jour fériés" dataDxfId="36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calculatedColumnFormula>
    </tableColumn>
    <tableColumn id="12" name="heures jour fériés hors PNP" dataDxfId="35" dataCellStyle="Milliers">
      <calculatedColumnFormula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calculatedColumnFormula>
    </tableColumn>
  </tableColumns>
  <tableStyleInfo name="TableStyleLight9" showFirstColumn="0" showLastColumn="0" showRowStripes="1" showColumnStripes="0"/>
</table>
</file>

<file path=xl/tables/table13.xml><?xml version="1.0" encoding="utf-8"?>
<table xmlns="http://schemas.openxmlformats.org/spreadsheetml/2006/main" id="10" name="Horaires356731011" displayName="Horaires356731011" ref="A12:S49" totalsRowShown="0" headerRowDxfId="34" dataDxfId="32" headerRowBorderDxfId="33" tableBorderDxfId="31" totalsRowBorderDxfId="30">
  <autoFilter ref="A12:S49"/>
  <tableColumns count="19">
    <tableColumn id="1" name="Date" dataDxfId="29"/>
    <tableColumn id="2" name="Service" dataDxfId="28"/>
    <tableColumn id="3" name="début" dataDxfId="27"/>
    <tableColumn id="4" name="Fin" dataDxfId="26"/>
    <tableColumn id="5" name="PP Début" dataDxfId="25"/>
    <tableColumn id="6" name="PP Fin" dataDxfId="24"/>
    <tableColumn id="7" name="PNP Début" dataDxfId="23"/>
    <tableColumn id="8" name="PNP Fin" dataDxfId="22"/>
    <tableColumn id="10" name="Majoration" dataDxfId="21" dataCellStyle="Milliers">
      <calculatedColumnFormula>0.1*(Horaires356731011[[#This Row],[Heures de nuit]]+Horaires356731011[[#This Row],[heures jour dimanche]]+Horaires356731011[[#This Row],[heures jour fériés]])</calculatedColumnFormula>
    </tableColumn>
    <tableColumn id="9" name="Heures totales payées" dataDxfId="20" dataCellStyle="Milliers">
      <calculatedColumnFormula>(MOD(Horaires356731011[[#This Row],[Fin]]-Horaires356731011[[#This Row],[début]],1)-MOD(Horaires356731011[[#This Row],[PNP Fin]]-Horaires356731011[[#This Row],[PNP Début]],1))*24</calculatedColumnFormula>
    </tableColumn>
    <tableColumn id="15" name="PNP Début corrigé" dataDxfId="19">
      <calculatedColumnFormula>IF(Horaires356731011[[#This Row],[PNP Début]]=0,0,IF(Horaires356731011[[#This Row],[PNP Début]]&lt;Horaires356731011[[#This Row],[début]],1,0)+Horaires356731011[[#This Row],[PNP Début]])</calculatedColumnFormula>
    </tableColumn>
    <tableColumn id="16" name="PNP Fin corrigée" dataDxfId="18">
      <calculatedColumnFormula>IF(Horaires356731011[[#This Row],[PNP Fin]]=0,0,IF(Horaires356731011[[#This Row],[PNP Fin]]&lt;Horaires356731011[[#This Row],[début]],1,0)+Horaires356731011[[#This Row],[PNP Fin]])</calculatedColumnFormula>
    </tableColumn>
    <tableColumn id="14" name="Fin corrigée si nuit" dataDxfId="17">
      <calculatedColumnFormula>IF(Horaires356731011[[#This Row],[Fin]]&lt;Horaires356731011[[#This Row],[début]],1,0)+Horaires356731011[[#This Row],[Fin]]</calculatedColumnFormula>
    </tableColumn>
    <tableColumn id="13" name="Heures de nuit" dataDxfId="0" dataCellStyle="Milliers">
      <calculatedColumnFormula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calculatedColumnFormula>
    </tableColumn>
    <tableColumn id="17" name="Heures de nuit hors PNP" dataDxfId="16" dataCellStyle="Milliers">
      <calculatedColumnFormula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calculatedColumnFormula>
    </tableColumn>
    <tableColumn id="18" name="heures jour dimanche" dataDxfId="15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calculatedColumnFormula>
    </tableColumn>
    <tableColumn id="11" name="heures jour dimanche hors PNP" dataDxfId="14" dataCellStyle="Milliers">
      <calculatedColumnFormula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calculatedColumnFormula>
    </tableColumn>
    <tableColumn id="19" name="heures jour fériés" dataDxfId="13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calculatedColumnFormula>
    </tableColumn>
    <tableColumn id="12" name="heures jour fériés hors PNP" dataDxfId="12" dataCellStyle="Milliers">
      <calculatedColumnFormula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60"/>
  <sheetViews>
    <sheetView workbookViewId="0">
      <selection activeCell="A13" sqref="A13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0.453125" style="16" customWidth="1"/>
    <col min="11" max="11" width="11.54296875" hidden="1" customWidth="1"/>
    <col min="12" max="19" width="10.90625" hidden="1" customWidth="1"/>
  </cols>
  <sheetData>
    <row r="1" spans="1:19" ht="15.65" customHeight="1" x14ac:dyDescent="0.35">
      <c r="A1" s="103" t="s">
        <v>38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 t="s">
        <v>51</v>
      </c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107">
        <v>42979</v>
      </c>
      <c r="J5" s="108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28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3" t="s">
        <v>31</v>
      </c>
      <c r="F11" s="63" t="s">
        <v>6</v>
      </c>
      <c r="G11" s="63" t="s">
        <v>31</v>
      </c>
      <c r="H11" s="63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42978</v>
      </c>
      <c r="B13" s="1" t="s">
        <v>0</v>
      </c>
      <c r="C13" s="2">
        <v>0.75</v>
      </c>
      <c r="D13" s="2">
        <v>0.25</v>
      </c>
      <c r="E13" s="3">
        <v>4.1666666666666664E-2</v>
      </c>
      <c r="F13" s="3">
        <v>8.3333333333333329E-2</v>
      </c>
      <c r="G13" s="3">
        <v>0.125</v>
      </c>
      <c r="H13" s="3">
        <v>0.16666666666666666</v>
      </c>
      <c r="I13" s="33">
        <f>0.1*(Horaires[[#This Row],[Heures de nuit]]+Horaires[[#This Row],[heures jour dimanche]]+Horaires[[#This Row],[heures jour fériés]])</f>
        <v>0.7</v>
      </c>
      <c r="J13" s="34">
        <f>(MOD(Horaires[[#This Row],[Fin]]-Horaires[[#This Row],[début]],1)-MOD(Horaires[[#This Row],[PNP Fin]]-Horaires[[#This Row],[PNP Début]],1))*24</f>
        <v>11</v>
      </c>
      <c r="K13" s="35">
        <f>IF(Horaires[[#This Row],[PNP Début]]=0,0,IF(Horaires[[#This Row],[PNP Début]]&lt;Horaires[[#This Row],[début]],1,0)+Horaires[[#This Row],[PNP Début]])</f>
        <v>1.125</v>
      </c>
      <c r="L13" s="35">
        <f>IF(Horaires[[#This Row],[PNP Fin]]=0,0,IF(Horaires[[#This Row],[PNP Fin]]&lt;Horaires[[#This Row],[début]],1,0)+Horaires[[#This Row],[PNP Fin]])</f>
        <v>1.1666666666666667</v>
      </c>
      <c r="M13" s="35">
        <f>IF(Horaires[[#This Row],[Fin]]&lt;Horaires[[#This Row],[début]],1,0)+Horaires[[#This Row],[Fin]]</f>
        <v>1.25</v>
      </c>
      <c r="N13" s="36">
        <f>MAX(0,MIN(Horaires[[#This Row],[Fin corrigée si nuit]],fin_nuit)-MAX(Horaires[[#This Row],[début]],deb_nuit))*24</f>
        <v>6.9999999999999991</v>
      </c>
      <c r="O13" s="3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13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3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3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3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4" spans="1:19" x14ac:dyDescent="0.35">
      <c r="A14" s="5">
        <v>42980</v>
      </c>
      <c r="B14" s="1" t="s">
        <v>43</v>
      </c>
      <c r="C14" s="2">
        <v>0.25</v>
      </c>
      <c r="D14" s="2">
        <v>0.75</v>
      </c>
      <c r="E14" s="3">
        <v>0.54166666666666663</v>
      </c>
      <c r="F14" s="3">
        <v>0.58333333333333337</v>
      </c>
      <c r="G14" s="3"/>
      <c r="H14" s="3"/>
      <c r="I14" s="33">
        <f>0.1*(Horaires[[#This Row],[Heures de nuit]]+Horaires[[#This Row],[heures jour dimanche]]+Horaires[[#This Row],[heures jour fériés]])</f>
        <v>0</v>
      </c>
      <c r="J14" s="34">
        <f>(MOD(Horaires[[#This Row],[Fin]]-Horaires[[#This Row],[début]],1)-MOD(Horaires[[#This Row],[PNP Fin]]-Horaires[[#This Row],[PNP Début]],1))*24</f>
        <v>12</v>
      </c>
      <c r="K14" s="35">
        <f>IF(Horaires[[#This Row],[PNP Début]]=0,0,IF(Horaires[[#This Row],[PNP Début]]&lt;Horaires[[#This Row],[début]],1,0)+Horaires[[#This Row],[PNP Début]])</f>
        <v>0</v>
      </c>
      <c r="L14" s="35">
        <f>IF(Horaires[[#This Row],[PNP Fin]]=0,0,IF(Horaires[[#This Row],[PNP Fin]]&lt;Horaires[[#This Row],[début]],1,0)+Horaires[[#This Row],[PNP Fin]])</f>
        <v>0</v>
      </c>
      <c r="M14" s="35">
        <f>IF(Horaires[[#This Row],[Fin]]&lt;Horaires[[#This Row],[début]],1,0)+Horaires[[#This Row],[Fin]]</f>
        <v>0.75</v>
      </c>
      <c r="N14" s="36">
        <f>MAX(0,MIN(Horaires[[#This Row],[Fin corrigée si nuit]],fin_nuit)-MAX(Horaires[[#This Row],[début]],deb_nuit))*24</f>
        <v>0</v>
      </c>
      <c r="O14" s="3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4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4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4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4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5" spans="1:19" x14ac:dyDescent="0.35">
      <c r="A15" s="5">
        <v>42982</v>
      </c>
      <c r="B15" s="1" t="s">
        <v>44</v>
      </c>
      <c r="C15" s="2">
        <v>0.25</v>
      </c>
      <c r="D15" s="2">
        <v>0.75</v>
      </c>
      <c r="E15" s="3">
        <v>0.54166666666666663</v>
      </c>
      <c r="F15" s="3">
        <v>0.58333333333333337</v>
      </c>
      <c r="G15" s="3"/>
      <c r="H15" s="3"/>
      <c r="I15" s="33">
        <f>0.1*(Horaires[[#This Row],[Heures de nuit]]+Horaires[[#This Row],[heures jour dimanche]]+Horaires[[#This Row],[heures jour fériés]])</f>
        <v>0</v>
      </c>
      <c r="J15" s="34">
        <f>(MOD(Horaires[[#This Row],[Fin]]-Horaires[[#This Row],[début]],1)-MOD(Horaires[[#This Row],[PNP Fin]]-Horaires[[#This Row],[PNP Début]],1))*24</f>
        <v>12</v>
      </c>
      <c r="K15" s="35">
        <f>IF(Horaires[[#This Row],[PNP Début]]=0,0,IF(Horaires[[#This Row],[PNP Début]]&lt;Horaires[[#This Row],[début]],1,0)+Horaires[[#This Row],[PNP Début]])</f>
        <v>0</v>
      </c>
      <c r="L15" s="35">
        <f>IF(Horaires[[#This Row],[PNP Fin]]=0,0,IF(Horaires[[#This Row],[PNP Fin]]&lt;Horaires[[#This Row],[début]],1,0)+Horaires[[#This Row],[PNP Fin]])</f>
        <v>0</v>
      </c>
      <c r="M15" s="35">
        <f>IF(Horaires[[#This Row],[Fin]]&lt;Horaires[[#This Row],[début]],1,0)+Horaires[[#This Row],[Fin]]</f>
        <v>0.75</v>
      </c>
      <c r="N15" s="36">
        <f>MAX(0,MIN(Horaires[[#This Row],[Fin corrigée si nuit]],fin_nuit)-MAX(Horaires[[#This Row],[début]],deb_nuit))*24</f>
        <v>0</v>
      </c>
      <c r="O15" s="3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5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5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5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5" s="3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6" spans="1:19" x14ac:dyDescent="0.35">
      <c r="A16" s="5">
        <v>42983</v>
      </c>
      <c r="B16" s="6" t="s">
        <v>44</v>
      </c>
      <c r="C16" s="2">
        <v>0.25</v>
      </c>
      <c r="D16" s="2">
        <v>0.75</v>
      </c>
      <c r="E16" s="3">
        <v>0.54166666666666663</v>
      </c>
      <c r="F16" s="3">
        <v>0.58333333333333337</v>
      </c>
      <c r="G16" s="7"/>
      <c r="H16" s="7"/>
      <c r="I16" s="33">
        <f>0.1*(Horaires[[#This Row],[Heures de nuit]]+Horaires[[#This Row],[heures jour dimanche]]+Horaires[[#This Row],[heures jour fériés]])</f>
        <v>0</v>
      </c>
      <c r="J16" s="38">
        <f>(MOD(Horaires[[#This Row],[Fin]]-Horaires[[#This Row],[début]],1)-MOD(Horaires[[#This Row],[PNP Fin]]-Horaires[[#This Row],[PNP Début]],1))*24</f>
        <v>12</v>
      </c>
      <c r="K16" s="35">
        <f>IF(Horaires[[#This Row],[PNP Début]]=0,0,IF(Horaires[[#This Row],[PNP Début]]&lt;Horaires[[#This Row],[début]],1,0)+Horaires[[#This Row],[PNP Début]])</f>
        <v>0</v>
      </c>
      <c r="L16" s="35">
        <f>IF(Horaires[[#This Row],[PNP Fin]]=0,0,IF(Horaires[[#This Row],[PNP Fin]]&lt;Horaires[[#This Row],[début]],1,0)+Horaires[[#This Row],[PNP Fin]])</f>
        <v>0</v>
      </c>
      <c r="M16" s="39">
        <f>IF(Horaires[[#This Row],[Fin]]&lt;Horaires[[#This Row],[début]],1,0)+Horaires[[#This Row],[Fin]]</f>
        <v>0.75</v>
      </c>
      <c r="N16" s="36">
        <f>MAX(0,MIN(Horaires[[#This Row],[Fin corrigée si nuit]],fin_nuit)-MAX(Horaires[[#This Row],[début]],deb_nuit))*24</f>
        <v>0</v>
      </c>
      <c r="O16" s="40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6" s="40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6" s="3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6" s="4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6" s="4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7" spans="1:19" x14ac:dyDescent="0.35">
      <c r="A17" s="5">
        <v>42984</v>
      </c>
      <c r="B17" s="1" t="s">
        <v>45</v>
      </c>
      <c r="C17" s="2">
        <v>0.25</v>
      </c>
      <c r="D17" s="2">
        <v>0.75</v>
      </c>
      <c r="E17" s="3">
        <v>0.54166666666666663</v>
      </c>
      <c r="F17" s="3">
        <v>0.58333333333333337</v>
      </c>
      <c r="G17" s="12"/>
      <c r="H17" s="12"/>
      <c r="I17" s="42">
        <f>0.1*(Horaires[[#This Row],[Heures de nuit]]+Horaires[[#This Row],[heures jour dimanche]]+Horaires[[#This Row],[heures jour fériés]])</f>
        <v>0</v>
      </c>
      <c r="J17" s="43">
        <f>(MOD(Horaires[[#This Row],[Fin]]-Horaires[[#This Row],[début]],1)-MOD(Horaires[[#This Row],[PNP Fin]]-Horaires[[#This Row],[PNP Début]],1))*24</f>
        <v>12</v>
      </c>
      <c r="K17" s="44">
        <f>IF(Horaires[[#This Row],[PNP Début]]=0,0,IF(Horaires[[#This Row],[PNP Début]]&lt;Horaires[[#This Row],[début]],1,0)+Horaires[[#This Row],[PNP Début]])</f>
        <v>0</v>
      </c>
      <c r="L17" s="45">
        <f>IF(Horaires[[#This Row],[PNP Fin]]=0,0,IF(Horaires[[#This Row],[PNP Fin]]&lt;Horaires[[#This Row],[début]],1,0)+Horaires[[#This Row],[PNP Fin]])</f>
        <v>0</v>
      </c>
      <c r="M17" s="45">
        <f>IF(Horaires[[#This Row],[Fin]]&lt;Horaires[[#This Row],[début]],1,0)+Horaires[[#This Row],[Fin]]</f>
        <v>0.75</v>
      </c>
      <c r="N17" s="36">
        <f>MAX(0,MIN(Horaires[[#This Row],[Fin corrigée si nuit]],fin_nuit)-MAX(Horaires[[#This Row],[début]],deb_nuit))*24</f>
        <v>0</v>
      </c>
      <c r="O17" s="4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7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7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7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7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8" spans="1:19" x14ac:dyDescent="0.35">
      <c r="A18" s="5">
        <v>42989</v>
      </c>
      <c r="B18" s="64" t="s">
        <v>46</v>
      </c>
      <c r="C18" s="11">
        <v>0.60416666666666663</v>
      </c>
      <c r="D18" s="11">
        <v>0.70833333333333337</v>
      </c>
      <c r="E18" s="12"/>
      <c r="F18" s="12"/>
      <c r="G18" s="12"/>
      <c r="H18" s="12"/>
      <c r="I18" s="42">
        <f>0.1*(Horaires[[#This Row],[Heures de nuit]]+Horaires[[#This Row],[heures jour dimanche]]+Horaires[[#This Row],[heures jour fériés]])</f>
        <v>0</v>
      </c>
      <c r="J18" s="43">
        <f>(MOD(Horaires[[#This Row],[Fin]]-Horaires[[#This Row],[début]],1)-MOD(Horaires[[#This Row],[PNP Fin]]-Horaires[[#This Row],[PNP Début]],1))*24</f>
        <v>2.5000000000000018</v>
      </c>
      <c r="K18" s="44">
        <f>IF(Horaires[[#This Row],[PNP Début]]=0,0,IF(Horaires[[#This Row],[PNP Début]]&lt;Horaires[[#This Row],[début]],1,0)+Horaires[[#This Row],[PNP Début]])</f>
        <v>0</v>
      </c>
      <c r="L18" s="45">
        <f>IF(Horaires[[#This Row],[PNP Fin]]=0,0,IF(Horaires[[#This Row],[PNP Fin]]&lt;Horaires[[#This Row],[début]],1,0)+Horaires[[#This Row],[PNP Fin]])</f>
        <v>0</v>
      </c>
      <c r="M18" s="45">
        <f>IF(Horaires[[#This Row],[Fin]]&lt;Horaires[[#This Row],[début]],1,0)+Horaires[[#This Row],[Fin]]</f>
        <v>0.70833333333333337</v>
      </c>
      <c r="N18" s="36">
        <f>MAX(0,MIN(Horaires[[#This Row],[Fin corrigée si nuit]],fin_nuit)-MAX(Horaires[[#This Row],[début]],deb_nuit))*24</f>
        <v>0</v>
      </c>
      <c r="O18" s="4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8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8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8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8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19" spans="1:19" x14ac:dyDescent="0.35">
      <c r="A19" s="5">
        <v>42990</v>
      </c>
      <c r="B19" s="1" t="s">
        <v>47</v>
      </c>
      <c r="C19" s="11">
        <v>0.3125</v>
      </c>
      <c r="D19" s="11">
        <v>0.8125</v>
      </c>
      <c r="E19" s="3">
        <v>0.54166666666666663</v>
      </c>
      <c r="F19" s="3">
        <v>0.58333333333333337</v>
      </c>
      <c r="G19" s="12"/>
      <c r="H19" s="12"/>
      <c r="I19" s="42">
        <f>0.1*(Horaires[[#This Row],[Heures de nuit]]+Horaires[[#This Row],[heures jour dimanche]]+Horaires[[#This Row],[heures jour fériés]])</f>
        <v>0</v>
      </c>
      <c r="J19" s="43">
        <f>(MOD(Horaires[[#This Row],[Fin]]-Horaires[[#This Row],[début]],1)-MOD(Horaires[[#This Row],[PNP Fin]]-Horaires[[#This Row],[PNP Début]],1))*24</f>
        <v>12</v>
      </c>
      <c r="K19" s="44">
        <f>IF(Horaires[[#This Row],[PNP Début]]=0,0,IF(Horaires[[#This Row],[PNP Début]]&lt;Horaires[[#This Row],[début]],1,0)+Horaires[[#This Row],[PNP Début]])</f>
        <v>0</v>
      </c>
      <c r="L19" s="45">
        <f>IF(Horaires[[#This Row],[PNP Fin]]=0,0,IF(Horaires[[#This Row],[PNP Fin]]&lt;Horaires[[#This Row],[début]],1,0)+Horaires[[#This Row],[PNP Fin]])</f>
        <v>0</v>
      </c>
      <c r="M19" s="45">
        <f>IF(Horaires[[#This Row],[Fin]]&lt;Horaires[[#This Row],[début]],1,0)+Horaires[[#This Row],[Fin]]</f>
        <v>0.8125</v>
      </c>
      <c r="N19" s="36">
        <f>MAX(0,MIN(Horaires[[#This Row],[Fin corrigée si nuit]],fin_nuit)-MAX(Horaires[[#This Row],[début]],deb_nuit))*24</f>
        <v>0</v>
      </c>
      <c r="O19" s="4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19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19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19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19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0" spans="1:19" x14ac:dyDescent="0.35">
      <c r="A20" s="5">
        <v>42990</v>
      </c>
      <c r="B20" s="1" t="s">
        <v>48</v>
      </c>
      <c r="C20" s="11">
        <v>0.83333333333333337</v>
      </c>
      <c r="D20" s="11">
        <v>0.9375</v>
      </c>
      <c r="E20" s="12"/>
      <c r="F20" s="12"/>
      <c r="G20" s="12"/>
      <c r="H20" s="12"/>
      <c r="I20" s="42">
        <f>0.1*(Horaires[[#This Row],[Heures de nuit]]+Horaires[[#This Row],[heures jour dimanche]]+Horaires[[#This Row],[heures jour fériés]])</f>
        <v>0</v>
      </c>
      <c r="J20" s="43">
        <f>(MOD(Horaires[[#This Row],[Fin]]-Horaires[[#This Row],[début]],1)-MOD(Horaires[[#This Row],[PNP Fin]]-Horaires[[#This Row],[PNP Début]],1))*24</f>
        <v>2.4999999999999991</v>
      </c>
      <c r="K20" s="44">
        <f>IF(Horaires[[#This Row],[PNP Début]]=0,0,IF(Horaires[[#This Row],[PNP Début]]&lt;Horaires[[#This Row],[début]],1,0)+Horaires[[#This Row],[PNP Début]])</f>
        <v>0</v>
      </c>
      <c r="L20" s="45">
        <f>IF(Horaires[[#This Row],[PNP Fin]]=0,0,IF(Horaires[[#This Row],[PNP Fin]]&lt;Horaires[[#This Row],[début]],1,0)+Horaires[[#This Row],[PNP Fin]])</f>
        <v>0</v>
      </c>
      <c r="M20" s="45">
        <f>IF(Horaires[[#This Row],[Fin]]&lt;Horaires[[#This Row],[début]],1,0)+Horaires[[#This Row],[Fin]]</f>
        <v>0.9375</v>
      </c>
      <c r="N20" s="36">
        <f>MAX(0,MIN(Horaires[[#This Row],[Fin corrigée si nuit]],fin_nuit)-MAX(Horaires[[#This Row],[début]],deb_nuit))*24</f>
        <v>0</v>
      </c>
      <c r="O20" s="46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0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0" s="46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0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0" s="46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1" spans="1:19" x14ac:dyDescent="0.35">
      <c r="A21" s="5">
        <v>42991</v>
      </c>
      <c r="B21" s="6" t="s">
        <v>43</v>
      </c>
      <c r="C21" s="13">
        <v>0.25</v>
      </c>
      <c r="D21" s="13">
        <v>0.75</v>
      </c>
      <c r="E21" s="3">
        <v>0.54166666666666663</v>
      </c>
      <c r="F21" s="3">
        <v>0.58333333333333337</v>
      </c>
      <c r="G21" s="14"/>
      <c r="H21" s="14"/>
      <c r="I21" s="47">
        <f>0.1*(Horaires[[#This Row],[Heures de nuit]]+Horaires[[#This Row],[heures jour dimanche]]+Horaires[[#This Row],[heures jour fériés]])</f>
        <v>0</v>
      </c>
      <c r="J21" s="48">
        <f>(MOD(Horaires[[#This Row],[Fin]]-Horaires[[#This Row],[début]],1)-MOD(Horaires[[#This Row],[PNP Fin]]-Horaires[[#This Row],[PNP Début]],1))*24</f>
        <v>12</v>
      </c>
      <c r="K21" s="49">
        <f>IF(Horaires[[#This Row],[PNP Début]]=0,0,IF(Horaires[[#This Row],[PNP Début]]&lt;Horaires[[#This Row],[début]],1,0)+Horaires[[#This Row],[PNP Début]])</f>
        <v>0</v>
      </c>
      <c r="L21" s="50">
        <f>IF(Horaires[[#This Row],[PNP Fin]]=0,0,IF(Horaires[[#This Row],[PNP Fin]]&lt;Horaires[[#This Row],[début]],1,0)+Horaires[[#This Row],[PNP Fin]])</f>
        <v>0</v>
      </c>
      <c r="M21" s="50">
        <f>IF(Horaires[[#This Row],[Fin]]&lt;Horaires[[#This Row],[début]],1,0)+Horaires[[#This Row],[Fin]]</f>
        <v>0.75</v>
      </c>
      <c r="N21" s="36">
        <f>MAX(0,MIN(Horaires[[#This Row],[Fin corrigée si nuit]],fin_nuit)-MAX(Horaires[[#This Row],[début]],deb_nuit))*24</f>
        <v>0</v>
      </c>
      <c r="O21" s="51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1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1" s="51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1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1" s="51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2" spans="1:19" x14ac:dyDescent="0.35">
      <c r="A22" s="5">
        <v>42992</v>
      </c>
      <c r="B22" s="1" t="s">
        <v>1</v>
      </c>
      <c r="C22" s="13">
        <v>0.25</v>
      </c>
      <c r="D22" s="13">
        <v>0.75</v>
      </c>
      <c r="E22" s="3">
        <v>0.54166666666666663</v>
      </c>
      <c r="F22" s="3">
        <v>0.58333333333333337</v>
      </c>
      <c r="G22" s="3"/>
      <c r="H22" s="3"/>
      <c r="I22" s="52">
        <f>0.1*(Horaires[[#This Row],[Heures de nuit]]+Horaires[[#This Row],[heures jour dimanche]]+Horaires[[#This Row],[heures jour fériés]])</f>
        <v>0</v>
      </c>
      <c r="J22" s="53">
        <f>(MOD(Horaires[[#This Row],[Fin]]-Horaires[[#This Row],[début]],1)-MOD(Horaires[[#This Row],[PNP Fin]]-Horaires[[#This Row],[PNP Début]],1))*24</f>
        <v>12</v>
      </c>
      <c r="K22" s="54">
        <f>IF(Horaires[[#This Row],[PNP Début]]=0,0,IF(Horaires[[#This Row],[PNP Début]]&lt;Horaires[[#This Row],[début]],1,0)+Horaires[[#This Row],[PNP Début]])</f>
        <v>0</v>
      </c>
      <c r="L22" s="55">
        <f>IF(Horaires[[#This Row],[PNP Fin]]=0,0,IF(Horaires[[#This Row],[PNP Fin]]&lt;Horaires[[#This Row],[début]],1,0)+Horaires[[#This Row],[PNP Fin]])</f>
        <v>0</v>
      </c>
      <c r="M22" s="55">
        <f>IF(Horaires[[#This Row],[Fin]]&lt;Horaires[[#This Row],[début]],1,0)+Horaires[[#This Row],[Fin]]</f>
        <v>0.75</v>
      </c>
      <c r="N22" s="56">
        <f>MAX(0,MIN(Horaires[[#This Row],[Fin corrigée si nuit]],fin_nuit)-MAX(Horaires[[#This Row],[début]],deb_nuit))*24</f>
        <v>0</v>
      </c>
      <c r="O22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3" spans="1:19" x14ac:dyDescent="0.35">
      <c r="A23" s="5">
        <v>42993</v>
      </c>
      <c r="B23" s="1" t="s">
        <v>1</v>
      </c>
      <c r="C23" s="13">
        <v>0.25</v>
      </c>
      <c r="D23" s="13">
        <v>0.75</v>
      </c>
      <c r="E23" s="3">
        <v>0.54166666666666663</v>
      </c>
      <c r="F23" s="3">
        <v>0.58333333333333337</v>
      </c>
      <c r="G23" s="3"/>
      <c r="H23" s="3"/>
      <c r="I23" s="52">
        <f>0.1*(Horaires[[#This Row],[Heures de nuit]]+Horaires[[#This Row],[heures jour dimanche]]+Horaires[[#This Row],[heures jour fériés]])</f>
        <v>0</v>
      </c>
      <c r="J23" s="53">
        <f>(MOD(Horaires[[#This Row],[Fin]]-Horaires[[#This Row],[début]],1)-MOD(Horaires[[#This Row],[PNP Fin]]-Horaires[[#This Row],[PNP Début]],1))*24</f>
        <v>12</v>
      </c>
      <c r="K23" s="54">
        <f>IF(Horaires[[#This Row],[PNP Début]]=0,0,IF(Horaires[[#This Row],[PNP Début]]&lt;Horaires[[#This Row],[début]],1,0)+Horaires[[#This Row],[PNP Début]])</f>
        <v>0</v>
      </c>
      <c r="L23" s="55">
        <f>IF(Horaires[[#This Row],[PNP Fin]]=0,0,IF(Horaires[[#This Row],[PNP Fin]]&lt;Horaires[[#This Row],[début]],1,0)+Horaires[[#This Row],[PNP Fin]])</f>
        <v>0</v>
      </c>
      <c r="M23" s="55">
        <f>IF(Horaires[[#This Row],[Fin]]&lt;Horaires[[#This Row],[début]],1,0)+Horaires[[#This Row],[Fin]]</f>
        <v>0.75</v>
      </c>
      <c r="N23" s="56">
        <f>MAX(0,MIN(Horaires[[#This Row],[Fin corrigée si nuit]],fin_nuit)-MAX(Horaires[[#This Row],[début]],deb_nuit))*24</f>
        <v>0</v>
      </c>
      <c r="O23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4" spans="1:19" x14ac:dyDescent="0.35">
      <c r="A24" s="5">
        <v>42994</v>
      </c>
      <c r="B24" s="1" t="s">
        <v>0</v>
      </c>
      <c r="C24" s="2">
        <v>0.75</v>
      </c>
      <c r="D24" s="2">
        <v>0.25</v>
      </c>
      <c r="E24" s="3">
        <v>4.1666666666666664E-2</v>
      </c>
      <c r="F24" s="3">
        <v>8.3333333333333329E-2</v>
      </c>
      <c r="G24" s="3">
        <v>0.125</v>
      </c>
      <c r="H24" s="3">
        <v>0.16666666666666666</v>
      </c>
      <c r="I24" s="52">
        <f>0.1*(Horaires[[#This Row],[Heures de nuit]]+Horaires[[#This Row],[heures jour dimanche]]+Horaires[[#This Row],[heures jour fériés]])</f>
        <v>0.7</v>
      </c>
      <c r="J24" s="53">
        <f>(MOD(Horaires[[#This Row],[Fin]]-Horaires[[#This Row],[début]],1)-MOD(Horaires[[#This Row],[PNP Fin]]-Horaires[[#This Row],[PNP Début]],1))*24</f>
        <v>11</v>
      </c>
      <c r="K24" s="54">
        <f>IF(Horaires[[#This Row],[PNP Début]]=0,0,IF(Horaires[[#This Row],[PNP Début]]&lt;Horaires[[#This Row],[début]],1,0)+Horaires[[#This Row],[PNP Début]])</f>
        <v>1.125</v>
      </c>
      <c r="L24" s="55">
        <f>IF(Horaires[[#This Row],[PNP Fin]]=0,0,IF(Horaires[[#This Row],[PNP Fin]]&lt;Horaires[[#This Row],[début]],1,0)+Horaires[[#This Row],[PNP Fin]])</f>
        <v>1.1666666666666667</v>
      </c>
      <c r="M24" s="55">
        <f>IF(Horaires[[#This Row],[Fin]]&lt;Horaires[[#This Row],[début]],1,0)+Horaires[[#This Row],[Fin]]</f>
        <v>1.25</v>
      </c>
      <c r="N24" s="56">
        <f>MAX(0,MIN(Horaires[[#This Row],[Fin corrigée si nuit]],fin_nuit)-MAX(Horaires[[#This Row],[début]],deb_nuit))*24</f>
        <v>6.9999999999999991</v>
      </c>
      <c r="O24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5" spans="1:19" x14ac:dyDescent="0.35">
      <c r="A25" s="5">
        <v>42998</v>
      </c>
      <c r="B25" s="1" t="s">
        <v>49</v>
      </c>
      <c r="C25" s="2">
        <v>0.66666666666666663</v>
      </c>
      <c r="D25" s="2">
        <v>0.83333333333333337</v>
      </c>
      <c r="E25" s="3"/>
      <c r="F25" s="3"/>
      <c r="G25" s="3"/>
      <c r="H25" s="3"/>
      <c r="I25" s="52">
        <f>0.1*(Horaires[[#This Row],[Heures de nuit]]+Horaires[[#This Row],[heures jour dimanche]]+Horaires[[#This Row],[heures jour fériés]])</f>
        <v>0</v>
      </c>
      <c r="J25" s="53">
        <f>(MOD(Horaires[[#This Row],[Fin]]-Horaires[[#This Row],[début]],1)-MOD(Horaires[[#This Row],[PNP Fin]]-Horaires[[#This Row],[PNP Début]],1))*24</f>
        <v>4.0000000000000018</v>
      </c>
      <c r="K25" s="54">
        <f>IF(Horaires[[#This Row],[PNP Début]]=0,0,IF(Horaires[[#This Row],[PNP Début]]&lt;Horaires[[#This Row],[début]],1,0)+Horaires[[#This Row],[PNP Début]])</f>
        <v>0</v>
      </c>
      <c r="L25" s="55">
        <f>IF(Horaires[[#This Row],[PNP Fin]]=0,0,IF(Horaires[[#This Row],[PNP Fin]]&lt;Horaires[[#This Row],[début]],1,0)+Horaires[[#This Row],[PNP Fin]])</f>
        <v>0</v>
      </c>
      <c r="M25" s="55">
        <f>IF(Horaires[[#This Row],[Fin]]&lt;Horaires[[#This Row],[début]],1,0)+Horaires[[#This Row],[Fin]]</f>
        <v>0.83333333333333337</v>
      </c>
      <c r="N25" s="56">
        <f>MAX(0,MIN(Horaires[[#This Row],[Fin corrigée si nuit]],fin_nuit)-MAX(Horaires[[#This Row],[début]],deb_nuit))*24</f>
        <v>0</v>
      </c>
      <c r="O25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6" spans="1:19" ht="21" customHeight="1" x14ac:dyDescent="0.35">
      <c r="A26" s="5">
        <v>42999</v>
      </c>
      <c r="B26" s="1" t="s">
        <v>43</v>
      </c>
      <c r="C26" s="2">
        <v>0.25</v>
      </c>
      <c r="D26" s="2">
        <v>0.75</v>
      </c>
      <c r="E26" s="3">
        <v>0.54166666666666663</v>
      </c>
      <c r="F26" s="3">
        <v>0.58333333333333337</v>
      </c>
      <c r="G26" s="3"/>
      <c r="H26" s="3"/>
      <c r="I26" s="52">
        <f>0.1*(Horaires[[#This Row],[Heures de nuit]]+Horaires[[#This Row],[heures jour dimanche]]+Horaires[[#This Row],[heures jour fériés]])</f>
        <v>0</v>
      </c>
      <c r="J26" s="53">
        <f>(MOD(Horaires[[#This Row],[Fin]]-Horaires[[#This Row],[début]],1)-MOD(Horaires[[#This Row],[PNP Fin]]-Horaires[[#This Row],[PNP Début]],1))*24</f>
        <v>12</v>
      </c>
      <c r="K26" s="54">
        <f>IF(Horaires[[#This Row],[PNP Début]]=0,0,IF(Horaires[[#This Row],[PNP Début]]&lt;Horaires[[#This Row],[début]],1,0)+Horaires[[#This Row],[PNP Début]])</f>
        <v>0</v>
      </c>
      <c r="L26" s="55">
        <f>IF(Horaires[[#This Row],[PNP Fin]]=0,0,IF(Horaires[[#This Row],[PNP Fin]]&lt;Horaires[[#This Row],[début]],1,0)+Horaires[[#This Row],[PNP Fin]])</f>
        <v>0</v>
      </c>
      <c r="M26" s="55">
        <f>IF(Horaires[[#This Row],[Fin]]&lt;Horaires[[#This Row],[début]],1,0)+Horaires[[#This Row],[Fin]]</f>
        <v>0.75</v>
      </c>
      <c r="N26" s="56">
        <f>MAX(0,MIN(Horaires[[#This Row],[Fin corrigée si nuit]],fin_nuit)-MAX(Horaires[[#This Row],[début]],deb_nuit))*24</f>
        <v>0</v>
      </c>
      <c r="O26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7" spans="1:19" x14ac:dyDescent="0.35">
      <c r="A27" s="5">
        <v>43000</v>
      </c>
      <c r="B27" s="1" t="s">
        <v>43</v>
      </c>
      <c r="C27" s="2">
        <v>0.22916666666666666</v>
      </c>
      <c r="D27" s="2">
        <v>0.75</v>
      </c>
      <c r="E27" s="3">
        <v>0.54166666666666663</v>
      </c>
      <c r="F27" s="3">
        <v>0.58333333333333337</v>
      </c>
      <c r="G27" s="3"/>
      <c r="H27" s="3"/>
      <c r="I27" s="52">
        <f>0.1*(Horaires[[#This Row],[Heures de nuit]]+Horaires[[#This Row],[heures jour dimanche]]+Horaires[[#This Row],[heures jour fériés]])</f>
        <v>0</v>
      </c>
      <c r="J27" s="53">
        <f>(MOD(Horaires[[#This Row],[Fin]]-Horaires[[#This Row],[début]],1)-MOD(Horaires[[#This Row],[PNP Fin]]-Horaires[[#This Row],[PNP Début]],1))*24</f>
        <v>12.5</v>
      </c>
      <c r="K27" s="54">
        <f>IF(Horaires[[#This Row],[PNP Début]]=0,0,IF(Horaires[[#This Row],[PNP Début]]&lt;Horaires[[#This Row],[début]],1,0)+Horaires[[#This Row],[PNP Début]])</f>
        <v>0</v>
      </c>
      <c r="L27" s="55">
        <f>IF(Horaires[[#This Row],[PNP Fin]]=0,0,IF(Horaires[[#This Row],[PNP Fin]]&lt;Horaires[[#This Row],[début]],1,0)+Horaires[[#This Row],[PNP Fin]])</f>
        <v>0</v>
      </c>
      <c r="M27" s="55">
        <f>IF(Horaires[[#This Row],[Fin]]&lt;Horaires[[#This Row],[début]],1,0)+Horaires[[#This Row],[Fin]]</f>
        <v>0.75</v>
      </c>
      <c r="N27" s="56">
        <f>MAX(0,MIN(Horaires[[#This Row],[Fin corrigée si nuit]],fin_nuit)-MAX(Horaires[[#This Row],[début]],deb_nuit))*24</f>
        <v>0</v>
      </c>
      <c r="O27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8" spans="1:19" x14ac:dyDescent="0.35">
      <c r="A28" s="5">
        <v>43002</v>
      </c>
      <c r="B28" s="1" t="s">
        <v>52</v>
      </c>
      <c r="C28" s="2">
        <v>0.75</v>
      </c>
      <c r="D28" s="2">
        <v>0.25</v>
      </c>
      <c r="E28" s="3">
        <v>4.1666666666666664E-2</v>
      </c>
      <c r="F28" s="3">
        <v>8.3333333333333329E-2</v>
      </c>
      <c r="G28" s="3">
        <v>0.125</v>
      </c>
      <c r="H28" s="3">
        <v>0.16666666666666666</v>
      </c>
      <c r="I28" s="52">
        <f>0.1*(Horaires[[#This Row],[Heures de nuit]]+Horaires[[#This Row],[heures jour dimanche]]+Horaires[[#This Row],[heures jour fériés]])</f>
        <v>1.2000000000000002</v>
      </c>
      <c r="J28" s="53">
        <f>(MOD(Horaires[[#This Row],[Fin]]-Horaires[[#This Row],[début]],1)-MOD(Horaires[[#This Row],[PNP Fin]]-Horaires[[#This Row],[PNP Début]],1))*24</f>
        <v>11</v>
      </c>
      <c r="K28" s="54">
        <f>IF(Horaires[[#This Row],[PNP Début]]=0,0,IF(Horaires[[#This Row],[PNP Début]]&lt;Horaires[[#This Row],[début]],1,0)+Horaires[[#This Row],[PNP Début]])</f>
        <v>1.125</v>
      </c>
      <c r="L28" s="55">
        <f>IF(Horaires[[#This Row],[PNP Fin]]=0,0,IF(Horaires[[#This Row],[PNP Fin]]&lt;Horaires[[#This Row],[début]],1,0)+Horaires[[#This Row],[PNP Fin]])</f>
        <v>1.1666666666666667</v>
      </c>
      <c r="M28" s="55">
        <f>IF(Horaires[[#This Row],[Fin]]&lt;Horaires[[#This Row],[début]],1,0)+Horaires[[#This Row],[Fin]]</f>
        <v>1.25</v>
      </c>
      <c r="N28" s="56">
        <f>MAX(0,MIN(Horaires[[#This Row],[Fin corrigée si nuit]],fin_nuit)-MAX(Horaires[[#This Row],[début]],deb_nuit))*24</f>
        <v>6.9999999999999991</v>
      </c>
      <c r="O28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5.9999999999999973</v>
      </c>
      <c r="P2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5.0000000000000009</v>
      </c>
      <c r="Q2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5.0000000000000009</v>
      </c>
      <c r="R2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29" spans="1:19" x14ac:dyDescent="0.35">
      <c r="A29" s="5">
        <v>43007</v>
      </c>
      <c r="B29" s="1" t="s">
        <v>43</v>
      </c>
      <c r="C29" s="2">
        <v>0.25</v>
      </c>
      <c r="D29" s="2">
        <v>0.75</v>
      </c>
      <c r="E29" s="3">
        <v>0.54166666666666663</v>
      </c>
      <c r="F29" s="3">
        <v>0.58333333333333337</v>
      </c>
      <c r="G29" s="3"/>
      <c r="H29" s="3"/>
      <c r="I29" s="52">
        <f>0.1*(Horaires[[#This Row],[Heures de nuit]]+Horaires[[#This Row],[heures jour dimanche]]+Horaires[[#This Row],[heures jour fériés]])</f>
        <v>0</v>
      </c>
      <c r="J29" s="53">
        <f>(MOD(Horaires[[#This Row],[Fin]]-Horaires[[#This Row],[début]],1)-MOD(Horaires[[#This Row],[PNP Fin]]-Horaires[[#This Row],[PNP Début]],1))*24</f>
        <v>12</v>
      </c>
      <c r="K29" s="54">
        <f>IF(Horaires[[#This Row],[PNP Début]]=0,0,IF(Horaires[[#This Row],[PNP Début]]&lt;Horaires[[#This Row],[début]],1,0)+Horaires[[#This Row],[PNP Début]])</f>
        <v>0</v>
      </c>
      <c r="L29" s="55">
        <f>IF(Horaires[[#This Row],[PNP Fin]]=0,0,IF(Horaires[[#This Row],[PNP Fin]]&lt;Horaires[[#This Row],[début]],1,0)+Horaires[[#This Row],[PNP Fin]])</f>
        <v>0</v>
      </c>
      <c r="M29" s="55">
        <f>IF(Horaires[[#This Row],[Fin]]&lt;Horaires[[#This Row],[début]],1,0)+Horaires[[#This Row],[Fin]]</f>
        <v>0.75</v>
      </c>
      <c r="N29" s="56">
        <f>MAX(0,MIN(Horaires[[#This Row],[Fin corrigée si nuit]],fin_nuit)-MAX(Horaires[[#This Row],[début]],deb_nuit))*24</f>
        <v>0</v>
      </c>
      <c r="O29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2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2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2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2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0" spans="1:19" x14ac:dyDescent="0.35">
      <c r="A30" s="5">
        <v>43008</v>
      </c>
      <c r="B30" s="1" t="s">
        <v>1</v>
      </c>
      <c r="C30" s="2">
        <v>0.25</v>
      </c>
      <c r="D30" s="2">
        <v>0.75</v>
      </c>
      <c r="E30" s="3">
        <v>0.54166666666666663</v>
      </c>
      <c r="F30" s="3">
        <v>0.58333333333333337</v>
      </c>
      <c r="G30" s="3"/>
      <c r="H30" s="3"/>
      <c r="I30" s="52">
        <f>0.1*(Horaires[[#This Row],[Heures de nuit]]+Horaires[[#This Row],[heures jour dimanche]]+Horaires[[#This Row],[heures jour fériés]])</f>
        <v>0</v>
      </c>
      <c r="J30" s="53">
        <f>(MOD(Horaires[[#This Row],[Fin]]-Horaires[[#This Row],[début]],1)-MOD(Horaires[[#This Row],[PNP Fin]]-Horaires[[#This Row],[PNP Début]],1))*24</f>
        <v>12</v>
      </c>
      <c r="K30" s="54">
        <f>IF(Horaires[[#This Row],[PNP Début]]=0,0,IF(Horaires[[#This Row],[PNP Début]]&lt;Horaires[[#This Row],[début]],1,0)+Horaires[[#This Row],[PNP Début]])</f>
        <v>0</v>
      </c>
      <c r="L30" s="55">
        <f>IF(Horaires[[#This Row],[PNP Fin]]=0,0,IF(Horaires[[#This Row],[PNP Fin]]&lt;Horaires[[#This Row],[début]],1,0)+Horaires[[#This Row],[PNP Fin]])</f>
        <v>0</v>
      </c>
      <c r="M30" s="55">
        <f>IF(Horaires[[#This Row],[Fin]]&lt;Horaires[[#This Row],[début]],1,0)+Horaires[[#This Row],[Fin]]</f>
        <v>0.75</v>
      </c>
      <c r="N30" s="56">
        <f>MAX(0,MIN(Horaires[[#This Row],[Fin corrigée si nuit]],fin_nuit)-MAX(Horaires[[#This Row],[début]],deb_nuit))*24</f>
        <v>0</v>
      </c>
      <c r="O30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1" spans="1:19" x14ac:dyDescent="0.35">
      <c r="A31" s="5">
        <v>43006</v>
      </c>
      <c r="B31" s="1" t="s">
        <v>53</v>
      </c>
      <c r="C31" s="2">
        <v>0.45833333333333331</v>
      </c>
      <c r="D31" s="2">
        <v>0.5</v>
      </c>
      <c r="E31" s="3"/>
      <c r="F31" s="3"/>
      <c r="G31" s="3"/>
      <c r="H31" s="3"/>
      <c r="I31" s="52">
        <f>0.1*(Horaires[[#This Row],[Heures de nuit]]+Horaires[[#This Row],[heures jour dimanche]]+Horaires[[#This Row],[heures jour fériés]])</f>
        <v>0</v>
      </c>
      <c r="J31" s="53">
        <f>(MOD(Horaires[[#This Row],[Fin]]-Horaires[[#This Row],[début]],1)-MOD(Horaires[[#This Row],[PNP Fin]]-Horaires[[#This Row],[PNP Début]],1))*24</f>
        <v>1.0000000000000004</v>
      </c>
      <c r="K31" s="54">
        <f>IF(Horaires[[#This Row],[PNP Début]]=0,0,IF(Horaires[[#This Row],[PNP Début]]&lt;Horaires[[#This Row],[début]],1,0)+Horaires[[#This Row],[PNP Début]])</f>
        <v>0</v>
      </c>
      <c r="L31" s="55">
        <f>IF(Horaires[[#This Row],[PNP Fin]]=0,0,IF(Horaires[[#This Row],[PNP Fin]]&lt;Horaires[[#This Row],[début]],1,0)+Horaires[[#This Row],[PNP Fin]])</f>
        <v>0</v>
      </c>
      <c r="M31" s="55">
        <f>IF(Horaires[[#This Row],[Fin]]&lt;Horaires[[#This Row],[début]],1,0)+Horaires[[#This Row],[Fin]]</f>
        <v>0.5</v>
      </c>
      <c r="N31" s="56">
        <f>MAX(0,MIN(Horaires[[#This Row],[Fin corrigée si nuit]],fin_nuit)-MAX(Horaires[[#This Row],[début]],deb_nuit))*24</f>
        <v>0</v>
      </c>
      <c r="O31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1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1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1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1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0.1*(Horaires[[#This Row],[Heures de nuit]]+Horaires[[#This Row],[heures jour dimanche]]+Horaires[[#This Row],[heures jour fériés]])</f>
        <v>0</v>
      </c>
      <c r="J32" s="53">
        <f>(MOD(Horaires[[#This Row],[Fin]]-Horaires[[#This Row],[début]],1)-MOD(Horaires[[#This Row],[PNP Fin]]-Horaires[[#This Row],[PNP Début]],1))*24</f>
        <v>0</v>
      </c>
      <c r="K32" s="54">
        <f>IF(Horaires[[#This Row],[PNP Début]]=0,0,IF(Horaires[[#This Row],[PNP Début]]&lt;Horaires[[#This Row],[début]],1,0)+Horaires[[#This Row],[PNP Début]])</f>
        <v>0</v>
      </c>
      <c r="L32" s="55">
        <f>IF(Horaires[[#This Row],[PNP Fin]]=0,0,IF(Horaires[[#This Row],[PNP Fin]]&lt;Horaires[[#This Row],[début]],1,0)+Horaires[[#This Row],[PNP Fin]])</f>
        <v>0</v>
      </c>
      <c r="M32" s="55">
        <f>IF(Horaires[[#This Row],[Fin]]&lt;Horaires[[#This Row],[début]],1,0)+Horaires[[#This Row],[Fin]]</f>
        <v>0</v>
      </c>
      <c r="N32" s="56">
        <f>MAX(0,MIN(Horaires[[#This Row],[Fin corrigée si nuit]],fin_nuit)-MAX(Horaires[[#This Row],[début]],deb_nuit))*24</f>
        <v>0</v>
      </c>
      <c r="O32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0.1*(Horaires[[#This Row],[Heures de nuit]]+Horaires[[#This Row],[heures jour dimanche]]+Horaires[[#This Row],[heures jour fériés]])</f>
        <v>0</v>
      </c>
      <c r="J33" s="53">
        <f>(MOD(Horaires[[#This Row],[Fin]]-Horaires[[#This Row],[début]],1)-MOD(Horaires[[#This Row],[PNP Fin]]-Horaires[[#This Row],[PNP Début]],1))*24</f>
        <v>0</v>
      </c>
      <c r="K33" s="54">
        <f>IF(Horaires[[#This Row],[PNP Début]]=0,0,IF(Horaires[[#This Row],[PNP Début]]&lt;Horaires[[#This Row],[début]],1,0)+Horaires[[#This Row],[PNP Début]])</f>
        <v>0</v>
      </c>
      <c r="L33" s="55">
        <f>IF(Horaires[[#This Row],[PNP Fin]]=0,0,IF(Horaires[[#This Row],[PNP Fin]]&lt;Horaires[[#This Row],[début]],1,0)+Horaires[[#This Row],[PNP Fin]])</f>
        <v>0</v>
      </c>
      <c r="M33" s="55">
        <f>IF(Horaires[[#This Row],[Fin]]&lt;Horaires[[#This Row],[début]],1,0)+Horaires[[#This Row],[Fin]]</f>
        <v>0</v>
      </c>
      <c r="N33" s="56">
        <f>MAX(0,MIN(Horaires[[#This Row],[Fin corrigée si nuit]],fin_nuit)-MAX(Horaires[[#This Row],[début]],deb_nuit))*24</f>
        <v>0</v>
      </c>
      <c r="O33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0.1*(Horaires[[#This Row],[Heures de nuit]]+Horaires[[#This Row],[heures jour dimanche]]+Horaires[[#This Row],[heures jour fériés]])</f>
        <v>0</v>
      </c>
      <c r="J34" s="53">
        <f>(MOD(Horaires[[#This Row],[Fin]]-Horaires[[#This Row],[début]],1)-MOD(Horaires[[#This Row],[PNP Fin]]-Horaires[[#This Row],[PNP Début]],1))*24</f>
        <v>0</v>
      </c>
      <c r="K34" s="54">
        <f>IF(Horaires[[#This Row],[PNP Début]]=0,0,IF(Horaires[[#This Row],[PNP Début]]&lt;Horaires[[#This Row],[début]],1,0)+Horaires[[#This Row],[PNP Début]])</f>
        <v>0</v>
      </c>
      <c r="L34" s="55">
        <f>IF(Horaires[[#This Row],[PNP Fin]]=0,0,IF(Horaires[[#This Row],[PNP Fin]]&lt;Horaires[[#This Row],[début]],1,0)+Horaires[[#This Row],[PNP Fin]])</f>
        <v>0</v>
      </c>
      <c r="M34" s="55">
        <f>IF(Horaires[[#This Row],[Fin]]&lt;Horaires[[#This Row],[début]],1,0)+Horaires[[#This Row],[Fin]]</f>
        <v>0</v>
      </c>
      <c r="N34" s="56">
        <f>MAX(0,MIN(Horaires[[#This Row],[Fin corrigée si nuit]],fin_nuit)-MAX(Horaires[[#This Row],[début]],deb_nuit))*24</f>
        <v>0</v>
      </c>
      <c r="O34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0.1*(Horaires[[#This Row],[Heures de nuit]]+Horaires[[#This Row],[heures jour dimanche]]+Horaires[[#This Row],[heures jour fériés]])</f>
        <v>0</v>
      </c>
      <c r="J35" s="53">
        <f>(MOD(Horaires[[#This Row],[Fin]]-Horaires[[#This Row],[début]],1)-MOD(Horaires[[#This Row],[PNP Fin]]-Horaires[[#This Row],[PNP Début]],1))*24</f>
        <v>0</v>
      </c>
      <c r="K35" s="54">
        <f>IF(Horaires[[#This Row],[PNP Début]]=0,0,IF(Horaires[[#This Row],[PNP Début]]&lt;Horaires[[#This Row],[début]],1,0)+Horaires[[#This Row],[PNP Début]])</f>
        <v>0</v>
      </c>
      <c r="L35" s="55">
        <f>IF(Horaires[[#This Row],[PNP Fin]]=0,0,IF(Horaires[[#This Row],[PNP Fin]]&lt;Horaires[[#This Row],[début]],1,0)+Horaires[[#This Row],[PNP Fin]])</f>
        <v>0</v>
      </c>
      <c r="M35" s="55">
        <f>IF(Horaires[[#This Row],[Fin]]&lt;Horaires[[#This Row],[début]],1,0)+Horaires[[#This Row],[Fin]]</f>
        <v>0</v>
      </c>
      <c r="N35" s="56">
        <f>MAX(0,MIN(Horaires[[#This Row],[Fin corrigée si nuit]],fin_nuit)-MAX(Horaires[[#This Row],[début]],deb_nuit))*24</f>
        <v>0</v>
      </c>
      <c r="O35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0.1*(Horaires[[#This Row],[Heures de nuit]]+Horaires[[#This Row],[heures jour dimanche]]+Horaires[[#This Row],[heures jour fériés]])</f>
        <v>0</v>
      </c>
      <c r="J36" s="53">
        <f>(MOD(Horaires[[#This Row],[Fin]]-Horaires[[#This Row],[début]],1)-MOD(Horaires[[#This Row],[PNP Fin]]-Horaires[[#This Row],[PNP Début]],1))*24</f>
        <v>0</v>
      </c>
      <c r="K36" s="54">
        <f>IF(Horaires[[#This Row],[PNP Début]]=0,0,IF(Horaires[[#This Row],[PNP Début]]&lt;Horaires[[#This Row],[début]],1,0)+Horaires[[#This Row],[PNP Début]])</f>
        <v>0</v>
      </c>
      <c r="L36" s="55">
        <f>IF(Horaires[[#This Row],[PNP Fin]]=0,0,IF(Horaires[[#This Row],[PNP Fin]]&lt;Horaires[[#This Row],[début]],1,0)+Horaires[[#This Row],[PNP Fin]])</f>
        <v>0</v>
      </c>
      <c r="M36" s="55">
        <f>IF(Horaires[[#This Row],[Fin]]&lt;Horaires[[#This Row],[début]],1,0)+Horaires[[#This Row],[Fin]]</f>
        <v>0</v>
      </c>
      <c r="N36" s="56">
        <f>MAX(0,MIN(Horaires[[#This Row],[Fin corrigée si nuit]],fin_nuit)-MAX(Horaires[[#This Row],[début]],deb_nuit))*24</f>
        <v>0</v>
      </c>
      <c r="O36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0.1*(Horaires[[#This Row],[Heures de nuit]]+Horaires[[#This Row],[heures jour dimanche]]+Horaires[[#This Row],[heures jour fériés]])</f>
        <v>0</v>
      </c>
      <c r="J37" s="53">
        <f>(MOD(Horaires[[#This Row],[Fin]]-Horaires[[#This Row],[début]],1)-MOD(Horaires[[#This Row],[PNP Fin]]-Horaires[[#This Row],[PNP Début]],1))*24</f>
        <v>0</v>
      </c>
      <c r="K37" s="54">
        <f>IF(Horaires[[#This Row],[PNP Début]]=0,0,IF(Horaires[[#This Row],[PNP Début]]&lt;Horaires[[#This Row],[début]],1,0)+Horaires[[#This Row],[PNP Début]])</f>
        <v>0</v>
      </c>
      <c r="L37" s="55">
        <f>IF(Horaires[[#This Row],[PNP Fin]]=0,0,IF(Horaires[[#This Row],[PNP Fin]]&lt;Horaires[[#This Row],[début]],1,0)+Horaires[[#This Row],[PNP Fin]])</f>
        <v>0</v>
      </c>
      <c r="M37" s="55">
        <f>IF(Horaires[[#This Row],[Fin]]&lt;Horaires[[#This Row],[début]],1,0)+Horaires[[#This Row],[Fin]]</f>
        <v>0</v>
      </c>
      <c r="N37" s="56">
        <f>MAX(0,MIN(Horaires[[#This Row],[Fin corrigée si nuit]],fin_nuit)-MAX(Horaires[[#This Row],[début]],deb_nuit))*24</f>
        <v>0</v>
      </c>
      <c r="O37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0.1*(Horaires[[#This Row],[Heures de nuit]]+Horaires[[#This Row],[heures jour dimanche]]+Horaires[[#This Row],[heures jour fériés]])</f>
        <v>0</v>
      </c>
      <c r="J38" s="53">
        <f>(MOD(Horaires[[#This Row],[Fin]]-Horaires[[#This Row],[début]],1)-MOD(Horaires[[#This Row],[PNP Fin]]-Horaires[[#This Row],[PNP Début]],1))*24</f>
        <v>0</v>
      </c>
      <c r="K38" s="54">
        <f>IF(Horaires[[#This Row],[PNP Début]]=0,0,IF(Horaires[[#This Row],[PNP Début]]&lt;Horaires[[#This Row],[début]],1,0)+Horaires[[#This Row],[PNP Début]])</f>
        <v>0</v>
      </c>
      <c r="L38" s="55">
        <f>IF(Horaires[[#This Row],[PNP Fin]]=0,0,IF(Horaires[[#This Row],[PNP Fin]]&lt;Horaires[[#This Row],[début]],1,0)+Horaires[[#This Row],[PNP Fin]])</f>
        <v>0</v>
      </c>
      <c r="M38" s="55">
        <f>IF(Horaires[[#This Row],[Fin]]&lt;Horaires[[#This Row],[début]],1,0)+Horaires[[#This Row],[Fin]]</f>
        <v>0</v>
      </c>
      <c r="N38" s="56">
        <f>MAX(0,MIN(Horaires[[#This Row],[Fin corrigée si nuit]],fin_nuit)-MAX(Horaires[[#This Row],[début]],deb_nuit))*24</f>
        <v>0</v>
      </c>
      <c r="O38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0.1*(Horaires[[#This Row],[Heures de nuit]]+Horaires[[#This Row],[heures jour dimanche]]+Horaires[[#This Row],[heures jour fériés]])</f>
        <v>0</v>
      </c>
      <c r="J39" s="53">
        <f>(MOD(Horaires[[#This Row],[Fin]]-Horaires[[#This Row],[début]],1)-MOD(Horaires[[#This Row],[PNP Fin]]-Horaires[[#This Row],[PNP Début]],1))*24</f>
        <v>0</v>
      </c>
      <c r="K39" s="54">
        <f>IF(Horaires[[#This Row],[PNP Début]]=0,0,IF(Horaires[[#This Row],[PNP Début]]&lt;Horaires[[#This Row],[début]],1,0)+Horaires[[#This Row],[PNP Début]])</f>
        <v>0</v>
      </c>
      <c r="L39" s="55">
        <f>IF(Horaires[[#This Row],[PNP Fin]]=0,0,IF(Horaires[[#This Row],[PNP Fin]]&lt;Horaires[[#This Row],[début]],1,0)+Horaires[[#This Row],[PNP Fin]])</f>
        <v>0</v>
      </c>
      <c r="M39" s="55">
        <f>IF(Horaires[[#This Row],[Fin]]&lt;Horaires[[#This Row],[début]],1,0)+Horaires[[#This Row],[Fin]]</f>
        <v>0</v>
      </c>
      <c r="N39" s="56">
        <f>MAX(0,MIN(Horaires[[#This Row],[Fin corrigée si nuit]],fin_nuit)-MAX(Horaires[[#This Row],[début]],deb_nuit))*24</f>
        <v>0</v>
      </c>
      <c r="O39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3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3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3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3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0.1*(Horaires[[#This Row],[Heures de nuit]]+Horaires[[#This Row],[heures jour dimanche]]+Horaires[[#This Row],[heures jour fériés]])</f>
        <v>0</v>
      </c>
      <c r="J40" s="53">
        <f>(MOD(Horaires[[#This Row],[Fin]]-Horaires[[#This Row],[début]],1)-MOD(Horaires[[#This Row],[PNP Fin]]-Horaires[[#This Row],[PNP Début]],1))*24</f>
        <v>0</v>
      </c>
      <c r="K40" s="54">
        <f>IF(Horaires[[#This Row],[PNP Début]]=0,0,IF(Horaires[[#This Row],[PNP Début]]&lt;Horaires[[#This Row],[début]],1,0)+Horaires[[#This Row],[PNP Début]])</f>
        <v>0</v>
      </c>
      <c r="L40" s="55">
        <f>IF(Horaires[[#This Row],[PNP Fin]]=0,0,IF(Horaires[[#This Row],[PNP Fin]]&lt;Horaires[[#This Row],[début]],1,0)+Horaires[[#This Row],[PNP Fin]])</f>
        <v>0</v>
      </c>
      <c r="M40" s="55">
        <f>IF(Horaires[[#This Row],[Fin]]&lt;Horaires[[#This Row],[début]],1,0)+Horaires[[#This Row],[Fin]]</f>
        <v>0</v>
      </c>
      <c r="N40" s="56">
        <f>MAX(0,MIN(Horaires[[#This Row],[Fin corrigée si nuit]],fin_nuit)-MAX(Horaires[[#This Row],[début]],deb_nuit))*24</f>
        <v>0</v>
      </c>
      <c r="O40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0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0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0.1*(Horaires[[#This Row],[Heures de nuit]]+Horaires[[#This Row],[heures jour dimanche]]+Horaires[[#This Row],[heures jour fériés]])</f>
        <v>0</v>
      </c>
      <c r="J41" s="53">
        <f>(MOD(Horaires[[#This Row],[Fin]]-Horaires[[#This Row],[début]],1)-MOD(Horaires[[#This Row],[PNP Fin]]-Horaires[[#This Row],[PNP Début]],1))*24</f>
        <v>0</v>
      </c>
      <c r="K41" s="54">
        <f>IF(Horaires[[#This Row],[PNP Début]]=0,0,IF(Horaires[[#This Row],[PNP Début]]&lt;Horaires[[#This Row],[début]],1,0)+Horaires[[#This Row],[PNP Début]])</f>
        <v>0</v>
      </c>
      <c r="L41" s="55">
        <f>IF(Horaires[[#This Row],[PNP Fin]]=0,0,IF(Horaires[[#This Row],[PNP Fin]]&lt;Horaires[[#This Row],[début]],1,0)+Horaires[[#This Row],[PNP Fin]])</f>
        <v>0</v>
      </c>
      <c r="M41" s="55">
        <f>IF(Horaires[[#This Row],[Fin]]&lt;Horaires[[#This Row],[début]],1,0)+Horaires[[#This Row],[Fin]]</f>
        <v>0</v>
      </c>
      <c r="N41" s="56">
        <f>MAX(0,MIN(Horaires[[#This Row],[Fin corrigée si nuit]],fin_nuit)-MAX(Horaires[[#This Row],[début]],deb_nuit))*24</f>
        <v>0</v>
      </c>
      <c r="O41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1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1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1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1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0.1*(Horaires[[#This Row],[Heures de nuit]]+Horaires[[#This Row],[heures jour dimanche]]+Horaires[[#This Row],[heures jour fériés]])</f>
        <v>0</v>
      </c>
      <c r="J42" s="53">
        <f>(MOD(Horaires[[#This Row],[Fin]]-Horaires[[#This Row],[début]],1)-MOD(Horaires[[#This Row],[PNP Fin]]-Horaires[[#This Row],[PNP Début]],1))*24</f>
        <v>0</v>
      </c>
      <c r="K42" s="54">
        <f>IF(Horaires[[#This Row],[PNP Début]]=0,0,IF(Horaires[[#This Row],[PNP Début]]&lt;Horaires[[#This Row],[début]],1,0)+Horaires[[#This Row],[PNP Début]])</f>
        <v>0</v>
      </c>
      <c r="L42" s="55">
        <f>IF(Horaires[[#This Row],[PNP Fin]]=0,0,IF(Horaires[[#This Row],[PNP Fin]]&lt;Horaires[[#This Row],[début]],1,0)+Horaires[[#This Row],[PNP Fin]])</f>
        <v>0</v>
      </c>
      <c r="M42" s="55">
        <f>IF(Horaires[[#This Row],[Fin]]&lt;Horaires[[#This Row],[début]],1,0)+Horaires[[#This Row],[Fin]]</f>
        <v>0</v>
      </c>
      <c r="N42" s="56">
        <f>MAX(0,MIN(Horaires[[#This Row],[Fin corrigée si nuit]],fin_nuit)-MAX(Horaires[[#This Row],[début]],deb_nuit))*24</f>
        <v>0</v>
      </c>
      <c r="O42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2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2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0.1*(Horaires[[#This Row],[Heures de nuit]]+Horaires[[#This Row],[heures jour dimanche]]+Horaires[[#This Row],[heures jour fériés]])</f>
        <v>0</v>
      </c>
      <c r="J43" s="53">
        <f>(MOD(Horaires[[#This Row],[Fin]]-Horaires[[#This Row],[début]],1)-MOD(Horaires[[#This Row],[PNP Fin]]-Horaires[[#This Row],[PNP Début]],1))*24</f>
        <v>0</v>
      </c>
      <c r="K43" s="54">
        <f>IF(Horaires[[#This Row],[PNP Début]]=0,0,IF(Horaires[[#This Row],[PNP Début]]&lt;Horaires[[#This Row],[début]],1,0)+Horaires[[#This Row],[PNP Début]])</f>
        <v>0</v>
      </c>
      <c r="L43" s="55">
        <f>IF(Horaires[[#This Row],[PNP Fin]]=0,0,IF(Horaires[[#This Row],[PNP Fin]]&lt;Horaires[[#This Row],[début]],1,0)+Horaires[[#This Row],[PNP Fin]])</f>
        <v>0</v>
      </c>
      <c r="M43" s="55">
        <f>IF(Horaires[[#This Row],[Fin]]&lt;Horaires[[#This Row],[début]],1,0)+Horaires[[#This Row],[Fin]]</f>
        <v>0</v>
      </c>
      <c r="N43" s="56">
        <f>MAX(0,MIN(Horaires[[#This Row],[Fin corrigée si nuit]],fin_nuit)-MAX(Horaires[[#This Row],[début]],deb_nuit))*24</f>
        <v>0</v>
      </c>
      <c r="O43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3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3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0.1*(Horaires[[#This Row],[Heures de nuit]]+Horaires[[#This Row],[heures jour dimanche]]+Horaires[[#This Row],[heures jour fériés]])</f>
        <v>0</v>
      </c>
      <c r="J44" s="53">
        <f>(MOD(Horaires[[#This Row],[Fin]]-Horaires[[#This Row],[début]],1)-MOD(Horaires[[#This Row],[PNP Fin]]-Horaires[[#This Row],[PNP Début]],1))*24</f>
        <v>0</v>
      </c>
      <c r="K44" s="54">
        <f>IF(Horaires[[#This Row],[PNP Début]]=0,0,IF(Horaires[[#This Row],[PNP Début]]&lt;Horaires[[#This Row],[début]],1,0)+Horaires[[#This Row],[PNP Début]])</f>
        <v>0</v>
      </c>
      <c r="L44" s="55">
        <f>IF(Horaires[[#This Row],[PNP Fin]]=0,0,IF(Horaires[[#This Row],[PNP Fin]]&lt;Horaires[[#This Row],[début]],1,0)+Horaires[[#This Row],[PNP Fin]])</f>
        <v>0</v>
      </c>
      <c r="M44" s="55">
        <f>IF(Horaires[[#This Row],[Fin]]&lt;Horaires[[#This Row],[début]],1,0)+Horaires[[#This Row],[Fin]]</f>
        <v>0</v>
      </c>
      <c r="N44" s="56">
        <f>MAX(0,MIN(Horaires[[#This Row],[Fin corrigée si nuit]],fin_nuit)-MAX(Horaires[[#This Row],[début]],deb_nuit))*24</f>
        <v>0</v>
      </c>
      <c r="O44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4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4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0.1*(Horaires[[#This Row],[Heures de nuit]]+Horaires[[#This Row],[heures jour dimanche]]+Horaires[[#This Row],[heures jour fériés]])</f>
        <v>0</v>
      </c>
      <c r="J45" s="53">
        <f>(MOD(Horaires[[#This Row],[Fin]]-Horaires[[#This Row],[début]],1)-MOD(Horaires[[#This Row],[PNP Fin]]-Horaires[[#This Row],[PNP Début]],1))*24</f>
        <v>0</v>
      </c>
      <c r="K45" s="54">
        <f>IF(Horaires[[#This Row],[PNP Début]]=0,0,IF(Horaires[[#This Row],[PNP Début]]&lt;Horaires[[#This Row],[début]],1,0)+Horaires[[#This Row],[PNP Début]])</f>
        <v>0</v>
      </c>
      <c r="L45" s="55">
        <f>IF(Horaires[[#This Row],[PNP Fin]]=0,0,IF(Horaires[[#This Row],[PNP Fin]]&lt;Horaires[[#This Row],[début]],1,0)+Horaires[[#This Row],[PNP Fin]])</f>
        <v>0</v>
      </c>
      <c r="M45" s="55">
        <f>IF(Horaires[[#This Row],[Fin]]&lt;Horaires[[#This Row],[début]],1,0)+Horaires[[#This Row],[Fin]]</f>
        <v>0</v>
      </c>
      <c r="N45" s="56">
        <f>MAX(0,MIN(Horaires[[#This Row],[Fin corrigée si nuit]],fin_nuit)-MAX(Horaires[[#This Row],[début]],deb_nuit))*24</f>
        <v>0</v>
      </c>
      <c r="O45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5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5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0.1*(Horaires[[#This Row],[Heures de nuit]]+Horaires[[#This Row],[heures jour dimanche]]+Horaires[[#This Row],[heures jour fériés]])</f>
        <v>0</v>
      </c>
      <c r="J46" s="53">
        <f>(MOD(Horaires[[#This Row],[Fin]]-Horaires[[#This Row],[début]],1)-MOD(Horaires[[#This Row],[PNP Fin]]-Horaires[[#This Row],[PNP Début]],1))*24</f>
        <v>0</v>
      </c>
      <c r="K46" s="54">
        <f>IF(Horaires[[#This Row],[PNP Début]]=0,0,IF(Horaires[[#This Row],[PNP Début]]&lt;Horaires[[#This Row],[début]],1,0)+Horaires[[#This Row],[PNP Début]])</f>
        <v>0</v>
      </c>
      <c r="L46" s="55">
        <f>IF(Horaires[[#This Row],[PNP Fin]]=0,0,IF(Horaires[[#This Row],[PNP Fin]]&lt;Horaires[[#This Row],[début]],1,0)+Horaires[[#This Row],[PNP Fin]])</f>
        <v>0</v>
      </c>
      <c r="M46" s="55">
        <f>IF(Horaires[[#This Row],[Fin]]&lt;Horaires[[#This Row],[début]],1,0)+Horaires[[#This Row],[Fin]]</f>
        <v>0</v>
      </c>
      <c r="N46" s="56">
        <f>MAX(0,MIN(Horaires[[#This Row],[Fin corrigée si nuit]],fin_nuit)-MAX(Horaires[[#This Row],[début]],deb_nuit))*24</f>
        <v>0</v>
      </c>
      <c r="O46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6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6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0.1*(Horaires[[#This Row],[Heures de nuit]]+Horaires[[#This Row],[heures jour dimanche]]+Horaires[[#This Row],[heures jour fériés]])</f>
        <v>0</v>
      </c>
      <c r="J47" s="53">
        <f>(MOD(Horaires[[#This Row],[Fin]]-Horaires[[#This Row],[début]],1)-MOD(Horaires[[#This Row],[PNP Fin]]-Horaires[[#This Row],[PNP Début]],1))*24</f>
        <v>0</v>
      </c>
      <c r="K47" s="54">
        <f>IF(Horaires[[#This Row],[PNP Début]]=0,0,IF(Horaires[[#This Row],[PNP Début]]&lt;Horaires[[#This Row],[début]],1,0)+Horaires[[#This Row],[PNP Début]])</f>
        <v>0</v>
      </c>
      <c r="L47" s="55">
        <f>IF(Horaires[[#This Row],[PNP Fin]]=0,0,IF(Horaires[[#This Row],[PNP Fin]]&lt;Horaires[[#This Row],[début]],1,0)+Horaires[[#This Row],[PNP Fin]])</f>
        <v>0</v>
      </c>
      <c r="M47" s="55">
        <f>IF(Horaires[[#This Row],[Fin]]&lt;Horaires[[#This Row],[début]],1,0)+Horaires[[#This Row],[Fin]]</f>
        <v>0</v>
      </c>
      <c r="N47" s="56">
        <f>MAX(0,MIN(Horaires[[#This Row],[Fin corrigée si nuit]],fin_nuit)-MAX(Horaires[[#This Row],[début]],deb_nuit))*24</f>
        <v>0</v>
      </c>
      <c r="O47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7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7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0.1*(Horaires[[#This Row],[Heures de nuit]]+Horaires[[#This Row],[heures jour dimanche]]+Horaires[[#This Row],[heures jour fériés]])</f>
        <v>0</v>
      </c>
      <c r="J48" s="53">
        <f>(MOD(Horaires[[#This Row],[Fin]]-Horaires[[#This Row],[début]],1)-MOD(Horaires[[#This Row],[PNP Fin]]-Horaires[[#This Row],[PNP Début]],1))*24</f>
        <v>0</v>
      </c>
      <c r="K48" s="54">
        <f>IF(Horaires[[#This Row],[PNP Début]]=0,0,IF(Horaires[[#This Row],[PNP Début]]&lt;Horaires[[#This Row],[début]],1,0)+Horaires[[#This Row],[PNP Début]])</f>
        <v>0</v>
      </c>
      <c r="L48" s="55">
        <f>IF(Horaires[[#This Row],[PNP Fin]]=0,0,IF(Horaires[[#This Row],[PNP Fin]]&lt;Horaires[[#This Row],[début]],1,0)+Horaires[[#This Row],[PNP Fin]])</f>
        <v>0</v>
      </c>
      <c r="M48" s="55">
        <f>IF(Horaires[[#This Row],[Fin]]&lt;Horaires[[#This Row],[début]],1,0)+Horaires[[#This Row],[Fin]]</f>
        <v>0</v>
      </c>
      <c r="N48" s="56">
        <f>MAX(0,MIN(Horaires[[#This Row],[Fin corrigée si nuit]],fin_nuit)-MAX(Horaires[[#This Row],[début]],deb_nuit))*24</f>
        <v>0</v>
      </c>
      <c r="O48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8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8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0.1*(Horaires[[#This Row],[Heures de nuit]]+Horaires[[#This Row],[heures jour dimanche]]+Horaires[[#This Row],[heures jour fériés]])</f>
        <v>0</v>
      </c>
      <c r="J49" s="53">
        <f>(MOD(Horaires[[#This Row],[Fin]]-Horaires[[#This Row],[début]],1)-MOD(Horaires[[#This Row],[PNP Fin]]-Horaires[[#This Row],[PNP Début]],1))*24</f>
        <v>0</v>
      </c>
      <c r="K49" s="54">
        <f>IF(Horaires[[#This Row],[PNP Début]]=0,0,IF(Horaires[[#This Row],[PNP Début]]&lt;Horaires[[#This Row],[début]],1,0)+Horaires[[#This Row],[PNP Début]])</f>
        <v>0</v>
      </c>
      <c r="L49" s="55">
        <f>IF(Horaires[[#This Row],[PNP Fin]]=0,0,IF(Horaires[[#This Row],[PNP Fin]]&lt;Horaires[[#This Row],[début]],1,0)+Horaires[[#This Row],[PNP Fin]])</f>
        <v>0</v>
      </c>
      <c r="M49" s="55">
        <f>IF(Horaires[[#This Row],[Fin]]&lt;Horaires[[#This Row],[début]],1,0)+Horaires[[#This Row],[Fin]]</f>
        <v>0</v>
      </c>
      <c r="N49" s="56">
        <f>MAX(0,MIN(Horaires[[#This Row],[Fin corrigée si nuit]],fin_nuit)-MAX(Horaires[[#This Row],[début]],deb_nuit))*24</f>
        <v>0</v>
      </c>
      <c r="O49" s="57">
        <f>(MAX(0,MIN(Horaires[[#This Row],[Fin corrigée si nuit]],fin_nuit)-MAX(Horaires[[#This Row],[début]],deb_nuit))-IF(Horaires[[#This Row],[PNP Début]]=0,0,MIN(Horaires[[#This Row],[PNP Fin corrigée]],fin_nuit)-MAX(Horaires[[#This Row],[PNP Début corrigé]],deb_nuit)))*24</f>
        <v>0</v>
      </c>
      <c r="P4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</f>
        <v>0</v>
      </c>
      <c r="Q49" s="57">
        <f>(IF(WEEKDAY(Horaires[[#This Row],[Date]],2)=7,MAX(0,MIN(fin_dimJF,Horaires[[#This Row],[Fin corrigée si nuit]])-MAX(deb_dimJF,Horaires[[#This Row],[début]])),0)+IF(WEEKDAY(Horaires[[#This Row],[Date]],2)=6,MAX(0,Horaires[[#This Row],[Fin corrigée si nuit]]-(1+deb_dimJF)),0))*24-
(IF(WEEKDAY(Horaires[[#This Row],[Date]],2)=7,MAX(0,MIN(fin_dimJF,Horaires[[#This Row],[PNP Fin corrigée]])-MAX(deb_dimJF,Horaires[[#This Row],[PNP Début corrigé]])),0)+IF(WEEKDAY(Horaires[[#This Row],[Date]],2)=6,MAX(0,Horaires[[#This Row],[PNP Fin corrigée]]-(1+deb_dimJF)),0))*24</f>
        <v>0</v>
      </c>
      <c r="R4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</f>
        <v>0</v>
      </c>
      <c r="S49" s="57">
        <f>(IF(COUNTIF(JF,Horaires[[#This Row],[Date]]),MAX(0,MIN(fin_dimJF,Horaires[[#This Row],[Fin corrigée si nuit]])-MAX(deb_dimJF,Horaires[[#This Row],[début]])),0)+IF(COUNTIF(JF,Horaires[[#This Row],[Date]]+1),MAX(0,Horaires[[#This Row],[Fin corrigée si nuit]]-(1+deb_dimJF)),0))*24-
(IF(COUNTIF(JF,Horaires[[#This Row],[Date]]),MAX(0,MIN(fin_dimJF,Horaires[[#This Row],[PNP Fin corrigée]])-MAX(deb_dimJF,Horaires[[#This Row],[PNP Début corrigé]])),0)+IF(COUNTIF(JF,Horaires[[#This Row],[Date]]+1),MAX(0,Horaires[[#This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SUM(Horaires[Majoration])</f>
        <v>2.6</v>
      </c>
      <c r="J50" s="60">
        <f>SUM(Horaires[Heures totales payées])</f>
        <v>187.5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1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algorithmName="SHA-512" hashValue="L+arOjfZEMMDSPa3z6T7uwKx1n2hv0xP4Q5HVnKlz9wXD0C+o6jlFd9ypTUH+MLhagcXQt3TJoL8fBqAaCk2wg==" saltValue="kkJXKP4Q8AlCOK4zCgy+ug==" spinCount="100000" sheet="1" objects="1" scenarios="1" selectLockedCells="1"/>
  <mergeCells count="21"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  <mergeCell ref="A1:B2"/>
    <mergeCell ref="D5:F5"/>
    <mergeCell ref="G5:H5"/>
    <mergeCell ref="I5:J5"/>
    <mergeCell ref="A5:B5"/>
    <mergeCell ref="A3:J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ignoredErrors>
    <ignoredError sqref="I13" unlockedFormula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G15"/>
  <sheetViews>
    <sheetView workbookViewId="0">
      <selection activeCell="B2" sqref="B2"/>
    </sheetView>
  </sheetViews>
  <sheetFormatPr baseColWidth="10" defaultRowHeight="14.5" x14ac:dyDescent="0.35"/>
  <cols>
    <col min="1" max="1" width="16.54296875" style="83" customWidth="1"/>
    <col min="2" max="2" width="36" style="83" customWidth="1"/>
    <col min="3" max="3" width="2.1796875" style="83" customWidth="1"/>
    <col min="4" max="4" width="24.90625" style="83" customWidth="1"/>
    <col min="5" max="5" width="2.453125" style="83" customWidth="1"/>
    <col min="6" max="6" width="35.453125" style="83" customWidth="1"/>
  </cols>
  <sheetData>
    <row r="1" spans="1:7" ht="25.75" customHeight="1" x14ac:dyDescent="0.35">
      <c r="A1" s="84" t="s">
        <v>66</v>
      </c>
      <c r="B1" s="84" t="s">
        <v>67</v>
      </c>
      <c r="C1" s="85"/>
      <c r="D1" s="84" t="s">
        <v>68</v>
      </c>
      <c r="E1" s="85"/>
      <c r="F1" s="84" t="s">
        <v>69</v>
      </c>
      <c r="G1" s="88">
        <v>2018</v>
      </c>
    </row>
    <row r="2" spans="1:7" x14ac:dyDescent="0.35">
      <c r="A2" s="85" t="s">
        <v>70</v>
      </c>
      <c r="B2" s="87">
        <f ca="1">COUNTA(INDIRECT("'"&amp;$A2&amp;" "&amp;RIGHT(G$1,2)&amp;"'!A13:A49"))</f>
        <v>10</v>
      </c>
      <c r="C2" s="85"/>
      <c r="D2" s="89">
        <f ca="1">INDIRECT("'"&amp;$A2&amp;" "&amp;RIGHT(G$1,2)&amp;"'!I50")</f>
        <v>5.4016666666666673</v>
      </c>
      <c r="E2" s="85"/>
      <c r="F2" s="89">
        <f ca="1">INDIRECT("'"&amp;$A2&amp;" "&amp;RIGHT(G$1,2)&amp;"'!J50")</f>
        <v>74.016666666666666</v>
      </c>
    </row>
    <row r="3" spans="1:7" x14ac:dyDescent="0.35">
      <c r="A3" s="85" t="s">
        <v>71</v>
      </c>
      <c r="B3" s="87">
        <f t="shared" ref="B3:B13" ca="1" si="0">COUNTA(INDIRECT("'"&amp;$A3&amp;" "&amp;RIGHT(G$1,2)&amp;"'!A13:A49"))</f>
        <v>1</v>
      </c>
      <c r="C3" s="85"/>
      <c r="D3" s="89">
        <f t="shared" ref="D3:D13" ca="1" si="1">INDIRECT("'"&amp;$A3&amp;" "&amp;RIGHT(G$1,2)&amp;"'!I50")</f>
        <v>0.7</v>
      </c>
      <c r="E3" s="85"/>
      <c r="F3" s="89">
        <f t="shared" ref="F3:F13" ca="1" si="2">INDIRECT("'"&amp;$A3&amp;" "&amp;RIGHT(G$1,2)&amp;"'!J50")</f>
        <v>12</v>
      </c>
    </row>
    <row r="4" spans="1:7" x14ac:dyDescent="0.35">
      <c r="A4" s="85" t="s">
        <v>72</v>
      </c>
      <c r="B4" s="87">
        <f t="shared" ca="1" si="0"/>
        <v>1</v>
      </c>
      <c r="C4" s="85"/>
      <c r="D4" s="89">
        <f t="shared" ca="1" si="1"/>
        <v>0.7</v>
      </c>
      <c r="E4" s="85"/>
      <c r="F4" s="89">
        <f t="shared" ca="1" si="2"/>
        <v>12</v>
      </c>
    </row>
    <row r="5" spans="1:7" x14ac:dyDescent="0.35">
      <c r="A5" s="85" t="s">
        <v>73</v>
      </c>
      <c r="B5" s="87">
        <f t="shared" ca="1" si="0"/>
        <v>1</v>
      </c>
      <c r="C5" s="85"/>
      <c r="D5" s="89">
        <f t="shared" ca="1" si="1"/>
        <v>1.2000000000000002</v>
      </c>
      <c r="E5" s="85"/>
      <c r="F5" s="89">
        <f t="shared" ca="1" si="2"/>
        <v>12</v>
      </c>
    </row>
    <row r="6" spans="1:7" x14ac:dyDescent="0.35">
      <c r="A6" s="85" t="s">
        <v>74</v>
      </c>
      <c r="B6" s="87">
        <f t="shared" ca="1" si="0"/>
        <v>1</v>
      </c>
      <c r="C6" s="85"/>
      <c r="D6" s="89">
        <f t="shared" ca="1" si="1"/>
        <v>0.7</v>
      </c>
      <c r="E6" s="85"/>
      <c r="F6" s="89">
        <f t="shared" ca="1" si="2"/>
        <v>12</v>
      </c>
    </row>
    <row r="7" spans="1:7" x14ac:dyDescent="0.35">
      <c r="A7" s="85" t="s">
        <v>75</v>
      </c>
      <c r="B7" s="87">
        <f t="shared" ca="1" si="0"/>
        <v>1</v>
      </c>
      <c r="C7" s="85"/>
      <c r="D7" s="89">
        <f t="shared" ca="1" si="1"/>
        <v>0.7</v>
      </c>
      <c r="E7" s="85"/>
      <c r="F7" s="89">
        <f t="shared" ca="1" si="2"/>
        <v>12</v>
      </c>
    </row>
    <row r="8" spans="1:7" x14ac:dyDescent="0.35">
      <c r="A8" s="85" t="s">
        <v>76</v>
      </c>
      <c r="B8" s="87">
        <f t="shared" ca="1" si="0"/>
        <v>1</v>
      </c>
      <c r="C8" s="85"/>
      <c r="D8" s="89">
        <f t="shared" ca="1" si="1"/>
        <v>1.2000000000000002</v>
      </c>
      <c r="E8" s="85"/>
      <c r="F8" s="89">
        <f t="shared" ca="1" si="2"/>
        <v>12</v>
      </c>
    </row>
    <row r="9" spans="1:7" x14ac:dyDescent="0.35">
      <c r="A9" s="85" t="s">
        <v>77</v>
      </c>
      <c r="B9" s="87">
        <f t="shared" ca="1" si="0"/>
        <v>1</v>
      </c>
      <c r="C9" s="85"/>
      <c r="D9" s="89">
        <f t="shared" ca="1" si="1"/>
        <v>1.2000000000000002</v>
      </c>
      <c r="E9" s="85"/>
      <c r="F9" s="89">
        <f t="shared" ca="1" si="2"/>
        <v>12</v>
      </c>
    </row>
    <row r="10" spans="1:7" x14ac:dyDescent="0.35">
      <c r="A10" s="85" t="s">
        <v>78</v>
      </c>
      <c r="B10" s="87">
        <f t="shared" ca="1" si="0"/>
        <v>1</v>
      </c>
      <c r="C10" s="85"/>
      <c r="D10" s="89">
        <f t="shared" ca="1" si="1"/>
        <v>0.7</v>
      </c>
      <c r="E10" s="85"/>
      <c r="F10" s="89">
        <f t="shared" ca="1" si="2"/>
        <v>12</v>
      </c>
    </row>
    <row r="11" spans="1:7" x14ac:dyDescent="0.35">
      <c r="A11" s="85" t="s">
        <v>79</v>
      </c>
      <c r="B11" s="87">
        <f t="shared" ca="1" si="0"/>
        <v>1</v>
      </c>
      <c r="C11" s="85"/>
      <c r="D11" s="89">
        <f t="shared" ca="1" si="1"/>
        <v>0.7</v>
      </c>
      <c r="E11" s="85"/>
      <c r="F11" s="89">
        <f t="shared" ca="1" si="2"/>
        <v>12</v>
      </c>
    </row>
    <row r="12" spans="1:7" x14ac:dyDescent="0.35">
      <c r="A12" s="85" t="s">
        <v>80</v>
      </c>
      <c r="B12" s="87">
        <f t="shared" ca="1" si="0"/>
        <v>1</v>
      </c>
      <c r="C12" s="85"/>
      <c r="D12" s="89">
        <f t="shared" ca="1" si="1"/>
        <v>0.7</v>
      </c>
      <c r="E12" s="85"/>
      <c r="F12" s="89">
        <f t="shared" ca="1" si="2"/>
        <v>12</v>
      </c>
    </row>
    <row r="13" spans="1:7" x14ac:dyDescent="0.35">
      <c r="A13" s="85" t="s">
        <v>81</v>
      </c>
      <c r="B13" s="87">
        <f t="shared" ca="1" si="0"/>
        <v>1</v>
      </c>
      <c r="C13" s="85"/>
      <c r="D13" s="89">
        <f t="shared" ca="1" si="1"/>
        <v>0.7</v>
      </c>
      <c r="E13" s="85"/>
      <c r="F13" s="89">
        <f t="shared" ca="1" si="2"/>
        <v>12</v>
      </c>
    </row>
    <row r="14" spans="1:7" ht="3.65" customHeight="1" x14ac:dyDescent="0.35">
      <c r="A14" s="85"/>
      <c r="B14" s="85"/>
      <c r="C14" s="85"/>
      <c r="D14" s="85"/>
      <c r="E14" s="85"/>
      <c r="F14" s="85"/>
    </row>
    <row r="15" spans="1:7" ht="27.65" customHeight="1" x14ac:dyDescent="0.35">
      <c r="A15" s="86" t="s">
        <v>82</v>
      </c>
      <c r="B15" s="99">
        <f ca="1">SUM(B2:B14)</f>
        <v>21</v>
      </c>
      <c r="C15" s="100"/>
      <c r="D15" s="101">
        <f ca="1">SUM(D2:D14)</f>
        <v>14.601666666666663</v>
      </c>
      <c r="E15" s="101"/>
      <c r="F15" s="101">
        <f ca="1">SUM(F2:F14)</f>
        <v>206.01666666666665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00B050"/>
  </sheetPr>
  <dimension ref="A1:B4"/>
  <sheetViews>
    <sheetView workbookViewId="0">
      <selection activeCell="F20" sqref="F20"/>
    </sheetView>
  </sheetViews>
  <sheetFormatPr baseColWidth="10" defaultRowHeight="14.5" x14ac:dyDescent="0.35"/>
  <cols>
    <col min="1" max="1" width="21.81640625" customWidth="1"/>
  </cols>
  <sheetData>
    <row r="1" spans="1:2" x14ac:dyDescent="0.35">
      <c r="A1" t="s">
        <v>15</v>
      </c>
      <c r="B1" s="9">
        <v>0.95833333333333337</v>
      </c>
    </row>
    <row r="2" spans="1:2" x14ac:dyDescent="0.35">
      <c r="A2" t="s">
        <v>16</v>
      </c>
      <c r="B2" s="10">
        <v>1.25</v>
      </c>
    </row>
    <row r="3" spans="1:2" x14ac:dyDescent="0.35">
      <c r="A3" t="s">
        <v>17</v>
      </c>
      <c r="B3" s="9">
        <v>0.25</v>
      </c>
    </row>
    <row r="4" spans="1:2" x14ac:dyDescent="0.35">
      <c r="A4" t="s">
        <v>18</v>
      </c>
      <c r="B4" s="9">
        <v>0.95833333333333337</v>
      </c>
    </row>
  </sheetData>
  <sheetProtection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>
                <anchor moveWithCells="1" sizeWithCells="1">
                  <from>
                    <xdr:col>0</xdr:col>
                    <xdr:colOff>266700</xdr:colOff>
                    <xdr:row>9</xdr:row>
                    <xdr:rowOff>6350</xdr:rowOff>
                  </from>
                  <to>
                    <xdr:col>1</xdr:col>
                    <xdr:colOff>374650</xdr:colOff>
                    <xdr:row>12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FF00"/>
  </sheetPr>
  <dimension ref="A1:F21"/>
  <sheetViews>
    <sheetView showZeros="0" workbookViewId="0">
      <selection activeCell="D28" sqref="D28"/>
    </sheetView>
  </sheetViews>
  <sheetFormatPr baseColWidth="10" defaultRowHeight="14.5" x14ac:dyDescent="0.35"/>
  <cols>
    <col min="1" max="1" width="10" customWidth="1"/>
    <col min="2" max="2" width="23.08984375" style="4" customWidth="1"/>
    <col min="3" max="3" width="17.08984375" customWidth="1"/>
    <col min="4" max="4" width="19.1796875" customWidth="1"/>
  </cols>
  <sheetData>
    <row r="1" spans="1:4" x14ac:dyDescent="0.35">
      <c r="A1" s="94">
        <v>2017</v>
      </c>
      <c r="B1" s="95" t="s">
        <v>57</v>
      </c>
      <c r="C1" s="96">
        <v>43101</v>
      </c>
      <c r="D1" s="97">
        <f>IF(WEEKDAY(C1,2)=7,0,C1)</f>
        <v>43101</v>
      </c>
    </row>
    <row r="2" spans="1:4" x14ac:dyDescent="0.35">
      <c r="A2" s="98"/>
      <c r="B2" s="95" t="s">
        <v>54</v>
      </c>
      <c r="C2" s="96">
        <v>43189</v>
      </c>
      <c r="D2" s="97">
        <f t="shared" ref="D2:D12" si="0">IF(WEEKDAY(C2,2)=7,0,C2)</f>
        <v>43189</v>
      </c>
    </row>
    <row r="3" spans="1:4" x14ac:dyDescent="0.35">
      <c r="A3" s="98"/>
      <c r="B3" s="95" t="s">
        <v>9</v>
      </c>
      <c r="C3" s="96">
        <v>43192</v>
      </c>
      <c r="D3" s="97">
        <f t="shared" si="0"/>
        <v>43192</v>
      </c>
    </row>
    <row r="4" spans="1:4" x14ac:dyDescent="0.35">
      <c r="A4" s="98"/>
      <c r="B4" s="95" t="s">
        <v>58</v>
      </c>
      <c r="C4" s="96">
        <v>43230</v>
      </c>
      <c r="D4" s="97">
        <f t="shared" si="0"/>
        <v>43230</v>
      </c>
    </row>
    <row r="5" spans="1:4" x14ac:dyDescent="0.35">
      <c r="A5" s="98"/>
      <c r="B5" s="95" t="s">
        <v>59</v>
      </c>
      <c r="C5" s="96">
        <v>43241</v>
      </c>
      <c r="D5" s="97">
        <f t="shared" si="0"/>
        <v>43241</v>
      </c>
    </row>
    <row r="6" spans="1:4" x14ac:dyDescent="0.35">
      <c r="A6" s="98"/>
      <c r="B6" s="95" t="s">
        <v>60</v>
      </c>
      <c r="C6" s="96">
        <v>43313</v>
      </c>
      <c r="D6" s="97">
        <f t="shared" si="0"/>
        <v>43313</v>
      </c>
    </row>
    <row r="7" spans="1:4" x14ac:dyDescent="0.35">
      <c r="A7" s="98"/>
      <c r="B7" s="95" t="s">
        <v>61</v>
      </c>
      <c r="C7" s="96">
        <v>43349</v>
      </c>
      <c r="D7" s="97">
        <f t="shared" si="0"/>
        <v>43349</v>
      </c>
    </row>
    <row r="8" spans="1:4" x14ac:dyDescent="0.35">
      <c r="A8" s="98"/>
      <c r="B8" s="95" t="s">
        <v>62</v>
      </c>
      <c r="C8" s="96">
        <v>43459</v>
      </c>
      <c r="D8" s="97">
        <f t="shared" si="0"/>
        <v>43459</v>
      </c>
    </row>
    <row r="9" spans="1:4" x14ac:dyDescent="0.35">
      <c r="A9" s="98"/>
      <c r="B9" s="95" t="s">
        <v>55</v>
      </c>
      <c r="C9" s="96">
        <v>43465</v>
      </c>
      <c r="D9" s="97">
        <f t="shared" si="0"/>
        <v>43465</v>
      </c>
    </row>
    <row r="10" spans="1:4" x14ac:dyDescent="0.35">
      <c r="A10" s="98"/>
      <c r="B10" s="95" t="s">
        <v>56</v>
      </c>
      <c r="C10" s="96"/>
      <c r="D10" s="97">
        <f t="shared" si="0"/>
        <v>0</v>
      </c>
    </row>
    <row r="11" spans="1:4" x14ac:dyDescent="0.35">
      <c r="A11" s="98"/>
      <c r="B11" s="95" t="s">
        <v>56</v>
      </c>
      <c r="C11" s="96"/>
      <c r="D11" s="97">
        <f t="shared" si="0"/>
        <v>0</v>
      </c>
    </row>
    <row r="12" spans="1:4" x14ac:dyDescent="0.35">
      <c r="A12" s="98"/>
      <c r="B12" s="95" t="s">
        <v>56</v>
      </c>
      <c r="C12" s="96"/>
      <c r="D12" s="97">
        <f t="shared" si="0"/>
        <v>0</v>
      </c>
    </row>
    <row r="17" spans="1:6" x14ac:dyDescent="0.35">
      <c r="F17" s="9"/>
    </row>
    <row r="19" spans="1:6" x14ac:dyDescent="0.35">
      <c r="A19" s="102" t="s">
        <v>63</v>
      </c>
      <c r="B19" s="93">
        <v>0.33333333333333331</v>
      </c>
      <c r="C19" s="93">
        <v>0.66666666666666663</v>
      </c>
    </row>
    <row r="20" spans="1:6" x14ac:dyDescent="0.35">
      <c r="A20" s="102" t="s">
        <v>83</v>
      </c>
      <c r="B20" s="93">
        <v>0.41666666666666669</v>
      </c>
      <c r="C20" s="93">
        <v>0.83333333333333337</v>
      </c>
    </row>
    <row r="21" spans="1:6" x14ac:dyDescent="0.35">
      <c r="B21" s="82"/>
    </row>
  </sheetData>
  <sheetProtection selectLockedCells="1" selectUn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 t="s">
        <v>65</v>
      </c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Janvier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6" t="s">
        <v>31</v>
      </c>
      <c r="F11" s="66" t="s">
        <v>6</v>
      </c>
      <c r="G11" s="66" t="s">
        <v>31</v>
      </c>
      <c r="H11" s="66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0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69">
        <v>43101</v>
      </c>
      <c r="B13" s="70" t="s">
        <v>52</v>
      </c>
      <c r="C13" s="71">
        <v>0.75</v>
      </c>
      <c r="D13" s="71">
        <v>0.25</v>
      </c>
      <c r="E13" s="71">
        <v>4.1666666666666664E-2</v>
      </c>
      <c r="F13" s="71">
        <v>8.3333333333333329E-2</v>
      </c>
      <c r="G13" s="71">
        <v>8.3333333333333329E-2</v>
      </c>
      <c r="H13" s="71">
        <v>0.125</v>
      </c>
      <c r="I13" s="72">
        <f>0.1*(Horaires356[[#This Row],[Heures de nuit]]+Horaires356[[#This Row],[heures jour dimanche]]+Horaires356[[#This Row],[heures jour fériés]])</f>
        <v>1.2000000000000002</v>
      </c>
      <c r="J13" s="72">
        <f>(MOD(Horaires356[[#This Row],[Fin]]-Horaires356[[#This Row],[début]],1)-MOD(Horaires356[[#This Row],[PNP Fin]]-Horaires356[[#This Row],[PNP Début]],1))*24</f>
        <v>11</v>
      </c>
      <c r="K13" s="35">
        <f>IF(Horaires356[[#This Row],[PNP Début]]=0,0,IF(Horaires356[[#This Row],[PNP Début]]&lt;Horaires356[[#This Row],[début]],1,0)+Horaires356[[#This Row],[PNP Début]])</f>
        <v>1.0833333333333333</v>
      </c>
      <c r="L13" s="35">
        <f>IF(Horaires356[[#This Row],[PNP Fin]]=0,0,IF(Horaires356[[#This Row],[PNP Fin]]&lt;Horaires356[[#This Row],[début]],1,0)+Horaires356[[#This Row],[PNP Fin]])</f>
        <v>1.125</v>
      </c>
      <c r="M13" s="35">
        <f>IF(Horaires356[[#This Row],[Fin]]&lt;Horaires356[[#This Row],[début]],1,0)+Horaires356[[#This Row],[Fin]]</f>
        <v>1.25</v>
      </c>
      <c r="N13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6.9999999999999991</v>
      </c>
      <c r="O13" s="3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3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3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3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5.0000000000000009</v>
      </c>
      <c r="S13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5.0000000000000009</v>
      </c>
    </row>
    <row r="14" spans="1:19" x14ac:dyDescent="0.35">
      <c r="A14" s="69">
        <v>43102</v>
      </c>
      <c r="B14" s="70" t="s">
        <v>52</v>
      </c>
      <c r="C14" s="71">
        <v>0.75</v>
      </c>
      <c r="D14" s="71">
        <v>0.25</v>
      </c>
      <c r="E14" s="71">
        <v>4.1666666666666664E-2</v>
      </c>
      <c r="F14" s="71">
        <v>8.3333333333333329E-2</v>
      </c>
      <c r="G14" s="71">
        <v>8.3333333333333329E-2</v>
      </c>
      <c r="H14" s="71">
        <v>0.125</v>
      </c>
      <c r="I14" s="72">
        <f>0.1*(Horaires356[[#This Row],[Heures de nuit]]+Horaires356[[#This Row],[heures jour dimanche]]+Horaires356[[#This Row],[heures jour fériés]])</f>
        <v>0.7</v>
      </c>
      <c r="J14" s="72">
        <f>(MOD(Horaires356[[#This Row],[Fin]]-Horaires356[[#This Row],[début]],1)-MOD(Horaires356[[#This Row],[PNP Fin]]-Horaires356[[#This Row],[PNP Début]],1))*24</f>
        <v>11</v>
      </c>
      <c r="K14" s="35">
        <f>IF(Horaires356[[#This Row],[PNP Début]]=0,0,IF(Horaires356[[#This Row],[PNP Début]]&lt;Horaires356[[#This Row],[début]],1,0)+Horaires356[[#This Row],[PNP Début]])</f>
        <v>1.0833333333333333</v>
      </c>
      <c r="L14" s="35">
        <f>IF(Horaires356[[#This Row],[PNP Fin]]=0,0,IF(Horaires356[[#This Row],[PNP Fin]]&lt;Horaires356[[#This Row],[début]],1,0)+Horaires356[[#This Row],[PNP Fin]])</f>
        <v>1.125</v>
      </c>
      <c r="M14" s="35">
        <f>IF(Horaires356[[#This Row],[Fin]]&lt;Horaires356[[#This Row],[début]],1,0)+Horaires356[[#This Row],[Fin]]</f>
        <v>1.25</v>
      </c>
      <c r="N14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6.9999999999999991</v>
      </c>
      <c r="O14" s="3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4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4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4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4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5" spans="1:19" x14ac:dyDescent="0.35">
      <c r="A15" s="69">
        <v>43107</v>
      </c>
      <c r="B15" s="70"/>
      <c r="C15" s="71">
        <v>0.75</v>
      </c>
      <c r="D15" s="71">
        <v>0.25</v>
      </c>
      <c r="E15" s="71">
        <v>4.1666666666666664E-2</v>
      </c>
      <c r="F15" s="71">
        <v>8.3333333333333329E-2</v>
      </c>
      <c r="G15" s="71">
        <v>8.3333333333333329E-2</v>
      </c>
      <c r="H15" s="71">
        <v>0.125</v>
      </c>
      <c r="I15" s="72">
        <f>0.1*(Horaires356[[#This Row],[Heures de nuit]]+Horaires356[[#This Row],[heures jour dimanche]]+Horaires356[[#This Row],[heures jour fériés]])</f>
        <v>1.2000000000000002</v>
      </c>
      <c r="J15" s="72">
        <f>(MOD(Horaires356[[#This Row],[Fin]]-Horaires356[[#This Row],[début]],1)-MOD(Horaires356[[#This Row],[PNP Fin]]-Horaires356[[#This Row],[PNP Début]],1))*24</f>
        <v>11</v>
      </c>
      <c r="K15" s="35">
        <f>IF(Horaires356[[#This Row],[PNP Début]]=0,0,IF(Horaires356[[#This Row],[PNP Début]]&lt;Horaires356[[#This Row],[début]],1,0)+Horaires356[[#This Row],[PNP Début]])</f>
        <v>1.0833333333333333</v>
      </c>
      <c r="L15" s="35">
        <f>IF(Horaires356[[#This Row],[PNP Fin]]=0,0,IF(Horaires356[[#This Row],[PNP Fin]]&lt;Horaires356[[#This Row],[début]],1,0)+Horaires356[[#This Row],[PNP Fin]])</f>
        <v>1.125</v>
      </c>
      <c r="M15" s="35">
        <f>IF(Horaires356[[#This Row],[Fin]]&lt;Horaires356[[#This Row],[début]],1,0)+Horaires356[[#This Row],[Fin]]</f>
        <v>1.25</v>
      </c>
      <c r="N15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6.9999999999999991</v>
      </c>
      <c r="O15" s="3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5.9999999999999973</v>
      </c>
      <c r="P15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5.0000000000000009</v>
      </c>
      <c r="Q15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5.0000000000000009</v>
      </c>
      <c r="R15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5" s="3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6" spans="1:19" x14ac:dyDescent="0.35">
      <c r="A16" s="69">
        <v>43107</v>
      </c>
      <c r="B16" s="73"/>
      <c r="C16" s="71">
        <v>0.25</v>
      </c>
      <c r="D16" s="71">
        <v>0.75</v>
      </c>
      <c r="E16" s="71">
        <v>0.5</v>
      </c>
      <c r="F16" s="71">
        <v>0.54166666666666663</v>
      </c>
      <c r="G16" s="74"/>
      <c r="H16" s="74"/>
      <c r="I16" s="72">
        <f>0.1*(Horaires356[[#This Row],[Heures de nuit]]+Horaires356[[#This Row],[heures jour dimanche]]+Horaires356[[#This Row],[heures jour fériés]])</f>
        <v>1.2000000000000002</v>
      </c>
      <c r="J16" s="75">
        <f>(MOD(Horaires356[[#This Row],[Fin]]-Horaires356[[#This Row],[début]],1)-MOD(Horaires356[[#This Row],[PNP Fin]]-Horaires356[[#This Row],[PNP Début]],1))*24</f>
        <v>12</v>
      </c>
      <c r="K16" s="35">
        <f>IF(Horaires356[[#This Row],[PNP Début]]=0,0,IF(Horaires356[[#This Row],[PNP Début]]&lt;Horaires356[[#This Row],[début]],1,0)+Horaires356[[#This Row],[PNP Début]])</f>
        <v>0</v>
      </c>
      <c r="L16" s="35">
        <f>IF(Horaires356[[#This Row],[PNP Fin]]=0,0,IF(Horaires356[[#This Row],[PNP Fin]]&lt;Horaires356[[#This Row],[début]],1,0)+Horaires356[[#This Row],[PNP Fin]])</f>
        <v>0</v>
      </c>
      <c r="M16" s="39">
        <f>IF(Horaires356[[#This Row],[Fin]]&lt;Horaires356[[#This Row],[début]],1,0)+Horaires356[[#This Row],[Fin]]</f>
        <v>0.75</v>
      </c>
      <c r="N16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6" s="40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6" s="40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12</v>
      </c>
      <c r="Q16" s="3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12</v>
      </c>
      <c r="R16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6" s="4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0.1*(Horaires356[[#This Row],[Heures de nuit]]+Horaires356[[#This Row],[heures jour dimanche]]+Horaires356[[#This Row],[heures jour fériés]])</f>
        <v>0</v>
      </c>
      <c r="J17" s="43">
        <f>(MOD(Horaires356[[#This Row],[Fin]]-Horaires356[[#This Row],[début]],1)-MOD(Horaires356[[#This Row],[PNP Fin]]-Horaires356[[#This Row],[PNP Début]],1))*24</f>
        <v>0</v>
      </c>
      <c r="K17" s="44">
        <f>IF(Horaires356[[#This Row],[PNP Début]]=0,0,IF(Horaires356[[#This Row],[PNP Début]]&lt;Horaires356[[#This Row],[début]],1,0)+Horaires356[[#This Row],[PNP Début]])</f>
        <v>0</v>
      </c>
      <c r="L17" s="45">
        <f>IF(Horaires356[[#This Row],[PNP Fin]]=0,0,IF(Horaires356[[#This Row],[PNP Fin]]&lt;Horaires356[[#This Row],[début]],1,0)+Horaires356[[#This Row],[PNP Fin]])</f>
        <v>0</v>
      </c>
      <c r="M17" s="45">
        <f>IF(Horaires356[[#This Row],[Fin]]&lt;Horaires356[[#This Row],[début]],1,0)+Horaires356[[#This Row],[Fin]]</f>
        <v>0</v>
      </c>
      <c r="N17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7" s="4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7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7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7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7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0.1*(Horaires356[[#This Row],[Heures de nuit]]+Horaires356[[#This Row],[heures jour dimanche]]+Horaires356[[#This Row],[heures jour fériés]])</f>
        <v>0</v>
      </c>
      <c r="J18" s="43">
        <f>(MOD(Horaires356[[#This Row],[Fin]]-Horaires356[[#This Row],[début]],1)-MOD(Horaires356[[#This Row],[PNP Fin]]-Horaires356[[#This Row],[PNP Début]],1))*24</f>
        <v>0</v>
      </c>
      <c r="K18" s="44">
        <f>IF(Horaires356[[#This Row],[PNP Début]]=0,0,IF(Horaires356[[#This Row],[PNP Début]]&lt;Horaires356[[#This Row],[début]],1,0)+Horaires356[[#This Row],[PNP Début]])</f>
        <v>0</v>
      </c>
      <c r="L18" s="45">
        <f>IF(Horaires356[[#This Row],[PNP Fin]]=0,0,IF(Horaires356[[#This Row],[PNP Fin]]&lt;Horaires356[[#This Row],[début]],1,0)+Horaires356[[#This Row],[PNP Fin]])</f>
        <v>0</v>
      </c>
      <c r="M18" s="45">
        <f>IF(Horaires356[[#This Row],[Fin]]&lt;Horaires356[[#This Row],[début]],1,0)+Horaires356[[#This Row],[Fin]]</f>
        <v>0</v>
      </c>
      <c r="N18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18" s="4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18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8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8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8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19" spans="1:19" x14ac:dyDescent="0.35">
      <c r="A19" s="69">
        <v>43108</v>
      </c>
      <c r="B19" s="70"/>
      <c r="C19" s="76">
        <v>0.95833333333333337</v>
      </c>
      <c r="D19" s="76">
        <v>8.3333333333333329E-2</v>
      </c>
      <c r="E19" s="71">
        <v>0</v>
      </c>
      <c r="F19" s="71">
        <v>1.0416666666666666E-2</v>
      </c>
      <c r="G19" s="76"/>
      <c r="H19" s="76"/>
      <c r="I19" s="77">
        <f>0.1*(Horaires356[[#This Row],[Heures de nuit]]+Horaires356[[#This Row],[heures jour dimanche]]+Horaires356[[#This Row],[heures jour fériés]])</f>
        <v>0.29999999999999977</v>
      </c>
      <c r="J19" s="77">
        <f>(MOD(Horaires356[[#This Row],[Fin]]-Horaires356[[#This Row],[début]],1)-MOD(Horaires356[[#This Row],[PNP Fin]]-Horaires356[[#This Row],[PNP Début]],1))*24</f>
        <v>3</v>
      </c>
      <c r="K19" s="44">
        <f>IF(Horaires356[[#This Row],[PNP Début]]=0,0,IF(Horaires356[[#This Row],[PNP Début]]&lt;Horaires356[[#This Row],[début]],1,0)+Horaires356[[#This Row],[PNP Début]])</f>
        <v>0</v>
      </c>
      <c r="L19" s="45">
        <f>IF(Horaires356[[#This Row],[PNP Fin]]=0,0,IF(Horaires356[[#This Row],[PNP Fin]]&lt;Horaires356[[#This Row],[début]],1,0)+Horaires356[[#This Row],[PNP Fin]])</f>
        <v>0</v>
      </c>
      <c r="M19" s="45">
        <f>IF(Horaires356[[#This Row],[Fin]]&lt;Horaires356[[#This Row],[début]],1,0)+Horaires356[[#This Row],[Fin]]</f>
        <v>1.0833333333333333</v>
      </c>
      <c r="N19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2.9999999999999973</v>
      </c>
      <c r="O19" s="4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2.9999999999999973</v>
      </c>
      <c r="P19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19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19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19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0" spans="1:19" x14ac:dyDescent="0.35">
      <c r="A20" s="69">
        <v>43109</v>
      </c>
      <c r="B20" s="70"/>
      <c r="C20" s="76">
        <v>0.99930555555555556</v>
      </c>
      <c r="D20" s="76">
        <v>0.125</v>
      </c>
      <c r="E20" s="76">
        <v>4.1666666666666664E-2</v>
      </c>
      <c r="F20" s="76">
        <v>5.2083333333333336E-2</v>
      </c>
      <c r="G20" s="76"/>
      <c r="H20" s="76"/>
      <c r="I20" s="77">
        <f>0.1*(Horaires356[[#This Row],[Heures de nuit]]+Horaires356[[#This Row],[heures jour dimanche]]+Horaires356[[#This Row],[heures jour fériés]])</f>
        <v>0.30166666666666669</v>
      </c>
      <c r="J20" s="77">
        <f>(MOD(Horaires356[[#This Row],[Fin]]-Horaires356[[#This Row],[début]],1)-MOD(Horaires356[[#This Row],[PNP Fin]]-Horaires356[[#This Row],[PNP Début]],1))*24</f>
        <v>3.0166666666666666</v>
      </c>
      <c r="K20" s="44">
        <f>IF(Horaires356[[#This Row],[PNP Début]]=0,0,IF(Horaires356[[#This Row],[PNP Début]]&lt;Horaires356[[#This Row],[début]],1,0)+Horaires356[[#This Row],[PNP Début]])</f>
        <v>0</v>
      </c>
      <c r="L20" s="45">
        <f>IF(Horaires356[[#This Row],[PNP Fin]]=0,0,IF(Horaires356[[#This Row],[PNP Fin]]&lt;Horaires356[[#This Row],[début]],1,0)+Horaires356[[#This Row],[PNP Fin]])</f>
        <v>0</v>
      </c>
      <c r="M20" s="45">
        <f>IF(Horaires356[[#This Row],[Fin]]&lt;Horaires356[[#This Row],[début]],1,0)+Horaires356[[#This Row],[Fin]]</f>
        <v>1.125</v>
      </c>
      <c r="N20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3.0166666666666666</v>
      </c>
      <c r="O20" s="46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3.0166666666666666</v>
      </c>
      <c r="P20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0" s="46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0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0" s="46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0.1*(Horaires356[[#This Row],[Heures de nuit]]+Horaires356[[#This Row],[heures jour dimanche]]+Horaires356[[#This Row],[heures jour fériés]])</f>
        <v>0</v>
      </c>
      <c r="J21" s="48">
        <f>(MOD(Horaires356[[#This Row],[Fin]]-Horaires356[[#This Row],[début]],1)-MOD(Horaires356[[#This Row],[PNP Fin]]-Horaires356[[#This Row],[PNP Début]],1))*24</f>
        <v>0</v>
      </c>
      <c r="K21" s="49">
        <f>IF(Horaires356[[#This Row],[PNP Début]]=0,0,IF(Horaires356[[#This Row],[PNP Début]]&lt;Horaires356[[#This Row],[début]],1,0)+Horaires356[[#This Row],[PNP Début]])</f>
        <v>0</v>
      </c>
      <c r="L21" s="50">
        <f>IF(Horaires356[[#This Row],[PNP Fin]]=0,0,IF(Horaires356[[#This Row],[PNP Fin]]&lt;Horaires356[[#This Row],[début]],1,0)+Horaires356[[#This Row],[PNP Fin]])</f>
        <v>0</v>
      </c>
      <c r="M21" s="50">
        <f>IF(Horaires356[[#This Row],[Fin]]&lt;Horaires356[[#This Row],[début]],1,0)+Horaires356[[#This Row],[Fin]]</f>
        <v>0</v>
      </c>
      <c r="N21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1" s="51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1" s="51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1" s="51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0.1*(Horaires356[[#This Row],[Heures de nuit]]+Horaires356[[#This Row],[heures jour dimanche]]+Horaires356[[#This Row],[heures jour fériés]])</f>
        <v>0</v>
      </c>
      <c r="J22" s="53">
        <f>(MOD(Horaires356[[#This Row],[Fin]]-Horaires356[[#This Row],[début]],1)-MOD(Horaires356[[#This Row],[PNP Fin]]-Horaires356[[#This Row],[PNP Début]],1))*24</f>
        <v>0</v>
      </c>
      <c r="K22" s="54">
        <f>IF(Horaires356[[#This Row],[PNP Début]]=0,0,IF(Horaires356[[#This Row],[PNP Début]]&lt;Horaires356[[#This Row],[début]],1,0)+Horaires356[[#This Row],[PNP Début]])</f>
        <v>0</v>
      </c>
      <c r="L22" s="55">
        <f>IF(Horaires356[[#This Row],[PNP Fin]]=0,0,IF(Horaires356[[#This Row],[PNP Fin]]&lt;Horaires356[[#This Row],[début]],1,0)+Horaires356[[#This Row],[PNP Fin]])</f>
        <v>0</v>
      </c>
      <c r="M22" s="55">
        <f>IF(Horaires356[[#This Row],[Fin]]&lt;Horaires356[[#This Row],[début]],1,0)+Horaires356[[#This Row],[Fin]]</f>
        <v>0</v>
      </c>
      <c r="N22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2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3" spans="1:19" x14ac:dyDescent="0.35">
      <c r="A23" s="5">
        <v>43110</v>
      </c>
      <c r="B23" s="1"/>
      <c r="C23" s="13">
        <v>0</v>
      </c>
      <c r="D23" s="13">
        <v>0.125</v>
      </c>
      <c r="E23" s="3"/>
      <c r="F23" s="3"/>
      <c r="G23" s="3"/>
      <c r="H23" s="3"/>
      <c r="I23" s="52">
        <f>0.1*(Horaires356[[#This Row],[Heures de nuit]]+Horaires356[[#This Row],[heures jour dimanche]]+Horaires356[[#This Row],[heures jour fériés]])</f>
        <v>0.30000000000000004</v>
      </c>
      <c r="J23" s="53">
        <f>(MOD(Horaires356[[#This Row],[Fin]]-Horaires356[[#This Row],[début]],1)-MOD(Horaires356[[#This Row],[PNP Fin]]-Horaires356[[#This Row],[PNP Début]],1))*24</f>
        <v>3</v>
      </c>
      <c r="K23" s="54">
        <f>IF(Horaires356[[#This Row],[PNP Début]]=0,0,IF(Horaires356[[#This Row],[PNP Début]]&lt;Horaires356[[#This Row],[début]],1,0)+Horaires356[[#This Row],[PNP Début]])</f>
        <v>0</v>
      </c>
      <c r="L23" s="55">
        <f>IF(Horaires356[[#This Row],[PNP Fin]]=0,0,IF(Horaires356[[#This Row],[PNP Fin]]&lt;Horaires356[[#This Row],[début]],1,0)+Horaires356[[#This Row],[PNP Fin]])</f>
        <v>0</v>
      </c>
      <c r="M23" s="55">
        <f>IF(Horaires356[[#This Row],[Fin]]&lt;Horaires356[[#This Row],[début]],1,0)+Horaires356[[#This Row],[Fin]]</f>
        <v>0.125</v>
      </c>
      <c r="N23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3</v>
      </c>
      <c r="O23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4" spans="1:19" ht="14.4" customHeight="1" x14ac:dyDescent="0.35">
      <c r="A24" s="5">
        <v>43111</v>
      </c>
      <c r="B24" s="1"/>
      <c r="C24" s="2">
        <v>0.16666666666666666</v>
      </c>
      <c r="D24" s="2">
        <v>0.25</v>
      </c>
      <c r="E24" s="3"/>
      <c r="F24" s="3"/>
      <c r="G24" s="3"/>
      <c r="H24" s="3"/>
      <c r="I24" s="52">
        <f>0.1*(Horaires356[[#This Row],[Heures de nuit]]+Horaires356[[#This Row],[heures jour dimanche]]+Horaires356[[#This Row],[heures jour fériés]])</f>
        <v>0.2</v>
      </c>
      <c r="J24" s="53">
        <f>(MOD(Horaires356[[#This Row],[Fin]]-Horaires356[[#This Row],[début]],1)-MOD(Horaires356[[#This Row],[PNP Fin]]-Horaires356[[#This Row],[PNP Début]],1))*24</f>
        <v>2</v>
      </c>
      <c r="K24" s="54">
        <f>IF(Horaires356[[#This Row],[PNP Début]]=0,0,IF(Horaires356[[#This Row],[PNP Début]]&lt;Horaires356[[#This Row],[début]],1,0)+Horaires356[[#This Row],[PNP Début]])</f>
        <v>0</v>
      </c>
      <c r="L24" s="55">
        <f>IF(Horaires356[[#This Row],[PNP Fin]]=0,0,IF(Horaires356[[#This Row],[PNP Fin]]&lt;Horaires356[[#This Row],[début]],1,0)+Horaires356[[#This Row],[PNP Fin]])</f>
        <v>0</v>
      </c>
      <c r="M24" s="55">
        <f>IF(Horaires356[[#This Row],[Fin]]&lt;Horaires356[[#This Row],[début]],1,0)+Horaires356[[#This Row],[Fin]]</f>
        <v>0.25</v>
      </c>
      <c r="N24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2</v>
      </c>
      <c r="O24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5" spans="1:19" ht="14.4" customHeight="1" x14ac:dyDescent="0.35">
      <c r="A25" s="5"/>
      <c r="B25" s="1"/>
      <c r="C25" s="2"/>
      <c r="D25" s="2"/>
      <c r="E25" s="3"/>
      <c r="F25" s="3"/>
      <c r="G25" s="3"/>
      <c r="H25" s="3"/>
      <c r="I25" s="52">
        <f>0.1*(Horaires356[[#This Row],[Heures de nuit]]+Horaires356[[#This Row],[heures jour dimanche]]+Horaires356[[#This Row],[heures jour fériés]])</f>
        <v>0</v>
      </c>
      <c r="J25" s="53">
        <f>(MOD(Horaires356[[#This Row],[Fin]]-Horaires356[[#This Row],[début]],1)-MOD(Horaires356[[#This Row],[PNP Fin]]-Horaires356[[#This Row],[PNP Début]],1))*24</f>
        <v>0</v>
      </c>
      <c r="K25" s="54">
        <f>IF(Horaires356[[#This Row],[PNP Début]]=0,0,IF(Horaires356[[#This Row],[PNP Début]]&lt;Horaires356[[#This Row],[début]],1,0)+Horaires356[[#This Row],[PNP Début]])</f>
        <v>0</v>
      </c>
      <c r="L25" s="55">
        <f>IF(Horaires356[[#This Row],[PNP Fin]]=0,0,IF(Horaires356[[#This Row],[PNP Fin]]&lt;Horaires356[[#This Row],[début]],1,0)+Horaires356[[#This Row],[PNP Fin]])</f>
        <v>0</v>
      </c>
      <c r="M25" s="55">
        <f>IF(Horaires356[[#This Row],[Fin]]&lt;Horaires356[[#This Row],[début]],1,0)+Horaires356[[#This Row],[Fin]]</f>
        <v>0</v>
      </c>
      <c r="N25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5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6" spans="1:19" ht="14.4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0.1*(Horaires356[[#This Row],[Heures de nuit]]+Horaires356[[#This Row],[heures jour dimanche]]+Horaires356[[#This Row],[heures jour fériés]])</f>
        <v>0</v>
      </c>
      <c r="J26" s="53">
        <f>(MOD(Horaires356[[#This Row],[Fin]]-Horaires356[[#This Row],[début]],1)-MOD(Horaires356[[#This Row],[PNP Fin]]-Horaires356[[#This Row],[PNP Début]],1))*24</f>
        <v>0</v>
      </c>
      <c r="K26" s="54">
        <f>IF(Horaires356[[#This Row],[PNP Début]]=0,0,IF(Horaires356[[#This Row],[PNP Début]]&lt;Horaires356[[#This Row],[début]],1,0)+Horaires356[[#This Row],[PNP Début]])</f>
        <v>0</v>
      </c>
      <c r="L26" s="55">
        <f>IF(Horaires356[[#This Row],[PNP Fin]]=0,0,IF(Horaires356[[#This Row],[PNP Fin]]&lt;Horaires356[[#This Row],[début]],1,0)+Horaires356[[#This Row],[PNP Fin]])</f>
        <v>0</v>
      </c>
      <c r="M26" s="55">
        <f>IF(Horaires356[[#This Row],[Fin]]&lt;Horaires356[[#This Row],[début]],1,0)+Horaires356[[#This Row],[Fin]]</f>
        <v>0</v>
      </c>
      <c r="N26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6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7" spans="1:19" ht="14.4" customHeight="1" x14ac:dyDescent="0.35">
      <c r="A27" s="78">
        <v>43112</v>
      </c>
      <c r="B27" s="79" t="s">
        <v>63</v>
      </c>
      <c r="C27" s="80">
        <v>0.33333333333333331</v>
      </c>
      <c r="D27" s="80">
        <v>0.66666666666666663</v>
      </c>
      <c r="E27" s="80"/>
      <c r="F27" s="80"/>
      <c r="G27" s="80"/>
      <c r="H27" s="80"/>
      <c r="I27" s="81">
        <f>0.1*(Horaires356[[#This Row],[Heures de nuit]]+Horaires356[[#This Row],[heures jour dimanche]]+Horaires356[[#This Row],[heures jour fériés]])</f>
        <v>0</v>
      </c>
      <c r="J27" s="81">
        <f>(MOD(Horaires356[[#This Row],[Fin]]-Horaires356[[#This Row],[début]],1)-MOD(Horaires356[[#This Row],[PNP Fin]]-Horaires356[[#This Row],[PNP Début]],1))*24</f>
        <v>8</v>
      </c>
      <c r="K27" s="54">
        <f>IF(Horaires356[[#This Row],[PNP Début]]=0,0,IF(Horaires356[[#This Row],[PNP Début]]&lt;Horaires356[[#This Row],[début]],1,0)+Horaires356[[#This Row],[PNP Début]])</f>
        <v>0</v>
      </c>
      <c r="L27" s="55">
        <f>IF(Horaires356[[#This Row],[PNP Fin]]=0,0,IF(Horaires356[[#This Row],[PNP Fin]]&lt;Horaires356[[#This Row],[début]],1,0)+Horaires356[[#This Row],[PNP Fin]])</f>
        <v>0</v>
      </c>
      <c r="M27" s="55">
        <f>IF(Horaires356[[#This Row],[Fin]]&lt;Horaires356[[#This Row],[début]],1,0)+Horaires356[[#This Row],[Fin]]</f>
        <v>0.66666666666666663</v>
      </c>
      <c r="N27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7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8" spans="1:19" ht="14.4" customHeight="1" x14ac:dyDescent="0.35">
      <c r="A28" s="78">
        <v>43113</v>
      </c>
      <c r="B28" s="79" t="s">
        <v>83</v>
      </c>
      <c r="C28" s="80">
        <v>0.41666666666666669</v>
      </c>
      <c r="D28" s="80">
        <v>0.83333333333333337</v>
      </c>
      <c r="E28" s="80"/>
      <c r="F28" s="80"/>
      <c r="G28" s="80"/>
      <c r="H28" s="80"/>
      <c r="I28" s="81">
        <f>0.1*(Horaires356[[#This Row],[Heures de nuit]]+Horaires356[[#This Row],[heures jour dimanche]]+Horaires356[[#This Row],[heures jour fériés]])</f>
        <v>0</v>
      </c>
      <c r="J28" s="81">
        <f>(MOD(Horaires356[[#This Row],[Fin]]-Horaires356[[#This Row],[début]],1)-MOD(Horaires356[[#This Row],[PNP Fin]]-Horaires356[[#This Row],[PNP Début]],1))*24</f>
        <v>10</v>
      </c>
      <c r="K28" s="54">
        <f>IF(Horaires356[[#This Row],[PNP Début]]=0,0,IF(Horaires356[[#This Row],[PNP Début]]&lt;Horaires356[[#This Row],[début]],1,0)+Horaires356[[#This Row],[PNP Début]])</f>
        <v>0</v>
      </c>
      <c r="L28" s="55">
        <f>IF(Horaires356[[#This Row],[PNP Fin]]=0,0,IF(Horaires356[[#This Row],[PNP Fin]]&lt;Horaires356[[#This Row],[début]],1,0)+Horaires356[[#This Row],[PNP Fin]])</f>
        <v>0</v>
      </c>
      <c r="M28" s="55">
        <f>IF(Horaires356[[#This Row],[Fin]]&lt;Horaires356[[#This Row],[début]],1,0)+Horaires356[[#This Row],[Fin]]</f>
        <v>0.83333333333333337</v>
      </c>
      <c r="N28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8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29" spans="1:19" ht="14.4" customHeight="1" x14ac:dyDescent="0.35">
      <c r="A29" s="5"/>
      <c r="B29" s="1"/>
      <c r="C29" s="2"/>
      <c r="D29" s="2"/>
      <c r="E29" s="3"/>
      <c r="F29" s="3"/>
      <c r="G29" s="3"/>
      <c r="H29" s="3"/>
      <c r="I29" s="52">
        <f>0.1*(Horaires356[[#This Row],[Heures de nuit]]+Horaires356[[#This Row],[heures jour dimanche]]+Horaires356[[#This Row],[heures jour fériés]])</f>
        <v>0</v>
      </c>
      <c r="J29" s="53">
        <f>(MOD(Horaires356[[#This Row],[Fin]]-Horaires356[[#This Row],[début]],1)-MOD(Horaires356[[#This Row],[PNP Fin]]-Horaires356[[#This Row],[PNP Début]],1))*24</f>
        <v>0</v>
      </c>
      <c r="K29" s="54">
        <f>IF(Horaires356[[#This Row],[PNP Début]]=0,0,IF(Horaires356[[#This Row],[PNP Début]]&lt;Horaires356[[#This Row],[début]],1,0)+Horaires356[[#This Row],[PNP Début]])</f>
        <v>0</v>
      </c>
      <c r="L29" s="55">
        <f>IF(Horaires356[[#This Row],[PNP Fin]]=0,0,IF(Horaires356[[#This Row],[PNP Fin]]&lt;Horaires356[[#This Row],[début]],1,0)+Horaires356[[#This Row],[PNP Fin]])</f>
        <v>0</v>
      </c>
      <c r="M29" s="55">
        <f>IF(Horaires356[[#This Row],[Fin]]&lt;Horaires356[[#This Row],[début]],1,0)+Horaires356[[#This Row],[Fin]]</f>
        <v>0</v>
      </c>
      <c r="N29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29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2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2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2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2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0" spans="1:19" ht="14.4" customHeight="1" x14ac:dyDescent="0.35">
      <c r="A30" s="5"/>
      <c r="B30" s="1"/>
      <c r="C30" s="2"/>
      <c r="D30" s="2"/>
      <c r="E30" s="3"/>
      <c r="F30" s="3"/>
      <c r="G30" s="3"/>
      <c r="H30" s="3"/>
      <c r="I30" s="52">
        <f>0.1*(Horaires356[[#This Row],[Heures de nuit]]+Horaires356[[#This Row],[heures jour dimanche]]+Horaires356[[#This Row],[heures jour fériés]])</f>
        <v>0</v>
      </c>
      <c r="J30" s="53">
        <f>(MOD(Horaires356[[#This Row],[Fin]]-Horaires356[[#This Row],[début]],1)-MOD(Horaires356[[#This Row],[PNP Fin]]-Horaires356[[#This Row],[PNP Début]],1))*24</f>
        <v>0</v>
      </c>
      <c r="K30" s="54">
        <f>IF(Horaires356[[#This Row],[PNP Début]]=0,0,IF(Horaires356[[#This Row],[PNP Début]]&lt;Horaires356[[#This Row],[début]],1,0)+Horaires356[[#This Row],[PNP Début]])</f>
        <v>0</v>
      </c>
      <c r="L30" s="55">
        <f>IF(Horaires356[[#This Row],[PNP Fin]]=0,0,IF(Horaires356[[#This Row],[PNP Fin]]&lt;Horaires356[[#This Row],[début]],1,0)+Horaires356[[#This Row],[PNP Fin]])</f>
        <v>0</v>
      </c>
      <c r="M30" s="55">
        <f>IF(Horaires356[[#This Row],[Fin]]&lt;Horaires356[[#This Row],[début]],1,0)+Horaires356[[#This Row],[Fin]]</f>
        <v>0</v>
      </c>
      <c r="N30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0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0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0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0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0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1" spans="1:19" ht="14.4" customHeight="1" x14ac:dyDescent="0.35">
      <c r="A31" s="5"/>
      <c r="B31" s="1"/>
      <c r="C31" s="2"/>
      <c r="D31" s="2"/>
      <c r="E31" s="3"/>
      <c r="F31" s="3"/>
      <c r="G31" s="3"/>
      <c r="H31" s="3"/>
      <c r="I31" s="52">
        <f>0.1*(Horaires356[[#This Row],[Heures de nuit]]+Horaires356[[#This Row],[heures jour dimanche]]+Horaires356[[#This Row],[heures jour fériés]])</f>
        <v>0</v>
      </c>
      <c r="J31" s="53">
        <f>(MOD(Horaires356[[#This Row],[Fin]]-Horaires356[[#This Row],[début]],1)-MOD(Horaires356[[#This Row],[PNP Fin]]-Horaires356[[#This Row],[PNP Début]],1))*24</f>
        <v>0</v>
      </c>
      <c r="K31" s="54">
        <f>IF(Horaires356[[#This Row],[PNP Début]]=0,0,IF(Horaires356[[#This Row],[PNP Début]]&lt;Horaires356[[#This Row],[début]],1,0)+Horaires356[[#This Row],[PNP Début]])</f>
        <v>0</v>
      </c>
      <c r="L31" s="55">
        <f>IF(Horaires356[[#This Row],[PNP Fin]]=0,0,IF(Horaires356[[#This Row],[PNP Fin]]&lt;Horaires356[[#This Row],[début]],1,0)+Horaires356[[#This Row],[PNP Fin]])</f>
        <v>0</v>
      </c>
      <c r="M31" s="55">
        <f>IF(Horaires356[[#This Row],[Fin]]&lt;Horaires356[[#This Row],[début]],1,0)+Horaires356[[#This Row],[Fin]]</f>
        <v>0</v>
      </c>
      <c r="N31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1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1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1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1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1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0.1*(Horaires356[[#This Row],[Heures de nuit]]+Horaires356[[#This Row],[heures jour dimanche]]+Horaires356[[#This Row],[heures jour fériés]])</f>
        <v>0</v>
      </c>
      <c r="J32" s="53">
        <f>(MOD(Horaires356[[#This Row],[Fin]]-Horaires356[[#This Row],[début]],1)-MOD(Horaires356[[#This Row],[PNP Fin]]-Horaires356[[#This Row],[PNP Début]],1))*24</f>
        <v>0</v>
      </c>
      <c r="K32" s="54">
        <f>IF(Horaires356[[#This Row],[PNP Début]]=0,0,IF(Horaires356[[#This Row],[PNP Début]]&lt;Horaires356[[#This Row],[début]],1,0)+Horaires356[[#This Row],[PNP Début]])</f>
        <v>0</v>
      </c>
      <c r="L32" s="55">
        <f>IF(Horaires356[[#This Row],[PNP Fin]]=0,0,IF(Horaires356[[#This Row],[PNP Fin]]&lt;Horaires356[[#This Row],[début]],1,0)+Horaires356[[#This Row],[PNP Fin]])</f>
        <v>0</v>
      </c>
      <c r="M32" s="55">
        <f>IF(Horaires356[[#This Row],[Fin]]&lt;Horaires356[[#This Row],[début]],1,0)+Horaires356[[#This Row],[Fin]]</f>
        <v>0</v>
      </c>
      <c r="N32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2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0.1*(Horaires356[[#This Row],[Heures de nuit]]+Horaires356[[#This Row],[heures jour dimanche]]+Horaires356[[#This Row],[heures jour fériés]])</f>
        <v>0</v>
      </c>
      <c r="J33" s="53">
        <f>(MOD(Horaires356[[#This Row],[Fin]]-Horaires356[[#This Row],[début]],1)-MOD(Horaires356[[#This Row],[PNP Fin]]-Horaires356[[#This Row],[PNP Début]],1))*24</f>
        <v>0</v>
      </c>
      <c r="K33" s="54">
        <f>IF(Horaires356[[#This Row],[PNP Début]]=0,0,IF(Horaires356[[#This Row],[PNP Début]]&lt;Horaires356[[#This Row],[début]],1,0)+Horaires356[[#This Row],[PNP Début]])</f>
        <v>0</v>
      </c>
      <c r="L33" s="55">
        <f>IF(Horaires356[[#This Row],[PNP Fin]]=0,0,IF(Horaires356[[#This Row],[PNP Fin]]&lt;Horaires356[[#This Row],[début]],1,0)+Horaires356[[#This Row],[PNP Fin]])</f>
        <v>0</v>
      </c>
      <c r="M33" s="55">
        <f>IF(Horaires356[[#This Row],[Fin]]&lt;Horaires356[[#This Row],[début]],1,0)+Horaires356[[#This Row],[Fin]]</f>
        <v>0</v>
      </c>
      <c r="N33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3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0.1*(Horaires356[[#This Row],[Heures de nuit]]+Horaires356[[#This Row],[heures jour dimanche]]+Horaires356[[#This Row],[heures jour fériés]])</f>
        <v>0</v>
      </c>
      <c r="J34" s="53">
        <f>(MOD(Horaires356[[#This Row],[Fin]]-Horaires356[[#This Row],[début]],1)-MOD(Horaires356[[#This Row],[PNP Fin]]-Horaires356[[#This Row],[PNP Début]],1))*24</f>
        <v>0</v>
      </c>
      <c r="K34" s="54">
        <f>IF(Horaires356[[#This Row],[PNP Début]]=0,0,IF(Horaires356[[#This Row],[PNP Début]]&lt;Horaires356[[#This Row],[début]],1,0)+Horaires356[[#This Row],[PNP Début]])</f>
        <v>0</v>
      </c>
      <c r="L34" s="55">
        <f>IF(Horaires356[[#This Row],[PNP Fin]]=0,0,IF(Horaires356[[#This Row],[PNP Fin]]&lt;Horaires356[[#This Row],[début]],1,0)+Horaires356[[#This Row],[PNP Fin]])</f>
        <v>0</v>
      </c>
      <c r="M34" s="55">
        <f>IF(Horaires356[[#This Row],[Fin]]&lt;Horaires356[[#This Row],[début]],1,0)+Horaires356[[#This Row],[Fin]]</f>
        <v>0</v>
      </c>
      <c r="N34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4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0.1*(Horaires356[[#This Row],[Heures de nuit]]+Horaires356[[#This Row],[heures jour dimanche]]+Horaires356[[#This Row],[heures jour fériés]])</f>
        <v>0</v>
      </c>
      <c r="J35" s="53">
        <f>(MOD(Horaires356[[#This Row],[Fin]]-Horaires356[[#This Row],[début]],1)-MOD(Horaires356[[#This Row],[PNP Fin]]-Horaires356[[#This Row],[PNP Début]],1))*24</f>
        <v>0</v>
      </c>
      <c r="K35" s="54">
        <f>IF(Horaires356[[#This Row],[PNP Début]]=0,0,IF(Horaires356[[#This Row],[PNP Début]]&lt;Horaires356[[#This Row],[début]],1,0)+Horaires356[[#This Row],[PNP Début]])</f>
        <v>0</v>
      </c>
      <c r="L35" s="55">
        <f>IF(Horaires356[[#This Row],[PNP Fin]]=0,0,IF(Horaires356[[#This Row],[PNP Fin]]&lt;Horaires356[[#This Row],[début]],1,0)+Horaires356[[#This Row],[PNP Fin]])</f>
        <v>0</v>
      </c>
      <c r="M35" s="55">
        <f>IF(Horaires356[[#This Row],[Fin]]&lt;Horaires356[[#This Row],[début]],1,0)+Horaires356[[#This Row],[Fin]]</f>
        <v>0</v>
      </c>
      <c r="N35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5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0.1*(Horaires356[[#This Row],[Heures de nuit]]+Horaires356[[#This Row],[heures jour dimanche]]+Horaires356[[#This Row],[heures jour fériés]])</f>
        <v>0</v>
      </c>
      <c r="J36" s="53">
        <f>(MOD(Horaires356[[#This Row],[Fin]]-Horaires356[[#This Row],[début]],1)-MOD(Horaires356[[#This Row],[PNP Fin]]-Horaires356[[#This Row],[PNP Début]],1))*24</f>
        <v>0</v>
      </c>
      <c r="K36" s="54">
        <f>IF(Horaires356[[#This Row],[PNP Début]]=0,0,IF(Horaires356[[#This Row],[PNP Début]]&lt;Horaires356[[#This Row],[début]],1,0)+Horaires356[[#This Row],[PNP Début]])</f>
        <v>0</v>
      </c>
      <c r="L36" s="55">
        <f>IF(Horaires356[[#This Row],[PNP Fin]]=0,0,IF(Horaires356[[#This Row],[PNP Fin]]&lt;Horaires356[[#This Row],[début]],1,0)+Horaires356[[#This Row],[PNP Fin]])</f>
        <v>0</v>
      </c>
      <c r="M36" s="55">
        <f>IF(Horaires356[[#This Row],[Fin]]&lt;Horaires356[[#This Row],[début]],1,0)+Horaires356[[#This Row],[Fin]]</f>
        <v>0</v>
      </c>
      <c r="N36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6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0.1*(Horaires356[[#This Row],[Heures de nuit]]+Horaires356[[#This Row],[heures jour dimanche]]+Horaires356[[#This Row],[heures jour fériés]])</f>
        <v>0</v>
      </c>
      <c r="J37" s="53">
        <f>(MOD(Horaires356[[#This Row],[Fin]]-Horaires356[[#This Row],[début]],1)-MOD(Horaires356[[#This Row],[PNP Fin]]-Horaires356[[#This Row],[PNP Début]],1))*24</f>
        <v>0</v>
      </c>
      <c r="K37" s="54">
        <f>IF(Horaires356[[#This Row],[PNP Début]]=0,0,IF(Horaires356[[#This Row],[PNP Début]]&lt;Horaires356[[#This Row],[début]],1,0)+Horaires356[[#This Row],[PNP Début]])</f>
        <v>0</v>
      </c>
      <c r="L37" s="55">
        <f>IF(Horaires356[[#This Row],[PNP Fin]]=0,0,IF(Horaires356[[#This Row],[PNP Fin]]&lt;Horaires356[[#This Row],[début]],1,0)+Horaires356[[#This Row],[PNP Fin]])</f>
        <v>0</v>
      </c>
      <c r="M37" s="55">
        <f>IF(Horaires356[[#This Row],[Fin]]&lt;Horaires356[[#This Row],[début]],1,0)+Horaires356[[#This Row],[Fin]]</f>
        <v>0</v>
      </c>
      <c r="N37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7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0.1*(Horaires356[[#This Row],[Heures de nuit]]+Horaires356[[#This Row],[heures jour dimanche]]+Horaires356[[#This Row],[heures jour fériés]])</f>
        <v>0</v>
      </c>
      <c r="J38" s="53">
        <f>(MOD(Horaires356[[#This Row],[Fin]]-Horaires356[[#This Row],[début]],1)-MOD(Horaires356[[#This Row],[PNP Fin]]-Horaires356[[#This Row],[PNP Début]],1))*24</f>
        <v>0</v>
      </c>
      <c r="K38" s="54">
        <f>IF(Horaires356[[#This Row],[PNP Début]]=0,0,IF(Horaires356[[#This Row],[PNP Début]]&lt;Horaires356[[#This Row],[début]],1,0)+Horaires356[[#This Row],[PNP Début]])</f>
        <v>0</v>
      </c>
      <c r="L38" s="55">
        <f>IF(Horaires356[[#This Row],[PNP Fin]]=0,0,IF(Horaires356[[#This Row],[PNP Fin]]&lt;Horaires356[[#This Row],[début]],1,0)+Horaires356[[#This Row],[PNP Fin]])</f>
        <v>0</v>
      </c>
      <c r="M38" s="55">
        <f>IF(Horaires356[[#This Row],[Fin]]&lt;Horaires356[[#This Row],[début]],1,0)+Horaires356[[#This Row],[Fin]]</f>
        <v>0</v>
      </c>
      <c r="N38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8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0.1*(Horaires356[[#This Row],[Heures de nuit]]+Horaires356[[#This Row],[heures jour dimanche]]+Horaires356[[#This Row],[heures jour fériés]])</f>
        <v>0</v>
      </c>
      <c r="J39" s="53">
        <f>(MOD(Horaires356[[#This Row],[Fin]]-Horaires356[[#This Row],[début]],1)-MOD(Horaires356[[#This Row],[PNP Fin]]-Horaires356[[#This Row],[PNP Début]],1))*24</f>
        <v>0</v>
      </c>
      <c r="K39" s="54">
        <f>IF(Horaires356[[#This Row],[PNP Début]]=0,0,IF(Horaires356[[#This Row],[PNP Début]]&lt;Horaires356[[#This Row],[début]],1,0)+Horaires356[[#This Row],[PNP Début]])</f>
        <v>0</v>
      </c>
      <c r="L39" s="55">
        <f>IF(Horaires356[[#This Row],[PNP Fin]]=0,0,IF(Horaires356[[#This Row],[PNP Fin]]&lt;Horaires356[[#This Row],[début]],1,0)+Horaires356[[#This Row],[PNP Fin]])</f>
        <v>0</v>
      </c>
      <c r="M39" s="55">
        <f>IF(Horaires356[[#This Row],[Fin]]&lt;Horaires356[[#This Row],[début]],1,0)+Horaires356[[#This Row],[Fin]]</f>
        <v>0</v>
      </c>
      <c r="N39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39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3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3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3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3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0.1*(Horaires356[[#This Row],[Heures de nuit]]+Horaires356[[#This Row],[heures jour dimanche]]+Horaires356[[#This Row],[heures jour fériés]])</f>
        <v>0</v>
      </c>
      <c r="J40" s="53">
        <f>(MOD(Horaires356[[#This Row],[Fin]]-Horaires356[[#This Row],[début]],1)-MOD(Horaires356[[#This Row],[PNP Fin]]-Horaires356[[#This Row],[PNP Début]],1))*24</f>
        <v>0</v>
      </c>
      <c r="K40" s="54">
        <f>IF(Horaires356[[#This Row],[PNP Début]]=0,0,IF(Horaires356[[#This Row],[PNP Début]]&lt;Horaires356[[#This Row],[début]],1,0)+Horaires356[[#This Row],[PNP Début]])</f>
        <v>0</v>
      </c>
      <c r="L40" s="55">
        <f>IF(Horaires356[[#This Row],[PNP Fin]]=0,0,IF(Horaires356[[#This Row],[PNP Fin]]&lt;Horaires356[[#This Row],[début]],1,0)+Horaires356[[#This Row],[PNP Fin]])</f>
        <v>0</v>
      </c>
      <c r="M40" s="55">
        <f>IF(Horaires356[[#This Row],[Fin]]&lt;Horaires356[[#This Row],[début]],1,0)+Horaires356[[#This Row],[Fin]]</f>
        <v>0</v>
      </c>
      <c r="N40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0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0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0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0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0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0.1*(Horaires356[[#This Row],[Heures de nuit]]+Horaires356[[#This Row],[heures jour dimanche]]+Horaires356[[#This Row],[heures jour fériés]])</f>
        <v>0</v>
      </c>
      <c r="J41" s="53">
        <f>(MOD(Horaires356[[#This Row],[Fin]]-Horaires356[[#This Row],[début]],1)-MOD(Horaires356[[#This Row],[PNP Fin]]-Horaires356[[#This Row],[PNP Début]],1))*24</f>
        <v>0</v>
      </c>
      <c r="K41" s="54">
        <f>IF(Horaires356[[#This Row],[PNP Début]]=0,0,IF(Horaires356[[#This Row],[PNP Début]]&lt;Horaires356[[#This Row],[début]],1,0)+Horaires356[[#This Row],[PNP Début]])</f>
        <v>0</v>
      </c>
      <c r="L41" s="55">
        <f>IF(Horaires356[[#This Row],[PNP Fin]]=0,0,IF(Horaires356[[#This Row],[PNP Fin]]&lt;Horaires356[[#This Row],[début]],1,0)+Horaires356[[#This Row],[PNP Fin]])</f>
        <v>0</v>
      </c>
      <c r="M41" s="55">
        <f>IF(Horaires356[[#This Row],[Fin]]&lt;Horaires356[[#This Row],[début]],1,0)+Horaires356[[#This Row],[Fin]]</f>
        <v>0</v>
      </c>
      <c r="N41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1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1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1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1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1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0.1*(Horaires356[[#This Row],[Heures de nuit]]+Horaires356[[#This Row],[heures jour dimanche]]+Horaires356[[#This Row],[heures jour fériés]])</f>
        <v>0</v>
      </c>
      <c r="J42" s="53">
        <f>(MOD(Horaires356[[#This Row],[Fin]]-Horaires356[[#This Row],[début]],1)-MOD(Horaires356[[#This Row],[PNP Fin]]-Horaires356[[#This Row],[PNP Début]],1))*24</f>
        <v>0</v>
      </c>
      <c r="K42" s="54">
        <f>IF(Horaires356[[#This Row],[PNP Début]]=0,0,IF(Horaires356[[#This Row],[PNP Début]]&lt;Horaires356[[#This Row],[début]],1,0)+Horaires356[[#This Row],[PNP Début]])</f>
        <v>0</v>
      </c>
      <c r="L42" s="55">
        <f>IF(Horaires356[[#This Row],[PNP Fin]]=0,0,IF(Horaires356[[#This Row],[PNP Fin]]&lt;Horaires356[[#This Row],[début]],1,0)+Horaires356[[#This Row],[PNP Fin]])</f>
        <v>0</v>
      </c>
      <c r="M42" s="55">
        <f>IF(Horaires356[[#This Row],[Fin]]&lt;Horaires356[[#This Row],[début]],1,0)+Horaires356[[#This Row],[Fin]]</f>
        <v>0</v>
      </c>
      <c r="N42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2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2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2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0.1*(Horaires356[[#This Row],[Heures de nuit]]+Horaires356[[#This Row],[heures jour dimanche]]+Horaires356[[#This Row],[heures jour fériés]])</f>
        <v>0</v>
      </c>
      <c r="J43" s="53">
        <f>(MOD(Horaires356[[#This Row],[Fin]]-Horaires356[[#This Row],[début]],1)-MOD(Horaires356[[#This Row],[PNP Fin]]-Horaires356[[#This Row],[PNP Début]],1))*24</f>
        <v>0</v>
      </c>
      <c r="K43" s="54">
        <f>IF(Horaires356[[#This Row],[PNP Début]]=0,0,IF(Horaires356[[#This Row],[PNP Début]]&lt;Horaires356[[#This Row],[début]],1,0)+Horaires356[[#This Row],[PNP Début]])</f>
        <v>0</v>
      </c>
      <c r="L43" s="55">
        <f>IF(Horaires356[[#This Row],[PNP Fin]]=0,0,IF(Horaires356[[#This Row],[PNP Fin]]&lt;Horaires356[[#This Row],[début]],1,0)+Horaires356[[#This Row],[PNP Fin]])</f>
        <v>0</v>
      </c>
      <c r="M43" s="55">
        <f>IF(Horaires356[[#This Row],[Fin]]&lt;Horaires356[[#This Row],[début]],1,0)+Horaires356[[#This Row],[Fin]]</f>
        <v>0</v>
      </c>
      <c r="N43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3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3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3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0.1*(Horaires356[[#This Row],[Heures de nuit]]+Horaires356[[#This Row],[heures jour dimanche]]+Horaires356[[#This Row],[heures jour fériés]])</f>
        <v>0</v>
      </c>
      <c r="J44" s="53">
        <f>(MOD(Horaires356[[#This Row],[Fin]]-Horaires356[[#This Row],[début]],1)-MOD(Horaires356[[#This Row],[PNP Fin]]-Horaires356[[#This Row],[PNP Début]],1))*24</f>
        <v>0</v>
      </c>
      <c r="K44" s="54">
        <f>IF(Horaires356[[#This Row],[PNP Début]]=0,0,IF(Horaires356[[#This Row],[PNP Début]]&lt;Horaires356[[#This Row],[début]],1,0)+Horaires356[[#This Row],[PNP Début]])</f>
        <v>0</v>
      </c>
      <c r="L44" s="55">
        <f>IF(Horaires356[[#This Row],[PNP Fin]]=0,0,IF(Horaires356[[#This Row],[PNP Fin]]&lt;Horaires356[[#This Row],[début]],1,0)+Horaires356[[#This Row],[PNP Fin]])</f>
        <v>0</v>
      </c>
      <c r="M44" s="55">
        <f>IF(Horaires356[[#This Row],[Fin]]&lt;Horaires356[[#This Row],[début]],1,0)+Horaires356[[#This Row],[Fin]]</f>
        <v>0</v>
      </c>
      <c r="N44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4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4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4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0.1*(Horaires356[[#This Row],[Heures de nuit]]+Horaires356[[#This Row],[heures jour dimanche]]+Horaires356[[#This Row],[heures jour fériés]])</f>
        <v>0</v>
      </c>
      <c r="J45" s="53">
        <f>(MOD(Horaires356[[#This Row],[Fin]]-Horaires356[[#This Row],[début]],1)-MOD(Horaires356[[#This Row],[PNP Fin]]-Horaires356[[#This Row],[PNP Début]],1))*24</f>
        <v>0</v>
      </c>
      <c r="K45" s="54">
        <f>IF(Horaires356[[#This Row],[PNP Début]]=0,0,IF(Horaires356[[#This Row],[PNP Début]]&lt;Horaires356[[#This Row],[début]],1,0)+Horaires356[[#This Row],[PNP Début]])</f>
        <v>0</v>
      </c>
      <c r="L45" s="55">
        <f>IF(Horaires356[[#This Row],[PNP Fin]]=0,0,IF(Horaires356[[#This Row],[PNP Fin]]&lt;Horaires356[[#This Row],[début]],1,0)+Horaires356[[#This Row],[PNP Fin]])</f>
        <v>0</v>
      </c>
      <c r="M45" s="55">
        <f>IF(Horaires356[[#This Row],[Fin]]&lt;Horaires356[[#This Row],[début]],1,0)+Horaires356[[#This Row],[Fin]]</f>
        <v>0</v>
      </c>
      <c r="N45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5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5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5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0.1*(Horaires356[[#This Row],[Heures de nuit]]+Horaires356[[#This Row],[heures jour dimanche]]+Horaires356[[#This Row],[heures jour fériés]])</f>
        <v>0</v>
      </c>
      <c r="J46" s="53">
        <f>(MOD(Horaires356[[#This Row],[Fin]]-Horaires356[[#This Row],[début]],1)-MOD(Horaires356[[#This Row],[PNP Fin]]-Horaires356[[#This Row],[PNP Début]],1))*24</f>
        <v>0</v>
      </c>
      <c r="K46" s="54">
        <f>IF(Horaires356[[#This Row],[PNP Début]]=0,0,IF(Horaires356[[#This Row],[PNP Début]]&lt;Horaires356[[#This Row],[début]],1,0)+Horaires356[[#This Row],[PNP Début]])</f>
        <v>0</v>
      </c>
      <c r="L46" s="55">
        <f>IF(Horaires356[[#This Row],[PNP Fin]]=0,0,IF(Horaires356[[#This Row],[PNP Fin]]&lt;Horaires356[[#This Row],[début]],1,0)+Horaires356[[#This Row],[PNP Fin]])</f>
        <v>0</v>
      </c>
      <c r="M46" s="55">
        <f>IF(Horaires356[[#This Row],[Fin]]&lt;Horaires356[[#This Row],[début]],1,0)+Horaires356[[#This Row],[Fin]]</f>
        <v>0</v>
      </c>
      <c r="N46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6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6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6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0.1*(Horaires356[[#This Row],[Heures de nuit]]+Horaires356[[#This Row],[heures jour dimanche]]+Horaires356[[#This Row],[heures jour fériés]])</f>
        <v>0</v>
      </c>
      <c r="J47" s="53">
        <f>(MOD(Horaires356[[#This Row],[Fin]]-Horaires356[[#This Row],[début]],1)-MOD(Horaires356[[#This Row],[PNP Fin]]-Horaires356[[#This Row],[PNP Début]],1))*24</f>
        <v>0</v>
      </c>
      <c r="K47" s="54">
        <f>IF(Horaires356[[#This Row],[PNP Début]]=0,0,IF(Horaires356[[#This Row],[PNP Début]]&lt;Horaires356[[#This Row],[début]],1,0)+Horaires356[[#This Row],[PNP Début]])</f>
        <v>0</v>
      </c>
      <c r="L47" s="55">
        <f>IF(Horaires356[[#This Row],[PNP Fin]]=0,0,IF(Horaires356[[#This Row],[PNP Fin]]&lt;Horaires356[[#This Row],[début]],1,0)+Horaires356[[#This Row],[PNP Fin]])</f>
        <v>0</v>
      </c>
      <c r="M47" s="55">
        <f>IF(Horaires356[[#This Row],[Fin]]&lt;Horaires356[[#This Row],[début]],1,0)+Horaires356[[#This Row],[Fin]]</f>
        <v>0</v>
      </c>
      <c r="N47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7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7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7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0.1*(Horaires356[[#This Row],[Heures de nuit]]+Horaires356[[#This Row],[heures jour dimanche]]+Horaires356[[#This Row],[heures jour fériés]])</f>
        <v>0</v>
      </c>
      <c r="J48" s="53">
        <f>(MOD(Horaires356[[#This Row],[Fin]]-Horaires356[[#This Row],[début]],1)-MOD(Horaires356[[#This Row],[PNP Fin]]-Horaires356[[#This Row],[PNP Début]],1))*24</f>
        <v>0</v>
      </c>
      <c r="K48" s="54">
        <f>IF(Horaires356[[#This Row],[PNP Début]]=0,0,IF(Horaires356[[#This Row],[PNP Début]]&lt;Horaires356[[#This Row],[début]],1,0)+Horaires356[[#This Row],[PNP Début]])</f>
        <v>0</v>
      </c>
      <c r="L48" s="55">
        <f>IF(Horaires356[[#This Row],[PNP Fin]]=0,0,IF(Horaires356[[#This Row],[PNP Fin]]&lt;Horaires356[[#This Row],[début]],1,0)+Horaires356[[#This Row],[PNP Fin]])</f>
        <v>0</v>
      </c>
      <c r="M48" s="55">
        <f>IF(Horaires356[[#This Row],[Fin]]&lt;Horaires356[[#This Row],[début]],1,0)+Horaires356[[#This Row],[Fin]]</f>
        <v>0</v>
      </c>
      <c r="N48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8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8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8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0.1*(Horaires356[[#This Row],[Heures de nuit]]+Horaires356[[#This Row],[heures jour dimanche]]+Horaires356[[#This Row],[heures jour fériés]])</f>
        <v>0</v>
      </c>
      <c r="J49" s="53">
        <f>(MOD(Horaires356[[#This Row],[Fin]]-Horaires356[[#This Row],[début]],1)-MOD(Horaires356[[#This Row],[PNP Fin]]-Horaires356[[#This Row],[PNP Début]],1))*24</f>
        <v>0</v>
      </c>
      <c r="K49" s="54">
        <f>IF(Horaires356[[#This Row],[PNP Début]]=0,0,IF(Horaires356[[#This Row],[PNP Début]]&lt;Horaires356[[#This Row],[début]],1,0)+Horaires356[[#This Row],[PNP Début]])</f>
        <v>0</v>
      </c>
      <c r="L49" s="55">
        <f>IF(Horaires356[[#This Row],[PNP Fin]]=0,0,IF(Horaires356[[#This Row],[PNP Fin]]&lt;Horaires356[[#This Row],[début]],1,0)+Horaires356[[#This Row],[PNP Fin]])</f>
        <v>0</v>
      </c>
      <c r="M49" s="55">
        <f>IF(Horaires356[[#This Row],[Fin]]&lt;Horaires356[[#This Row],[début]],1,0)+Horaires356[[#This Row],[Fin]]</f>
        <v>0</v>
      </c>
      <c r="N49" s="36">
        <f>IF(Horaires356[[#This Row],[Fin]]&lt;Horaires356[[#This Row],[début]],MAX(0,MIN(Horaires356[[#This Row],[Fin corrigée si nuit]],fin_nuit)-MAX(Horaires356[[#This Row],[début]],deb_nuit))*24,(MAX(deb_nuit,Horaires356[[#This Row],[Fin]])-MAX(deb_nuit,Horaires356[[#This Row],[début]])+MAX(MIN(fin_nuit-1,Horaires356[[#This Row],[Fin]])-MIN(fin_nuit-1,Horaires356[[#This Row],[début]]),0))*24)</f>
        <v>0</v>
      </c>
      <c r="O49" s="57">
        <f>(MAX(0,MIN(Horaires356[[#This Row],[Fin corrigée si nuit]],fin_nuit)-MAX(Horaires356[[#This Row],[début]],deb_nuit))-IF(Horaires356[[#This Row],[PNP Début]]=0,0,MIN(Horaires356[[#This Row],[PNP Fin corrigée]],fin_nuit)-MAX(Horaires356[[#This Row],[PNP Début corrigé]],deb_nuit)))*24</f>
        <v>0</v>
      </c>
      <c r="P4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</f>
        <v>0</v>
      </c>
      <c r="Q49" s="57">
        <f>(IF(WEEKDAY(Horaires356[[#This Row],[Date]],2)=7,MAX(0,MIN(fin_dimJF,Horaires356[[#This Row],[Fin corrigée si nuit]])-MAX(deb_dimJF,Horaires356[[#This Row],[début]])),0)+IF(WEEKDAY(Horaires356[[#This Row],[Date]],2)=6,MAX(0,Horaires356[[#This Row],[Fin corrigée si nuit]]-(1+deb_dimJF)),0))*24-
(IF(WEEKDAY(Horaires356[[#This Row],[Date]],2)=7,MAX(0,MIN(fin_dimJF,Horaires356[[#This Row],[PNP Fin corrigée]])-MAX(deb_dimJF,Horaires356[[#This Row],[PNP Début corrigé]])),0)+IF(WEEKDAY(Horaires356[[#This Row],[Date]],2)=6,MAX(0,Horaires356[[#This Row],[PNP Fin corrigée]]-(1+deb_dimJF)),0))*24</f>
        <v>0</v>
      </c>
      <c r="R4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</f>
        <v>0</v>
      </c>
      <c r="S49" s="57">
        <f>(IF(COUNTIF(JF,Horaires356[[#This Row],[Date]]),MAX(0,MIN(fin_dimJF,Horaires356[[#This Row],[Fin corrigée si nuit]])-MAX(deb_dimJF,Horaires356[[#This Row],[début]])),0)+IF(COUNTIF(JF,Horaires356[[#This Row],[Date]]+1),MAX(0,Horaires356[[#This Row],[Fin corrigée si nuit]]-(1+deb_dimJF)),0))*24-
(IF(COUNTIF(JF,Horaires356[[#This Row],[Date]]),MAX(0,MIN(fin_dimJF,Horaires356[[#This Row],[PNP Fin corrigée]])-MAX(deb_dimJF,Horaires356[[#This Row],[PNP Début corrigé]])),0)+IF(COUNTIF(JF,Horaires356[[#This Row],[Date]]+1),MAX(0,Horaires356[[#This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SUM(Horaires356[Majoration])</f>
        <v>5.4016666666666673</v>
      </c>
      <c r="J50" s="60">
        <f>SUM(Horaires356[Heures totales payées])</f>
        <v>74.016666666666666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5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 t="s">
        <v>65</v>
      </c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Février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6" t="s">
        <v>31</v>
      </c>
      <c r="F11" s="66" t="s">
        <v>6</v>
      </c>
      <c r="G11" s="66" t="s">
        <v>31</v>
      </c>
      <c r="H11" s="66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42767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0.1*(Horaires3567[[#This Row],[Heures de nuit]]+Horaires3567[[#This Row],[heures jour dimanche]]+Horaires3567[[#This Row],[heures jour fériés]])</f>
        <v>0.7</v>
      </c>
      <c r="J13" s="34">
        <f>(MOD(Horaires3567[[#This Row],[Fin]]-Horaires3567[[#This Row],[début]],1)-MOD(Horaires3567[[#This Row],[PNP Fin]]-Horaires3567[[#This Row],[PNP Début]],1))*24</f>
        <v>12</v>
      </c>
      <c r="K13" s="35">
        <f>IF(Horaires3567[[#This Row],[PNP Début]]=0,0,IF(Horaires3567[[#This Row],[PNP Début]]&lt;Horaires3567[[#This Row],[début]],1,0)+Horaires3567[[#This Row],[PNP Début]])</f>
        <v>0</v>
      </c>
      <c r="L13" s="35">
        <f>IF(Horaires3567[[#This Row],[PNP Fin]]=0,0,IF(Horaires3567[[#This Row],[PNP Fin]]&lt;Horaires3567[[#This Row],[début]],1,0)+Horaires3567[[#This Row],[PNP Fin]])</f>
        <v>0</v>
      </c>
      <c r="M13" s="35">
        <f>IF(Horaires3567[[#This Row],[Fin]]&lt;Horaires3567[[#This Row],[début]],1,0)+Horaires3567[[#This Row],[Fin]]</f>
        <v>1.25</v>
      </c>
      <c r="N13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6.9999999999999991</v>
      </c>
      <c r="O13" s="3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6.9999999999999991</v>
      </c>
      <c r="P13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3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3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3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0.1*(Horaires3567[[#This Row],[Heures de nuit]]+Horaires3567[[#This Row],[heures jour dimanche]]+Horaires3567[[#This Row],[heures jour fériés]])</f>
        <v>0</v>
      </c>
      <c r="J14" s="34">
        <f>(MOD(Horaires3567[[#This Row],[Fin]]-Horaires3567[[#This Row],[début]],1)-MOD(Horaires3567[[#This Row],[PNP Fin]]-Horaires3567[[#This Row],[PNP Début]],1))*24</f>
        <v>0</v>
      </c>
      <c r="K14" s="35">
        <f>IF(Horaires3567[[#This Row],[PNP Début]]=0,0,IF(Horaires3567[[#This Row],[PNP Début]]&lt;Horaires3567[[#This Row],[début]],1,0)+Horaires3567[[#This Row],[PNP Début]])</f>
        <v>0</v>
      </c>
      <c r="L14" s="35">
        <f>IF(Horaires3567[[#This Row],[PNP Fin]]=0,0,IF(Horaires3567[[#This Row],[PNP Fin]]&lt;Horaires3567[[#This Row],[début]],1,0)+Horaires3567[[#This Row],[PNP Fin]])</f>
        <v>0</v>
      </c>
      <c r="M14" s="35">
        <f>IF(Horaires3567[[#This Row],[Fin]]&lt;Horaires3567[[#This Row],[début]],1,0)+Horaires3567[[#This Row],[Fin]]</f>
        <v>0</v>
      </c>
      <c r="N14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4" s="3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4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4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4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4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0.1*(Horaires3567[[#This Row],[Heures de nuit]]+Horaires3567[[#This Row],[heures jour dimanche]]+Horaires3567[[#This Row],[heures jour fériés]])</f>
        <v>0</v>
      </c>
      <c r="J15" s="34">
        <f>(MOD(Horaires3567[[#This Row],[Fin]]-Horaires3567[[#This Row],[début]],1)-MOD(Horaires3567[[#This Row],[PNP Fin]]-Horaires3567[[#This Row],[PNP Début]],1))*24</f>
        <v>0</v>
      </c>
      <c r="K15" s="35">
        <f>IF(Horaires3567[[#This Row],[PNP Début]]=0,0,IF(Horaires3567[[#This Row],[PNP Début]]&lt;Horaires3567[[#This Row],[début]],1,0)+Horaires3567[[#This Row],[PNP Début]])</f>
        <v>0</v>
      </c>
      <c r="L15" s="35">
        <f>IF(Horaires3567[[#This Row],[PNP Fin]]=0,0,IF(Horaires3567[[#This Row],[PNP Fin]]&lt;Horaires3567[[#This Row],[début]],1,0)+Horaires3567[[#This Row],[PNP Fin]])</f>
        <v>0</v>
      </c>
      <c r="M15" s="35">
        <f>IF(Horaires3567[[#This Row],[Fin]]&lt;Horaires3567[[#This Row],[début]],1,0)+Horaires3567[[#This Row],[Fin]]</f>
        <v>0</v>
      </c>
      <c r="N15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5" s="3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5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5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5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5" s="3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0.1*(Horaires3567[[#This Row],[Heures de nuit]]+Horaires3567[[#This Row],[heures jour dimanche]]+Horaires3567[[#This Row],[heures jour fériés]])</f>
        <v>0</v>
      </c>
      <c r="J16" s="38">
        <f>(MOD(Horaires3567[[#This Row],[Fin]]-Horaires3567[[#This Row],[début]],1)-MOD(Horaires3567[[#This Row],[PNP Fin]]-Horaires3567[[#This Row],[PNP Début]],1))*24</f>
        <v>0</v>
      </c>
      <c r="K16" s="35">
        <f>IF(Horaires3567[[#This Row],[PNP Début]]=0,0,IF(Horaires3567[[#This Row],[PNP Début]]&lt;Horaires3567[[#This Row],[début]],1,0)+Horaires3567[[#This Row],[PNP Début]])</f>
        <v>0</v>
      </c>
      <c r="L16" s="35">
        <f>IF(Horaires3567[[#This Row],[PNP Fin]]=0,0,IF(Horaires3567[[#This Row],[PNP Fin]]&lt;Horaires3567[[#This Row],[début]],1,0)+Horaires3567[[#This Row],[PNP Fin]])</f>
        <v>0</v>
      </c>
      <c r="M16" s="39">
        <f>IF(Horaires3567[[#This Row],[Fin]]&lt;Horaires3567[[#This Row],[début]],1,0)+Horaires3567[[#This Row],[Fin]]</f>
        <v>0</v>
      </c>
      <c r="N16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6" s="40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6" s="40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6" s="3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6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6" s="4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0.1*(Horaires3567[[#This Row],[Heures de nuit]]+Horaires3567[[#This Row],[heures jour dimanche]]+Horaires3567[[#This Row],[heures jour fériés]])</f>
        <v>0</v>
      </c>
      <c r="J17" s="43">
        <f>(MOD(Horaires3567[[#This Row],[Fin]]-Horaires3567[[#This Row],[début]],1)-MOD(Horaires3567[[#This Row],[PNP Fin]]-Horaires3567[[#This Row],[PNP Début]],1))*24</f>
        <v>0</v>
      </c>
      <c r="K17" s="44">
        <f>IF(Horaires3567[[#This Row],[PNP Début]]=0,0,IF(Horaires3567[[#This Row],[PNP Début]]&lt;Horaires3567[[#This Row],[début]],1,0)+Horaires3567[[#This Row],[PNP Début]])</f>
        <v>0</v>
      </c>
      <c r="L17" s="45">
        <f>IF(Horaires3567[[#This Row],[PNP Fin]]=0,0,IF(Horaires3567[[#This Row],[PNP Fin]]&lt;Horaires3567[[#This Row],[début]],1,0)+Horaires3567[[#This Row],[PNP Fin]])</f>
        <v>0</v>
      </c>
      <c r="M17" s="45">
        <f>IF(Horaires3567[[#This Row],[Fin]]&lt;Horaires3567[[#This Row],[début]],1,0)+Horaires3567[[#This Row],[Fin]]</f>
        <v>0</v>
      </c>
      <c r="N17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7" s="4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7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7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7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7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0.1*(Horaires3567[[#This Row],[Heures de nuit]]+Horaires3567[[#This Row],[heures jour dimanche]]+Horaires3567[[#This Row],[heures jour fériés]])</f>
        <v>0</v>
      </c>
      <c r="J18" s="43">
        <f>(MOD(Horaires3567[[#This Row],[Fin]]-Horaires3567[[#This Row],[début]],1)-MOD(Horaires3567[[#This Row],[PNP Fin]]-Horaires3567[[#This Row],[PNP Début]],1))*24</f>
        <v>0</v>
      </c>
      <c r="K18" s="44">
        <f>IF(Horaires3567[[#This Row],[PNP Début]]=0,0,IF(Horaires3567[[#This Row],[PNP Début]]&lt;Horaires3567[[#This Row],[début]],1,0)+Horaires3567[[#This Row],[PNP Début]])</f>
        <v>0</v>
      </c>
      <c r="L18" s="45">
        <f>IF(Horaires3567[[#This Row],[PNP Fin]]=0,0,IF(Horaires3567[[#This Row],[PNP Fin]]&lt;Horaires3567[[#This Row],[début]],1,0)+Horaires3567[[#This Row],[PNP Fin]])</f>
        <v>0</v>
      </c>
      <c r="M18" s="45">
        <f>IF(Horaires3567[[#This Row],[Fin]]&lt;Horaires3567[[#This Row],[début]],1,0)+Horaires3567[[#This Row],[Fin]]</f>
        <v>0</v>
      </c>
      <c r="N18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8" s="4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8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8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8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8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0.1*(Horaires3567[[#This Row],[Heures de nuit]]+Horaires3567[[#This Row],[heures jour dimanche]]+Horaires3567[[#This Row],[heures jour fériés]])</f>
        <v>0</v>
      </c>
      <c r="J19" s="43">
        <f>(MOD(Horaires3567[[#This Row],[Fin]]-Horaires3567[[#This Row],[début]],1)-MOD(Horaires3567[[#This Row],[PNP Fin]]-Horaires3567[[#This Row],[PNP Début]],1))*24</f>
        <v>0</v>
      </c>
      <c r="K19" s="44">
        <f>IF(Horaires3567[[#This Row],[PNP Début]]=0,0,IF(Horaires3567[[#This Row],[PNP Début]]&lt;Horaires3567[[#This Row],[début]],1,0)+Horaires3567[[#This Row],[PNP Début]])</f>
        <v>0</v>
      </c>
      <c r="L19" s="45">
        <f>IF(Horaires3567[[#This Row],[PNP Fin]]=0,0,IF(Horaires3567[[#This Row],[PNP Fin]]&lt;Horaires3567[[#This Row],[début]],1,0)+Horaires3567[[#This Row],[PNP Fin]])</f>
        <v>0</v>
      </c>
      <c r="M19" s="45">
        <f>IF(Horaires3567[[#This Row],[Fin]]&lt;Horaires3567[[#This Row],[début]],1,0)+Horaires3567[[#This Row],[Fin]]</f>
        <v>0</v>
      </c>
      <c r="N19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19" s="4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19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19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19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19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0.1*(Horaires3567[[#This Row],[Heures de nuit]]+Horaires3567[[#This Row],[heures jour dimanche]]+Horaires3567[[#This Row],[heures jour fériés]])</f>
        <v>0</v>
      </c>
      <c r="J20" s="43">
        <f>(MOD(Horaires3567[[#This Row],[Fin]]-Horaires3567[[#This Row],[début]],1)-MOD(Horaires3567[[#This Row],[PNP Fin]]-Horaires3567[[#This Row],[PNP Début]],1))*24</f>
        <v>0</v>
      </c>
      <c r="K20" s="44">
        <f>IF(Horaires3567[[#This Row],[PNP Début]]=0,0,IF(Horaires3567[[#This Row],[PNP Début]]&lt;Horaires3567[[#This Row],[début]],1,0)+Horaires3567[[#This Row],[PNP Début]])</f>
        <v>0</v>
      </c>
      <c r="L20" s="45">
        <f>IF(Horaires3567[[#This Row],[PNP Fin]]=0,0,IF(Horaires3567[[#This Row],[PNP Fin]]&lt;Horaires3567[[#This Row],[début]],1,0)+Horaires3567[[#This Row],[PNP Fin]])</f>
        <v>0</v>
      </c>
      <c r="M20" s="45">
        <f>IF(Horaires3567[[#This Row],[Fin]]&lt;Horaires3567[[#This Row],[début]],1,0)+Horaires3567[[#This Row],[Fin]]</f>
        <v>0</v>
      </c>
      <c r="N20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0" s="46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0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0" s="46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0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0" s="46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0.1*(Horaires3567[[#This Row],[Heures de nuit]]+Horaires3567[[#This Row],[heures jour dimanche]]+Horaires3567[[#This Row],[heures jour fériés]])</f>
        <v>0</v>
      </c>
      <c r="J21" s="48">
        <f>(MOD(Horaires3567[[#This Row],[Fin]]-Horaires3567[[#This Row],[début]],1)-MOD(Horaires3567[[#This Row],[PNP Fin]]-Horaires3567[[#This Row],[PNP Début]],1))*24</f>
        <v>0</v>
      </c>
      <c r="K21" s="49">
        <f>IF(Horaires3567[[#This Row],[PNP Début]]=0,0,IF(Horaires3567[[#This Row],[PNP Début]]&lt;Horaires3567[[#This Row],[début]],1,0)+Horaires3567[[#This Row],[PNP Début]])</f>
        <v>0</v>
      </c>
      <c r="L21" s="50">
        <f>IF(Horaires3567[[#This Row],[PNP Fin]]=0,0,IF(Horaires3567[[#This Row],[PNP Fin]]&lt;Horaires3567[[#This Row],[début]],1,0)+Horaires3567[[#This Row],[PNP Fin]])</f>
        <v>0</v>
      </c>
      <c r="M21" s="50">
        <f>IF(Horaires3567[[#This Row],[Fin]]&lt;Horaires3567[[#This Row],[début]],1,0)+Horaires3567[[#This Row],[Fin]]</f>
        <v>0</v>
      </c>
      <c r="N21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1" s="51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1" s="51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1" s="51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0.1*(Horaires3567[[#This Row],[Heures de nuit]]+Horaires3567[[#This Row],[heures jour dimanche]]+Horaires3567[[#This Row],[heures jour fériés]])</f>
        <v>0</v>
      </c>
      <c r="J22" s="53">
        <f>(MOD(Horaires3567[[#This Row],[Fin]]-Horaires3567[[#This Row],[début]],1)-MOD(Horaires3567[[#This Row],[PNP Fin]]-Horaires3567[[#This Row],[PNP Début]],1))*24</f>
        <v>0</v>
      </c>
      <c r="K22" s="54">
        <f>IF(Horaires3567[[#This Row],[PNP Début]]=0,0,IF(Horaires3567[[#This Row],[PNP Début]]&lt;Horaires3567[[#This Row],[début]],1,0)+Horaires3567[[#This Row],[PNP Début]])</f>
        <v>0</v>
      </c>
      <c r="L22" s="55">
        <f>IF(Horaires3567[[#This Row],[PNP Fin]]=0,0,IF(Horaires3567[[#This Row],[PNP Fin]]&lt;Horaires3567[[#This Row],[début]],1,0)+Horaires3567[[#This Row],[PNP Fin]])</f>
        <v>0</v>
      </c>
      <c r="M22" s="55">
        <f>IF(Horaires3567[[#This Row],[Fin]]&lt;Horaires3567[[#This Row],[début]],1,0)+Horaires3567[[#This Row],[Fin]]</f>
        <v>0</v>
      </c>
      <c r="N22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2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0.1*(Horaires3567[[#This Row],[Heures de nuit]]+Horaires3567[[#This Row],[heures jour dimanche]]+Horaires3567[[#This Row],[heures jour fériés]])</f>
        <v>0</v>
      </c>
      <c r="J23" s="53">
        <f>(MOD(Horaires3567[[#This Row],[Fin]]-Horaires3567[[#This Row],[début]],1)-MOD(Horaires3567[[#This Row],[PNP Fin]]-Horaires3567[[#This Row],[PNP Début]],1))*24</f>
        <v>0</v>
      </c>
      <c r="K23" s="54">
        <f>IF(Horaires3567[[#This Row],[PNP Début]]=0,0,IF(Horaires3567[[#This Row],[PNP Début]]&lt;Horaires3567[[#This Row],[début]],1,0)+Horaires3567[[#This Row],[PNP Début]])</f>
        <v>0</v>
      </c>
      <c r="L23" s="55">
        <f>IF(Horaires3567[[#This Row],[PNP Fin]]=0,0,IF(Horaires3567[[#This Row],[PNP Fin]]&lt;Horaires3567[[#This Row],[début]],1,0)+Horaires3567[[#This Row],[PNP Fin]])</f>
        <v>0</v>
      </c>
      <c r="M23" s="55">
        <f>IF(Horaires3567[[#This Row],[Fin]]&lt;Horaires3567[[#This Row],[début]],1,0)+Horaires3567[[#This Row],[Fin]]</f>
        <v>0</v>
      </c>
      <c r="N23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3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0.1*(Horaires3567[[#This Row],[Heures de nuit]]+Horaires3567[[#This Row],[heures jour dimanche]]+Horaires3567[[#This Row],[heures jour fériés]])</f>
        <v>0</v>
      </c>
      <c r="J24" s="53">
        <f>(MOD(Horaires3567[[#This Row],[Fin]]-Horaires3567[[#This Row],[début]],1)-MOD(Horaires3567[[#This Row],[PNP Fin]]-Horaires3567[[#This Row],[PNP Début]],1))*24</f>
        <v>0</v>
      </c>
      <c r="K24" s="54">
        <f>IF(Horaires3567[[#This Row],[PNP Début]]=0,0,IF(Horaires3567[[#This Row],[PNP Début]]&lt;Horaires3567[[#This Row],[début]],1,0)+Horaires3567[[#This Row],[PNP Début]])</f>
        <v>0</v>
      </c>
      <c r="L24" s="55">
        <f>IF(Horaires3567[[#This Row],[PNP Fin]]=0,0,IF(Horaires3567[[#This Row],[PNP Fin]]&lt;Horaires3567[[#This Row],[début]],1,0)+Horaires3567[[#This Row],[PNP Fin]])</f>
        <v>0</v>
      </c>
      <c r="M24" s="55">
        <f>IF(Horaires3567[[#This Row],[Fin]]&lt;Horaires3567[[#This Row],[début]],1,0)+Horaires3567[[#This Row],[Fin]]</f>
        <v>0</v>
      </c>
      <c r="N24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4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0.1*(Horaires3567[[#This Row],[Heures de nuit]]+Horaires3567[[#This Row],[heures jour dimanche]]+Horaires3567[[#This Row],[heures jour fériés]])</f>
        <v>0</v>
      </c>
      <c r="J25" s="53">
        <f>(MOD(Horaires3567[[#This Row],[Fin]]-Horaires3567[[#This Row],[début]],1)-MOD(Horaires3567[[#This Row],[PNP Fin]]-Horaires3567[[#This Row],[PNP Début]],1))*24</f>
        <v>0</v>
      </c>
      <c r="K25" s="54">
        <f>IF(Horaires3567[[#This Row],[PNP Début]]=0,0,IF(Horaires3567[[#This Row],[PNP Début]]&lt;Horaires3567[[#This Row],[début]],1,0)+Horaires3567[[#This Row],[PNP Début]])</f>
        <v>0</v>
      </c>
      <c r="L25" s="55">
        <f>IF(Horaires3567[[#This Row],[PNP Fin]]=0,0,IF(Horaires3567[[#This Row],[PNP Fin]]&lt;Horaires3567[[#This Row],[début]],1,0)+Horaires3567[[#This Row],[PNP Fin]])</f>
        <v>0</v>
      </c>
      <c r="M25" s="55">
        <f>IF(Horaires3567[[#This Row],[Fin]]&lt;Horaires3567[[#This Row],[début]],1,0)+Horaires3567[[#This Row],[Fin]]</f>
        <v>0</v>
      </c>
      <c r="N25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5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0.1*(Horaires3567[[#This Row],[Heures de nuit]]+Horaires3567[[#This Row],[heures jour dimanche]]+Horaires3567[[#This Row],[heures jour fériés]])</f>
        <v>0</v>
      </c>
      <c r="J26" s="53">
        <f>(MOD(Horaires3567[[#This Row],[Fin]]-Horaires3567[[#This Row],[début]],1)-MOD(Horaires3567[[#This Row],[PNP Fin]]-Horaires3567[[#This Row],[PNP Début]],1))*24</f>
        <v>0</v>
      </c>
      <c r="K26" s="54">
        <f>IF(Horaires3567[[#This Row],[PNP Début]]=0,0,IF(Horaires3567[[#This Row],[PNP Début]]&lt;Horaires3567[[#This Row],[début]],1,0)+Horaires3567[[#This Row],[PNP Début]])</f>
        <v>0</v>
      </c>
      <c r="L26" s="55">
        <f>IF(Horaires3567[[#This Row],[PNP Fin]]=0,0,IF(Horaires3567[[#This Row],[PNP Fin]]&lt;Horaires3567[[#This Row],[début]],1,0)+Horaires3567[[#This Row],[PNP Fin]])</f>
        <v>0</v>
      </c>
      <c r="M26" s="55">
        <f>IF(Horaires3567[[#This Row],[Fin]]&lt;Horaires3567[[#This Row],[début]],1,0)+Horaires3567[[#This Row],[Fin]]</f>
        <v>0</v>
      </c>
      <c r="N26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6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0.1*(Horaires3567[[#This Row],[Heures de nuit]]+Horaires3567[[#This Row],[heures jour dimanche]]+Horaires3567[[#This Row],[heures jour fériés]])</f>
        <v>0</v>
      </c>
      <c r="J27" s="53">
        <f>(MOD(Horaires3567[[#This Row],[Fin]]-Horaires3567[[#This Row],[début]],1)-MOD(Horaires3567[[#This Row],[PNP Fin]]-Horaires3567[[#This Row],[PNP Début]],1))*24</f>
        <v>0</v>
      </c>
      <c r="K27" s="54">
        <f>IF(Horaires3567[[#This Row],[PNP Début]]=0,0,IF(Horaires3567[[#This Row],[PNP Début]]&lt;Horaires3567[[#This Row],[début]],1,0)+Horaires3567[[#This Row],[PNP Début]])</f>
        <v>0</v>
      </c>
      <c r="L27" s="55">
        <f>IF(Horaires3567[[#This Row],[PNP Fin]]=0,0,IF(Horaires3567[[#This Row],[PNP Fin]]&lt;Horaires3567[[#This Row],[début]],1,0)+Horaires3567[[#This Row],[PNP Fin]])</f>
        <v>0</v>
      </c>
      <c r="M27" s="55">
        <f>IF(Horaires3567[[#This Row],[Fin]]&lt;Horaires3567[[#This Row],[début]],1,0)+Horaires3567[[#This Row],[Fin]]</f>
        <v>0</v>
      </c>
      <c r="N27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7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0.1*(Horaires3567[[#This Row],[Heures de nuit]]+Horaires3567[[#This Row],[heures jour dimanche]]+Horaires3567[[#This Row],[heures jour fériés]])</f>
        <v>0</v>
      </c>
      <c r="J28" s="53">
        <f>(MOD(Horaires3567[[#This Row],[Fin]]-Horaires3567[[#This Row],[début]],1)-MOD(Horaires3567[[#This Row],[PNP Fin]]-Horaires3567[[#This Row],[PNP Début]],1))*24</f>
        <v>0</v>
      </c>
      <c r="K28" s="54">
        <f>IF(Horaires3567[[#This Row],[PNP Début]]=0,0,IF(Horaires3567[[#This Row],[PNP Début]]&lt;Horaires3567[[#This Row],[début]],1,0)+Horaires3567[[#This Row],[PNP Début]])</f>
        <v>0</v>
      </c>
      <c r="L28" s="55">
        <f>IF(Horaires3567[[#This Row],[PNP Fin]]=0,0,IF(Horaires3567[[#This Row],[PNP Fin]]&lt;Horaires3567[[#This Row],[début]],1,0)+Horaires3567[[#This Row],[PNP Fin]])</f>
        <v>0</v>
      </c>
      <c r="M28" s="55">
        <f>IF(Horaires3567[[#This Row],[Fin]]&lt;Horaires3567[[#This Row],[début]],1,0)+Horaires3567[[#This Row],[Fin]]</f>
        <v>0</v>
      </c>
      <c r="N28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8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0.1*(Horaires3567[[#This Row],[Heures de nuit]]+Horaires3567[[#This Row],[heures jour dimanche]]+Horaires3567[[#This Row],[heures jour fériés]])</f>
        <v>0</v>
      </c>
      <c r="J29" s="53">
        <f>(MOD(Horaires3567[[#This Row],[Fin]]-Horaires3567[[#This Row],[début]],1)-MOD(Horaires3567[[#This Row],[PNP Fin]]-Horaires3567[[#This Row],[PNP Début]],1))*24</f>
        <v>0</v>
      </c>
      <c r="K29" s="54">
        <f>IF(Horaires3567[[#This Row],[PNP Début]]=0,0,IF(Horaires3567[[#This Row],[PNP Début]]&lt;Horaires3567[[#This Row],[début]],1,0)+Horaires3567[[#This Row],[PNP Début]])</f>
        <v>0</v>
      </c>
      <c r="L29" s="55">
        <f>IF(Horaires3567[[#This Row],[PNP Fin]]=0,0,IF(Horaires3567[[#This Row],[PNP Fin]]&lt;Horaires3567[[#This Row],[début]],1,0)+Horaires3567[[#This Row],[PNP Fin]])</f>
        <v>0</v>
      </c>
      <c r="M29" s="55">
        <f>IF(Horaires3567[[#This Row],[Fin]]&lt;Horaires3567[[#This Row],[début]],1,0)+Horaires3567[[#This Row],[Fin]]</f>
        <v>0</v>
      </c>
      <c r="N29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29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2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2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2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2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0.1*(Horaires3567[[#This Row],[Heures de nuit]]+Horaires3567[[#This Row],[heures jour dimanche]]+Horaires3567[[#This Row],[heures jour fériés]])</f>
        <v>0</v>
      </c>
      <c r="J30" s="53">
        <f>(MOD(Horaires3567[[#This Row],[Fin]]-Horaires3567[[#This Row],[début]],1)-MOD(Horaires3567[[#This Row],[PNP Fin]]-Horaires3567[[#This Row],[PNP Début]],1))*24</f>
        <v>0</v>
      </c>
      <c r="K30" s="54">
        <f>IF(Horaires3567[[#This Row],[PNP Début]]=0,0,IF(Horaires3567[[#This Row],[PNP Début]]&lt;Horaires3567[[#This Row],[début]],1,0)+Horaires3567[[#This Row],[PNP Début]])</f>
        <v>0</v>
      </c>
      <c r="L30" s="55">
        <f>IF(Horaires3567[[#This Row],[PNP Fin]]=0,0,IF(Horaires3567[[#This Row],[PNP Fin]]&lt;Horaires3567[[#This Row],[début]],1,0)+Horaires3567[[#This Row],[PNP Fin]])</f>
        <v>0</v>
      </c>
      <c r="M30" s="55">
        <f>IF(Horaires3567[[#This Row],[Fin]]&lt;Horaires3567[[#This Row],[début]],1,0)+Horaires3567[[#This Row],[Fin]]</f>
        <v>0</v>
      </c>
      <c r="N30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0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0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0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0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0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0.1*(Horaires3567[[#This Row],[Heures de nuit]]+Horaires3567[[#This Row],[heures jour dimanche]]+Horaires3567[[#This Row],[heures jour fériés]])</f>
        <v>0</v>
      </c>
      <c r="J31" s="53">
        <f>(MOD(Horaires3567[[#This Row],[Fin]]-Horaires3567[[#This Row],[début]],1)-MOD(Horaires3567[[#This Row],[PNP Fin]]-Horaires3567[[#This Row],[PNP Début]],1))*24</f>
        <v>0</v>
      </c>
      <c r="K31" s="54">
        <f>IF(Horaires3567[[#This Row],[PNP Début]]=0,0,IF(Horaires3567[[#This Row],[PNP Début]]&lt;Horaires3567[[#This Row],[début]],1,0)+Horaires3567[[#This Row],[PNP Début]])</f>
        <v>0</v>
      </c>
      <c r="L31" s="55">
        <f>IF(Horaires3567[[#This Row],[PNP Fin]]=0,0,IF(Horaires3567[[#This Row],[PNP Fin]]&lt;Horaires3567[[#This Row],[début]],1,0)+Horaires3567[[#This Row],[PNP Fin]])</f>
        <v>0</v>
      </c>
      <c r="M31" s="55">
        <f>IF(Horaires3567[[#This Row],[Fin]]&lt;Horaires3567[[#This Row],[début]],1,0)+Horaires3567[[#This Row],[Fin]]</f>
        <v>0</v>
      </c>
      <c r="N31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1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1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1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1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1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0.1*(Horaires3567[[#This Row],[Heures de nuit]]+Horaires3567[[#This Row],[heures jour dimanche]]+Horaires3567[[#This Row],[heures jour fériés]])</f>
        <v>0</v>
      </c>
      <c r="J32" s="53">
        <f>(MOD(Horaires3567[[#This Row],[Fin]]-Horaires3567[[#This Row],[début]],1)-MOD(Horaires3567[[#This Row],[PNP Fin]]-Horaires3567[[#This Row],[PNP Début]],1))*24</f>
        <v>0</v>
      </c>
      <c r="K32" s="54">
        <f>IF(Horaires3567[[#This Row],[PNP Début]]=0,0,IF(Horaires3567[[#This Row],[PNP Début]]&lt;Horaires3567[[#This Row],[début]],1,0)+Horaires3567[[#This Row],[PNP Début]])</f>
        <v>0</v>
      </c>
      <c r="L32" s="55">
        <f>IF(Horaires3567[[#This Row],[PNP Fin]]=0,0,IF(Horaires3567[[#This Row],[PNP Fin]]&lt;Horaires3567[[#This Row],[début]],1,0)+Horaires3567[[#This Row],[PNP Fin]])</f>
        <v>0</v>
      </c>
      <c r="M32" s="55">
        <f>IF(Horaires3567[[#This Row],[Fin]]&lt;Horaires3567[[#This Row],[début]],1,0)+Horaires3567[[#This Row],[Fin]]</f>
        <v>0</v>
      </c>
      <c r="N32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2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0.1*(Horaires3567[[#This Row],[Heures de nuit]]+Horaires3567[[#This Row],[heures jour dimanche]]+Horaires3567[[#This Row],[heures jour fériés]])</f>
        <v>0</v>
      </c>
      <c r="J33" s="53">
        <f>(MOD(Horaires3567[[#This Row],[Fin]]-Horaires3567[[#This Row],[début]],1)-MOD(Horaires3567[[#This Row],[PNP Fin]]-Horaires3567[[#This Row],[PNP Début]],1))*24</f>
        <v>0</v>
      </c>
      <c r="K33" s="54">
        <f>IF(Horaires3567[[#This Row],[PNP Début]]=0,0,IF(Horaires3567[[#This Row],[PNP Début]]&lt;Horaires3567[[#This Row],[début]],1,0)+Horaires3567[[#This Row],[PNP Début]])</f>
        <v>0</v>
      </c>
      <c r="L33" s="55">
        <f>IF(Horaires3567[[#This Row],[PNP Fin]]=0,0,IF(Horaires3567[[#This Row],[PNP Fin]]&lt;Horaires3567[[#This Row],[début]],1,0)+Horaires3567[[#This Row],[PNP Fin]])</f>
        <v>0</v>
      </c>
      <c r="M33" s="55">
        <f>IF(Horaires3567[[#This Row],[Fin]]&lt;Horaires3567[[#This Row],[début]],1,0)+Horaires3567[[#This Row],[Fin]]</f>
        <v>0</v>
      </c>
      <c r="N33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3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0.1*(Horaires3567[[#This Row],[Heures de nuit]]+Horaires3567[[#This Row],[heures jour dimanche]]+Horaires3567[[#This Row],[heures jour fériés]])</f>
        <v>0</v>
      </c>
      <c r="J34" s="53">
        <f>(MOD(Horaires3567[[#This Row],[Fin]]-Horaires3567[[#This Row],[début]],1)-MOD(Horaires3567[[#This Row],[PNP Fin]]-Horaires3567[[#This Row],[PNP Début]],1))*24</f>
        <v>0</v>
      </c>
      <c r="K34" s="54">
        <f>IF(Horaires3567[[#This Row],[PNP Début]]=0,0,IF(Horaires3567[[#This Row],[PNP Début]]&lt;Horaires3567[[#This Row],[début]],1,0)+Horaires3567[[#This Row],[PNP Début]])</f>
        <v>0</v>
      </c>
      <c r="L34" s="55">
        <f>IF(Horaires3567[[#This Row],[PNP Fin]]=0,0,IF(Horaires3567[[#This Row],[PNP Fin]]&lt;Horaires3567[[#This Row],[début]],1,0)+Horaires3567[[#This Row],[PNP Fin]])</f>
        <v>0</v>
      </c>
      <c r="M34" s="55">
        <f>IF(Horaires3567[[#This Row],[Fin]]&lt;Horaires3567[[#This Row],[début]],1,0)+Horaires3567[[#This Row],[Fin]]</f>
        <v>0</v>
      </c>
      <c r="N34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4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0.1*(Horaires3567[[#This Row],[Heures de nuit]]+Horaires3567[[#This Row],[heures jour dimanche]]+Horaires3567[[#This Row],[heures jour fériés]])</f>
        <v>0</v>
      </c>
      <c r="J35" s="53">
        <f>(MOD(Horaires3567[[#This Row],[Fin]]-Horaires3567[[#This Row],[début]],1)-MOD(Horaires3567[[#This Row],[PNP Fin]]-Horaires3567[[#This Row],[PNP Début]],1))*24</f>
        <v>0</v>
      </c>
      <c r="K35" s="54">
        <f>IF(Horaires3567[[#This Row],[PNP Début]]=0,0,IF(Horaires3567[[#This Row],[PNP Début]]&lt;Horaires3567[[#This Row],[début]],1,0)+Horaires3567[[#This Row],[PNP Début]])</f>
        <v>0</v>
      </c>
      <c r="L35" s="55">
        <f>IF(Horaires3567[[#This Row],[PNP Fin]]=0,0,IF(Horaires3567[[#This Row],[PNP Fin]]&lt;Horaires3567[[#This Row],[début]],1,0)+Horaires3567[[#This Row],[PNP Fin]])</f>
        <v>0</v>
      </c>
      <c r="M35" s="55">
        <f>IF(Horaires3567[[#This Row],[Fin]]&lt;Horaires3567[[#This Row],[début]],1,0)+Horaires3567[[#This Row],[Fin]]</f>
        <v>0</v>
      </c>
      <c r="N35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5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0.1*(Horaires3567[[#This Row],[Heures de nuit]]+Horaires3567[[#This Row],[heures jour dimanche]]+Horaires3567[[#This Row],[heures jour fériés]])</f>
        <v>0</v>
      </c>
      <c r="J36" s="53">
        <f>(MOD(Horaires3567[[#This Row],[Fin]]-Horaires3567[[#This Row],[début]],1)-MOD(Horaires3567[[#This Row],[PNP Fin]]-Horaires3567[[#This Row],[PNP Début]],1))*24</f>
        <v>0</v>
      </c>
      <c r="K36" s="54">
        <f>IF(Horaires3567[[#This Row],[PNP Début]]=0,0,IF(Horaires3567[[#This Row],[PNP Début]]&lt;Horaires3567[[#This Row],[début]],1,0)+Horaires3567[[#This Row],[PNP Début]])</f>
        <v>0</v>
      </c>
      <c r="L36" s="55">
        <f>IF(Horaires3567[[#This Row],[PNP Fin]]=0,0,IF(Horaires3567[[#This Row],[PNP Fin]]&lt;Horaires3567[[#This Row],[début]],1,0)+Horaires3567[[#This Row],[PNP Fin]])</f>
        <v>0</v>
      </c>
      <c r="M36" s="55">
        <f>IF(Horaires3567[[#This Row],[Fin]]&lt;Horaires3567[[#This Row],[début]],1,0)+Horaires3567[[#This Row],[Fin]]</f>
        <v>0</v>
      </c>
      <c r="N36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6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0.1*(Horaires3567[[#This Row],[Heures de nuit]]+Horaires3567[[#This Row],[heures jour dimanche]]+Horaires3567[[#This Row],[heures jour fériés]])</f>
        <v>0</v>
      </c>
      <c r="J37" s="53">
        <f>(MOD(Horaires3567[[#This Row],[Fin]]-Horaires3567[[#This Row],[début]],1)-MOD(Horaires3567[[#This Row],[PNP Fin]]-Horaires3567[[#This Row],[PNP Début]],1))*24</f>
        <v>0</v>
      </c>
      <c r="K37" s="54">
        <f>IF(Horaires3567[[#This Row],[PNP Début]]=0,0,IF(Horaires3567[[#This Row],[PNP Début]]&lt;Horaires3567[[#This Row],[début]],1,0)+Horaires3567[[#This Row],[PNP Début]])</f>
        <v>0</v>
      </c>
      <c r="L37" s="55">
        <f>IF(Horaires3567[[#This Row],[PNP Fin]]=0,0,IF(Horaires3567[[#This Row],[PNP Fin]]&lt;Horaires3567[[#This Row],[début]],1,0)+Horaires3567[[#This Row],[PNP Fin]])</f>
        <v>0</v>
      </c>
      <c r="M37" s="55">
        <f>IF(Horaires3567[[#This Row],[Fin]]&lt;Horaires3567[[#This Row],[début]],1,0)+Horaires3567[[#This Row],[Fin]]</f>
        <v>0</v>
      </c>
      <c r="N37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7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0.1*(Horaires3567[[#This Row],[Heures de nuit]]+Horaires3567[[#This Row],[heures jour dimanche]]+Horaires3567[[#This Row],[heures jour fériés]])</f>
        <v>0</v>
      </c>
      <c r="J38" s="53">
        <f>(MOD(Horaires3567[[#This Row],[Fin]]-Horaires3567[[#This Row],[début]],1)-MOD(Horaires3567[[#This Row],[PNP Fin]]-Horaires3567[[#This Row],[PNP Début]],1))*24</f>
        <v>0</v>
      </c>
      <c r="K38" s="54">
        <f>IF(Horaires3567[[#This Row],[PNP Début]]=0,0,IF(Horaires3567[[#This Row],[PNP Début]]&lt;Horaires3567[[#This Row],[début]],1,0)+Horaires3567[[#This Row],[PNP Début]])</f>
        <v>0</v>
      </c>
      <c r="L38" s="55">
        <f>IF(Horaires3567[[#This Row],[PNP Fin]]=0,0,IF(Horaires3567[[#This Row],[PNP Fin]]&lt;Horaires3567[[#This Row],[début]],1,0)+Horaires3567[[#This Row],[PNP Fin]])</f>
        <v>0</v>
      </c>
      <c r="M38" s="55">
        <f>IF(Horaires3567[[#This Row],[Fin]]&lt;Horaires3567[[#This Row],[début]],1,0)+Horaires3567[[#This Row],[Fin]]</f>
        <v>0</v>
      </c>
      <c r="N38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8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0.1*(Horaires3567[[#This Row],[Heures de nuit]]+Horaires3567[[#This Row],[heures jour dimanche]]+Horaires3567[[#This Row],[heures jour fériés]])</f>
        <v>0</v>
      </c>
      <c r="J39" s="53">
        <f>(MOD(Horaires3567[[#This Row],[Fin]]-Horaires3567[[#This Row],[début]],1)-MOD(Horaires3567[[#This Row],[PNP Fin]]-Horaires3567[[#This Row],[PNP Début]],1))*24</f>
        <v>0</v>
      </c>
      <c r="K39" s="54">
        <f>IF(Horaires3567[[#This Row],[PNP Début]]=0,0,IF(Horaires3567[[#This Row],[PNP Début]]&lt;Horaires3567[[#This Row],[début]],1,0)+Horaires3567[[#This Row],[PNP Début]])</f>
        <v>0</v>
      </c>
      <c r="L39" s="55">
        <f>IF(Horaires3567[[#This Row],[PNP Fin]]=0,0,IF(Horaires3567[[#This Row],[PNP Fin]]&lt;Horaires3567[[#This Row],[début]],1,0)+Horaires3567[[#This Row],[PNP Fin]])</f>
        <v>0</v>
      </c>
      <c r="M39" s="55">
        <f>IF(Horaires3567[[#This Row],[Fin]]&lt;Horaires3567[[#This Row],[début]],1,0)+Horaires3567[[#This Row],[Fin]]</f>
        <v>0</v>
      </c>
      <c r="N39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39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3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3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3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3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0.1*(Horaires3567[[#This Row],[Heures de nuit]]+Horaires3567[[#This Row],[heures jour dimanche]]+Horaires3567[[#This Row],[heures jour fériés]])</f>
        <v>0</v>
      </c>
      <c r="J40" s="53">
        <f>(MOD(Horaires3567[[#This Row],[Fin]]-Horaires3567[[#This Row],[début]],1)-MOD(Horaires3567[[#This Row],[PNP Fin]]-Horaires3567[[#This Row],[PNP Début]],1))*24</f>
        <v>0</v>
      </c>
      <c r="K40" s="54">
        <f>IF(Horaires3567[[#This Row],[PNP Début]]=0,0,IF(Horaires3567[[#This Row],[PNP Début]]&lt;Horaires3567[[#This Row],[début]],1,0)+Horaires3567[[#This Row],[PNP Début]])</f>
        <v>0</v>
      </c>
      <c r="L40" s="55">
        <f>IF(Horaires3567[[#This Row],[PNP Fin]]=0,0,IF(Horaires3567[[#This Row],[PNP Fin]]&lt;Horaires3567[[#This Row],[début]],1,0)+Horaires3567[[#This Row],[PNP Fin]])</f>
        <v>0</v>
      </c>
      <c r="M40" s="55">
        <f>IF(Horaires3567[[#This Row],[Fin]]&lt;Horaires3567[[#This Row],[début]],1,0)+Horaires3567[[#This Row],[Fin]]</f>
        <v>0</v>
      </c>
      <c r="N40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0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0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0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0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0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0.1*(Horaires3567[[#This Row],[Heures de nuit]]+Horaires3567[[#This Row],[heures jour dimanche]]+Horaires3567[[#This Row],[heures jour fériés]])</f>
        <v>0</v>
      </c>
      <c r="J41" s="53">
        <f>(MOD(Horaires3567[[#This Row],[Fin]]-Horaires3567[[#This Row],[début]],1)-MOD(Horaires3567[[#This Row],[PNP Fin]]-Horaires3567[[#This Row],[PNP Début]],1))*24</f>
        <v>0</v>
      </c>
      <c r="K41" s="54">
        <f>IF(Horaires3567[[#This Row],[PNP Début]]=0,0,IF(Horaires3567[[#This Row],[PNP Début]]&lt;Horaires3567[[#This Row],[début]],1,0)+Horaires3567[[#This Row],[PNP Début]])</f>
        <v>0</v>
      </c>
      <c r="L41" s="55">
        <f>IF(Horaires3567[[#This Row],[PNP Fin]]=0,0,IF(Horaires3567[[#This Row],[PNP Fin]]&lt;Horaires3567[[#This Row],[début]],1,0)+Horaires3567[[#This Row],[PNP Fin]])</f>
        <v>0</v>
      </c>
      <c r="M41" s="55">
        <f>IF(Horaires3567[[#This Row],[Fin]]&lt;Horaires3567[[#This Row],[début]],1,0)+Horaires3567[[#This Row],[Fin]]</f>
        <v>0</v>
      </c>
      <c r="N41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1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1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1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1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1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0.1*(Horaires3567[[#This Row],[Heures de nuit]]+Horaires3567[[#This Row],[heures jour dimanche]]+Horaires3567[[#This Row],[heures jour fériés]])</f>
        <v>0</v>
      </c>
      <c r="J42" s="53">
        <f>(MOD(Horaires3567[[#This Row],[Fin]]-Horaires3567[[#This Row],[début]],1)-MOD(Horaires3567[[#This Row],[PNP Fin]]-Horaires3567[[#This Row],[PNP Début]],1))*24</f>
        <v>0</v>
      </c>
      <c r="K42" s="54">
        <f>IF(Horaires3567[[#This Row],[PNP Début]]=0,0,IF(Horaires3567[[#This Row],[PNP Début]]&lt;Horaires3567[[#This Row],[début]],1,0)+Horaires3567[[#This Row],[PNP Début]])</f>
        <v>0</v>
      </c>
      <c r="L42" s="55">
        <f>IF(Horaires3567[[#This Row],[PNP Fin]]=0,0,IF(Horaires3567[[#This Row],[PNP Fin]]&lt;Horaires3567[[#This Row],[début]],1,0)+Horaires3567[[#This Row],[PNP Fin]])</f>
        <v>0</v>
      </c>
      <c r="M42" s="55">
        <f>IF(Horaires3567[[#This Row],[Fin]]&lt;Horaires3567[[#This Row],[début]],1,0)+Horaires3567[[#This Row],[Fin]]</f>
        <v>0</v>
      </c>
      <c r="N42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2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2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2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0.1*(Horaires3567[[#This Row],[Heures de nuit]]+Horaires3567[[#This Row],[heures jour dimanche]]+Horaires3567[[#This Row],[heures jour fériés]])</f>
        <v>0</v>
      </c>
      <c r="J43" s="53">
        <f>(MOD(Horaires3567[[#This Row],[Fin]]-Horaires3567[[#This Row],[début]],1)-MOD(Horaires3567[[#This Row],[PNP Fin]]-Horaires3567[[#This Row],[PNP Début]],1))*24</f>
        <v>0</v>
      </c>
      <c r="K43" s="54">
        <f>IF(Horaires3567[[#This Row],[PNP Début]]=0,0,IF(Horaires3567[[#This Row],[PNP Début]]&lt;Horaires3567[[#This Row],[début]],1,0)+Horaires3567[[#This Row],[PNP Début]])</f>
        <v>0</v>
      </c>
      <c r="L43" s="55">
        <f>IF(Horaires3567[[#This Row],[PNP Fin]]=0,0,IF(Horaires3567[[#This Row],[PNP Fin]]&lt;Horaires3567[[#This Row],[début]],1,0)+Horaires3567[[#This Row],[PNP Fin]])</f>
        <v>0</v>
      </c>
      <c r="M43" s="55">
        <f>IF(Horaires3567[[#This Row],[Fin]]&lt;Horaires3567[[#This Row],[début]],1,0)+Horaires3567[[#This Row],[Fin]]</f>
        <v>0</v>
      </c>
      <c r="N43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3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3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3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0.1*(Horaires3567[[#This Row],[Heures de nuit]]+Horaires3567[[#This Row],[heures jour dimanche]]+Horaires3567[[#This Row],[heures jour fériés]])</f>
        <v>0</v>
      </c>
      <c r="J44" s="53">
        <f>(MOD(Horaires3567[[#This Row],[Fin]]-Horaires3567[[#This Row],[début]],1)-MOD(Horaires3567[[#This Row],[PNP Fin]]-Horaires3567[[#This Row],[PNP Début]],1))*24</f>
        <v>0</v>
      </c>
      <c r="K44" s="54">
        <f>IF(Horaires3567[[#This Row],[PNP Début]]=0,0,IF(Horaires3567[[#This Row],[PNP Début]]&lt;Horaires3567[[#This Row],[début]],1,0)+Horaires3567[[#This Row],[PNP Début]])</f>
        <v>0</v>
      </c>
      <c r="L44" s="55">
        <f>IF(Horaires3567[[#This Row],[PNP Fin]]=0,0,IF(Horaires3567[[#This Row],[PNP Fin]]&lt;Horaires3567[[#This Row],[début]],1,0)+Horaires3567[[#This Row],[PNP Fin]])</f>
        <v>0</v>
      </c>
      <c r="M44" s="55">
        <f>IF(Horaires3567[[#This Row],[Fin]]&lt;Horaires3567[[#This Row],[début]],1,0)+Horaires3567[[#This Row],[Fin]]</f>
        <v>0</v>
      </c>
      <c r="N44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4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4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4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0.1*(Horaires3567[[#This Row],[Heures de nuit]]+Horaires3567[[#This Row],[heures jour dimanche]]+Horaires3567[[#This Row],[heures jour fériés]])</f>
        <v>0</v>
      </c>
      <c r="J45" s="53">
        <f>(MOD(Horaires3567[[#This Row],[Fin]]-Horaires3567[[#This Row],[début]],1)-MOD(Horaires3567[[#This Row],[PNP Fin]]-Horaires3567[[#This Row],[PNP Début]],1))*24</f>
        <v>0</v>
      </c>
      <c r="K45" s="54">
        <f>IF(Horaires3567[[#This Row],[PNP Début]]=0,0,IF(Horaires3567[[#This Row],[PNP Début]]&lt;Horaires3567[[#This Row],[début]],1,0)+Horaires3567[[#This Row],[PNP Début]])</f>
        <v>0</v>
      </c>
      <c r="L45" s="55">
        <f>IF(Horaires3567[[#This Row],[PNP Fin]]=0,0,IF(Horaires3567[[#This Row],[PNP Fin]]&lt;Horaires3567[[#This Row],[début]],1,0)+Horaires3567[[#This Row],[PNP Fin]])</f>
        <v>0</v>
      </c>
      <c r="M45" s="55">
        <f>IF(Horaires3567[[#This Row],[Fin]]&lt;Horaires3567[[#This Row],[début]],1,0)+Horaires3567[[#This Row],[Fin]]</f>
        <v>0</v>
      </c>
      <c r="N45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5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5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5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0.1*(Horaires3567[[#This Row],[Heures de nuit]]+Horaires3567[[#This Row],[heures jour dimanche]]+Horaires3567[[#This Row],[heures jour fériés]])</f>
        <v>0</v>
      </c>
      <c r="J46" s="53">
        <f>(MOD(Horaires3567[[#This Row],[Fin]]-Horaires3567[[#This Row],[début]],1)-MOD(Horaires3567[[#This Row],[PNP Fin]]-Horaires3567[[#This Row],[PNP Début]],1))*24</f>
        <v>0</v>
      </c>
      <c r="K46" s="54">
        <f>IF(Horaires3567[[#This Row],[PNP Début]]=0,0,IF(Horaires3567[[#This Row],[PNP Début]]&lt;Horaires3567[[#This Row],[début]],1,0)+Horaires3567[[#This Row],[PNP Début]])</f>
        <v>0</v>
      </c>
      <c r="L46" s="55">
        <f>IF(Horaires3567[[#This Row],[PNP Fin]]=0,0,IF(Horaires3567[[#This Row],[PNP Fin]]&lt;Horaires3567[[#This Row],[début]],1,0)+Horaires3567[[#This Row],[PNP Fin]])</f>
        <v>0</v>
      </c>
      <c r="M46" s="55">
        <f>IF(Horaires3567[[#This Row],[Fin]]&lt;Horaires3567[[#This Row],[début]],1,0)+Horaires3567[[#This Row],[Fin]]</f>
        <v>0</v>
      </c>
      <c r="N46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6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6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6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0.1*(Horaires3567[[#This Row],[Heures de nuit]]+Horaires3567[[#This Row],[heures jour dimanche]]+Horaires3567[[#This Row],[heures jour fériés]])</f>
        <v>0</v>
      </c>
      <c r="J47" s="53">
        <f>(MOD(Horaires3567[[#This Row],[Fin]]-Horaires3567[[#This Row],[début]],1)-MOD(Horaires3567[[#This Row],[PNP Fin]]-Horaires3567[[#This Row],[PNP Début]],1))*24</f>
        <v>0</v>
      </c>
      <c r="K47" s="54">
        <f>IF(Horaires3567[[#This Row],[PNP Début]]=0,0,IF(Horaires3567[[#This Row],[PNP Début]]&lt;Horaires3567[[#This Row],[début]],1,0)+Horaires3567[[#This Row],[PNP Début]])</f>
        <v>0</v>
      </c>
      <c r="L47" s="55">
        <f>IF(Horaires3567[[#This Row],[PNP Fin]]=0,0,IF(Horaires3567[[#This Row],[PNP Fin]]&lt;Horaires3567[[#This Row],[début]],1,0)+Horaires3567[[#This Row],[PNP Fin]])</f>
        <v>0</v>
      </c>
      <c r="M47" s="55">
        <f>IF(Horaires3567[[#This Row],[Fin]]&lt;Horaires3567[[#This Row],[début]],1,0)+Horaires3567[[#This Row],[Fin]]</f>
        <v>0</v>
      </c>
      <c r="N47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7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7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7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0.1*(Horaires3567[[#This Row],[Heures de nuit]]+Horaires3567[[#This Row],[heures jour dimanche]]+Horaires3567[[#This Row],[heures jour fériés]])</f>
        <v>0</v>
      </c>
      <c r="J48" s="53">
        <f>(MOD(Horaires3567[[#This Row],[Fin]]-Horaires3567[[#This Row],[début]],1)-MOD(Horaires3567[[#This Row],[PNP Fin]]-Horaires3567[[#This Row],[PNP Début]],1))*24</f>
        <v>0</v>
      </c>
      <c r="K48" s="54">
        <f>IF(Horaires3567[[#This Row],[PNP Début]]=0,0,IF(Horaires3567[[#This Row],[PNP Début]]&lt;Horaires3567[[#This Row],[début]],1,0)+Horaires3567[[#This Row],[PNP Début]])</f>
        <v>0</v>
      </c>
      <c r="L48" s="55">
        <f>IF(Horaires3567[[#This Row],[PNP Fin]]=0,0,IF(Horaires3567[[#This Row],[PNP Fin]]&lt;Horaires3567[[#This Row],[début]],1,0)+Horaires3567[[#This Row],[PNP Fin]])</f>
        <v>0</v>
      </c>
      <c r="M48" s="55">
        <f>IF(Horaires3567[[#This Row],[Fin]]&lt;Horaires3567[[#This Row],[début]],1,0)+Horaires3567[[#This Row],[Fin]]</f>
        <v>0</v>
      </c>
      <c r="N48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8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8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8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0.1*(Horaires3567[[#This Row],[Heures de nuit]]+Horaires3567[[#This Row],[heures jour dimanche]]+Horaires3567[[#This Row],[heures jour fériés]])</f>
        <v>0</v>
      </c>
      <c r="J49" s="53">
        <f>(MOD(Horaires3567[[#This Row],[Fin]]-Horaires3567[[#This Row],[début]],1)-MOD(Horaires3567[[#This Row],[PNP Fin]]-Horaires3567[[#This Row],[PNP Début]],1))*24</f>
        <v>0</v>
      </c>
      <c r="K49" s="54">
        <f>IF(Horaires3567[[#This Row],[PNP Début]]=0,0,IF(Horaires3567[[#This Row],[PNP Début]]&lt;Horaires3567[[#This Row],[début]],1,0)+Horaires3567[[#This Row],[PNP Début]])</f>
        <v>0</v>
      </c>
      <c r="L49" s="55">
        <f>IF(Horaires3567[[#This Row],[PNP Fin]]=0,0,IF(Horaires3567[[#This Row],[PNP Fin]]&lt;Horaires3567[[#This Row],[début]],1,0)+Horaires3567[[#This Row],[PNP Fin]])</f>
        <v>0</v>
      </c>
      <c r="M49" s="55">
        <f>IF(Horaires3567[[#This Row],[Fin]]&lt;Horaires3567[[#This Row],[début]],1,0)+Horaires3567[[#This Row],[Fin]]</f>
        <v>0</v>
      </c>
      <c r="N49" s="36">
        <f>IF(Horaires3567[[#This Row],[Fin]]&lt;Horaires3567[[#This Row],[début]],MAX(0,MIN(Horaires3567[[#This Row],[Fin corrigée si nuit]],fin_nuit)-MAX(Horaires3567[[#This Row],[début]],deb_nuit))*24,(MAX(deb_nuit,Horaires3567[[#This Row],[Fin]])-MAX(deb_nuit,Horaires3567[[#This Row],[début]])+MAX(MIN(fin_nuit-1,Horaires3567[[#This Row],[Fin]])-MIN(fin_nuit-1,Horaires3567[[#This Row],[début]]),0))*24)</f>
        <v>0</v>
      </c>
      <c r="O49" s="57">
        <f>(MAX(0,MIN(Horaires3567[[#This Row],[Fin corrigée si nuit]],fin_nuit)-MAX(Horaires3567[[#This Row],[début]],deb_nuit))-IF(Horaires3567[[#This Row],[PNP Début]]=0,0,MIN(Horaires3567[[#This Row],[PNP Fin corrigée]],fin_nuit)-MAX(Horaires3567[[#This Row],[PNP Début corrigé]],deb_nuit)))*24</f>
        <v>0</v>
      </c>
      <c r="P4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</f>
        <v>0</v>
      </c>
      <c r="Q49" s="57">
        <f>(IF(WEEKDAY(Horaires3567[[#This Row],[Date]],2)=7,MAX(0,MIN(fin_dimJF,Horaires3567[[#This Row],[Fin corrigée si nuit]])-MAX(deb_dimJF,Horaires3567[[#This Row],[début]])),0)+IF(WEEKDAY(Horaires3567[[#This Row],[Date]],2)=6,MAX(0,Horaires3567[[#This Row],[Fin corrigée si nuit]]-(1+deb_dimJF)),0))*24-
(IF(WEEKDAY(Horaires3567[[#This Row],[Date]],2)=7,MAX(0,MIN(fin_dimJF,Horaires3567[[#This Row],[PNP Fin corrigée]])-MAX(deb_dimJF,Horaires3567[[#This Row],[PNP Début corrigé]])),0)+IF(WEEKDAY(Horaires3567[[#This Row],[Date]],2)=6,MAX(0,Horaires3567[[#This Row],[PNP Fin corrigée]]-(1+deb_dimJF)),0))*24</f>
        <v>0</v>
      </c>
      <c r="R4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</f>
        <v>0</v>
      </c>
      <c r="S49" s="57">
        <f>(IF(COUNTIF(JF,Horaires3567[[#This Row],[Date]]),MAX(0,MIN(fin_dimJF,Horaires3567[[#This Row],[Fin corrigée si nuit]])-MAX(deb_dimJF,Horaires3567[[#This Row],[début]])),0)+IF(COUNTIF(JF,Horaires3567[[#This Row],[Date]]+1),MAX(0,Horaires3567[[#This Row],[Fin corrigée si nuit]]-(1+deb_dimJF)),0))*24-
(IF(COUNTIF(JF,Horaires3567[[#This Row],[Date]]),MAX(0,MIN(fin_dimJF,Horaires3567[[#This Row],[PNP Fin corrigée]])-MAX(deb_dimJF,Horaires3567[[#This Row],[PNP Début corrigé]])),0)+IF(COUNTIF(JF,Horaires3567[[#This Row],[Date]]+1),MAX(0,Horaires3567[[#This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SUM(Horaires3567[Majoration])</f>
        <v>0.7</v>
      </c>
      <c r="J50" s="60">
        <f>SUM(Horaires3567[Heures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5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60"/>
  <sheetViews>
    <sheetView tabSelected="1" topLeftCell="B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 t="s">
        <v>65</v>
      </c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Mars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43160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0.1*(Horaires35673[[#This Row],[Heures de nuit]]+Horaires35673[[#This Row],[heures jour dimanche]]+Horaires35673[[#This Row],[heures jour fériés]])</f>
        <v>0.7</v>
      </c>
      <c r="J13" s="34">
        <f>(MOD(Horaires35673[[#This Row],[Fin]]-Horaires35673[[#This Row],[début]],1)-MOD(Horaires35673[[#This Row],[PNP Fin]]-Horaires35673[[#This Row],[PNP Début]],1))*24</f>
        <v>12</v>
      </c>
      <c r="K13" s="35">
        <f>IF(Horaires35673[[#This Row],[PNP Début]]=0,0,IF(Horaires35673[[#This Row],[PNP Début]]&lt;Horaires35673[[#This Row],[début]],1,0)+Horaires35673[[#This Row],[PNP Début]])</f>
        <v>0</v>
      </c>
      <c r="L13" s="35">
        <f>IF(Horaires35673[[#This Row],[PNP Fin]]=0,0,IF(Horaires35673[[#This Row],[PNP Fin]]&lt;Horaires35673[[#This Row],[début]],1,0)+Horaires35673[[#This Row],[PNP Fin]])</f>
        <v>0</v>
      </c>
      <c r="M13" s="35">
        <f>IF(Horaires35673[[#This Row],[Fin]]&lt;Horaires35673[[#This Row],[début]],1,0)+Horaires35673[[#This Row],[Fin]]</f>
        <v>1.25</v>
      </c>
      <c r="N13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6.9999999999999991</v>
      </c>
      <c r="O13" s="3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6.9999999999999991</v>
      </c>
      <c r="P13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3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3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3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0.1*(Horaires35673[[#This Row],[Heures de nuit]]+Horaires35673[[#This Row],[heures jour dimanche]]+Horaires35673[[#This Row],[heures jour fériés]])</f>
        <v>0</v>
      </c>
      <c r="J14" s="34">
        <f>(MOD(Horaires35673[[#This Row],[Fin]]-Horaires35673[[#This Row],[début]],1)-MOD(Horaires35673[[#This Row],[PNP Fin]]-Horaires35673[[#This Row],[PNP Début]],1))*24</f>
        <v>0</v>
      </c>
      <c r="K14" s="35">
        <f>IF(Horaires35673[[#This Row],[PNP Début]]=0,0,IF(Horaires35673[[#This Row],[PNP Début]]&lt;Horaires35673[[#This Row],[début]],1,0)+Horaires35673[[#This Row],[PNP Début]])</f>
        <v>0</v>
      </c>
      <c r="L14" s="35">
        <f>IF(Horaires35673[[#This Row],[PNP Fin]]=0,0,IF(Horaires35673[[#This Row],[PNP Fin]]&lt;Horaires35673[[#This Row],[début]],1,0)+Horaires35673[[#This Row],[PNP Fin]])</f>
        <v>0</v>
      </c>
      <c r="M14" s="35">
        <f>IF(Horaires35673[[#This Row],[Fin]]&lt;Horaires35673[[#This Row],[début]],1,0)+Horaires35673[[#This Row],[Fin]]</f>
        <v>0</v>
      </c>
      <c r="N14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4" s="3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4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4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4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4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0.1*(Horaires35673[[#This Row],[Heures de nuit]]+Horaires35673[[#This Row],[heures jour dimanche]]+Horaires35673[[#This Row],[heures jour fériés]])</f>
        <v>0</v>
      </c>
      <c r="J15" s="34">
        <f>(MOD(Horaires35673[[#This Row],[Fin]]-Horaires35673[[#This Row],[début]],1)-MOD(Horaires35673[[#This Row],[PNP Fin]]-Horaires35673[[#This Row],[PNP Début]],1))*24</f>
        <v>0</v>
      </c>
      <c r="K15" s="35">
        <f>IF(Horaires35673[[#This Row],[PNP Début]]=0,0,IF(Horaires35673[[#This Row],[PNP Début]]&lt;Horaires35673[[#This Row],[début]],1,0)+Horaires35673[[#This Row],[PNP Début]])</f>
        <v>0</v>
      </c>
      <c r="L15" s="35">
        <f>IF(Horaires35673[[#This Row],[PNP Fin]]=0,0,IF(Horaires35673[[#This Row],[PNP Fin]]&lt;Horaires35673[[#This Row],[début]],1,0)+Horaires35673[[#This Row],[PNP Fin]])</f>
        <v>0</v>
      </c>
      <c r="M15" s="35">
        <f>IF(Horaires35673[[#This Row],[Fin]]&lt;Horaires35673[[#This Row],[début]],1,0)+Horaires35673[[#This Row],[Fin]]</f>
        <v>0</v>
      </c>
      <c r="N15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5" s="3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5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5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5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5" s="3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0.1*(Horaires35673[[#This Row],[Heures de nuit]]+Horaires35673[[#This Row],[heures jour dimanche]]+Horaires35673[[#This Row],[heures jour fériés]])</f>
        <v>0</v>
      </c>
      <c r="J16" s="38">
        <f>(MOD(Horaires35673[[#This Row],[Fin]]-Horaires35673[[#This Row],[début]],1)-MOD(Horaires35673[[#This Row],[PNP Fin]]-Horaires35673[[#This Row],[PNP Début]],1))*24</f>
        <v>0</v>
      </c>
      <c r="K16" s="35">
        <f>IF(Horaires35673[[#This Row],[PNP Début]]=0,0,IF(Horaires35673[[#This Row],[PNP Début]]&lt;Horaires35673[[#This Row],[début]],1,0)+Horaires35673[[#This Row],[PNP Début]])</f>
        <v>0</v>
      </c>
      <c r="L16" s="35">
        <f>IF(Horaires35673[[#This Row],[PNP Fin]]=0,0,IF(Horaires35673[[#This Row],[PNP Fin]]&lt;Horaires35673[[#This Row],[début]],1,0)+Horaires35673[[#This Row],[PNP Fin]])</f>
        <v>0</v>
      </c>
      <c r="M16" s="39">
        <f>IF(Horaires35673[[#This Row],[Fin]]&lt;Horaires35673[[#This Row],[début]],1,0)+Horaires35673[[#This Row],[Fin]]</f>
        <v>0</v>
      </c>
      <c r="N16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6" s="40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6" s="40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6" s="3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6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6" s="4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0.1*(Horaires35673[[#This Row],[Heures de nuit]]+Horaires35673[[#This Row],[heures jour dimanche]]+Horaires35673[[#This Row],[heures jour fériés]])</f>
        <v>0</v>
      </c>
      <c r="J17" s="43">
        <f>(MOD(Horaires35673[[#This Row],[Fin]]-Horaires35673[[#This Row],[début]],1)-MOD(Horaires35673[[#This Row],[PNP Fin]]-Horaires35673[[#This Row],[PNP Début]],1))*24</f>
        <v>0</v>
      </c>
      <c r="K17" s="44">
        <f>IF(Horaires35673[[#This Row],[PNP Début]]=0,0,IF(Horaires35673[[#This Row],[PNP Début]]&lt;Horaires35673[[#This Row],[début]],1,0)+Horaires35673[[#This Row],[PNP Début]])</f>
        <v>0</v>
      </c>
      <c r="L17" s="45">
        <f>IF(Horaires35673[[#This Row],[PNP Fin]]=0,0,IF(Horaires35673[[#This Row],[PNP Fin]]&lt;Horaires35673[[#This Row],[début]],1,0)+Horaires35673[[#This Row],[PNP Fin]])</f>
        <v>0</v>
      </c>
      <c r="M17" s="45">
        <f>IF(Horaires35673[[#This Row],[Fin]]&lt;Horaires35673[[#This Row],[début]],1,0)+Horaires35673[[#This Row],[Fin]]</f>
        <v>0</v>
      </c>
      <c r="N17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7" s="4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7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7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7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7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0.1*(Horaires35673[[#This Row],[Heures de nuit]]+Horaires35673[[#This Row],[heures jour dimanche]]+Horaires35673[[#This Row],[heures jour fériés]])</f>
        <v>0</v>
      </c>
      <c r="J18" s="43">
        <f>(MOD(Horaires35673[[#This Row],[Fin]]-Horaires35673[[#This Row],[début]],1)-MOD(Horaires35673[[#This Row],[PNP Fin]]-Horaires35673[[#This Row],[PNP Début]],1))*24</f>
        <v>0</v>
      </c>
      <c r="K18" s="44">
        <f>IF(Horaires35673[[#This Row],[PNP Début]]=0,0,IF(Horaires35673[[#This Row],[PNP Début]]&lt;Horaires35673[[#This Row],[début]],1,0)+Horaires35673[[#This Row],[PNP Début]])</f>
        <v>0</v>
      </c>
      <c r="L18" s="45">
        <f>IF(Horaires35673[[#This Row],[PNP Fin]]=0,0,IF(Horaires35673[[#This Row],[PNP Fin]]&lt;Horaires35673[[#This Row],[début]],1,0)+Horaires35673[[#This Row],[PNP Fin]])</f>
        <v>0</v>
      </c>
      <c r="M18" s="45">
        <f>IF(Horaires35673[[#This Row],[Fin]]&lt;Horaires35673[[#This Row],[début]],1,0)+Horaires35673[[#This Row],[Fin]]</f>
        <v>0</v>
      </c>
      <c r="N18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8" s="4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8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8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8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8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0.1*(Horaires35673[[#This Row],[Heures de nuit]]+Horaires35673[[#This Row],[heures jour dimanche]]+Horaires35673[[#This Row],[heures jour fériés]])</f>
        <v>0</v>
      </c>
      <c r="J19" s="43">
        <f>(MOD(Horaires35673[[#This Row],[Fin]]-Horaires35673[[#This Row],[début]],1)-MOD(Horaires35673[[#This Row],[PNP Fin]]-Horaires35673[[#This Row],[PNP Début]],1))*24</f>
        <v>0</v>
      </c>
      <c r="K19" s="44">
        <f>IF(Horaires35673[[#This Row],[PNP Début]]=0,0,IF(Horaires35673[[#This Row],[PNP Début]]&lt;Horaires35673[[#This Row],[début]],1,0)+Horaires35673[[#This Row],[PNP Début]])</f>
        <v>0</v>
      </c>
      <c r="L19" s="45">
        <f>IF(Horaires35673[[#This Row],[PNP Fin]]=0,0,IF(Horaires35673[[#This Row],[PNP Fin]]&lt;Horaires35673[[#This Row],[début]],1,0)+Horaires35673[[#This Row],[PNP Fin]])</f>
        <v>0</v>
      </c>
      <c r="M19" s="45">
        <f>IF(Horaires35673[[#This Row],[Fin]]&lt;Horaires35673[[#This Row],[début]],1,0)+Horaires35673[[#This Row],[Fin]]</f>
        <v>0</v>
      </c>
      <c r="N19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19" s="4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19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19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19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19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0.1*(Horaires35673[[#This Row],[Heures de nuit]]+Horaires35673[[#This Row],[heures jour dimanche]]+Horaires35673[[#This Row],[heures jour fériés]])</f>
        <v>0</v>
      </c>
      <c r="J20" s="43">
        <f>(MOD(Horaires35673[[#This Row],[Fin]]-Horaires35673[[#This Row],[début]],1)-MOD(Horaires35673[[#This Row],[PNP Fin]]-Horaires35673[[#This Row],[PNP Début]],1))*24</f>
        <v>0</v>
      </c>
      <c r="K20" s="44">
        <f>IF(Horaires35673[[#This Row],[PNP Début]]=0,0,IF(Horaires35673[[#This Row],[PNP Début]]&lt;Horaires35673[[#This Row],[début]],1,0)+Horaires35673[[#This Row],[PNP Début]])</f>
        <v>0</v>
      </c>
      <c r="L20" s="45">
        <f>IF(Horaires35673[[#This Row],[PNP Fin]]=0,0,IF(Horaires35673[[#This Row],[PNP Fin]]&lt;Horaires35673[[#This Row],[début]],1,0)+Horaires35673[[#This Row],[PNP Fin]])</f>
        <v>0</v>
      </c>
      <c r="M20" s="45">
        <f>IF(Horaires35673[[#This Row],[Fin]]&lt;Horaires35673[[#This Row],[début]],1,0)+Horaires35673[[#This Row],[Fin]]</f>
        <v>0</v>
      </c>
      <c r="N20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0" s="46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0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0" s="46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0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0" s="46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0.1*(Horaires35673[[#This Row],[Heures de nuit]]+Horaires35673[[#This Row],[heures jour dimanche]]+Horaires35673[[#This Row],[heures jour fériés]])</f>
        <v>0</v>
      </c>
      <c r="J21" s="48">
        <f>(MOD(Horaires35673[[#This Row],[Fin]]-Horaires35673[[#This Row],[début]],1)-MOD(Horaires35673[[#This Row],[PNP Fin]]-Horaires35673[[#This Row],[PNP Début]],1))*24</f>
        <v>0</v>
      </c>
      <c r="K21" s="49">
        <f>IF(Horaires35673[[#This Row],[PNP Début]]=0,0,IF(Horaires35673[[#This Row],[PNP Début]]&lt;Horaires35673[[#This Row],[début]],1,0)+Horaires35673[[#This Row],[PNP Début]])</f>
        <v>0</v>
      </c>
      <c r="L21" s="50">
        <f>IF(Horaires35673[[#This Row],[PNP Fin]]=0,0,IF(Horaires35673[[#This Row],[PNP Fin]]&lt;Horaires35673[[#This Row],[début]],1,0)+Horaires35673[[#This Row],[PNP Fin]])</f>
        <v>0</v>
      </c>
      <c r="M21" s="50">
        <f>IF(Horaires35673[[#This Row],[Fin]]&lt;Horaires35673[[#This Row],[début]],1,0)+Horaires35673[[#This Row],[Fin]]</f>
        <v>0</v>
      </c>
      <c r="N21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1" s="51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1" s="51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1" s="51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0.1*(Horaires35673[[#This Row],[Heures de nuit]]+Horaires35673[[#This Row],[heures jour dimanche]]+Horaires35673[[#This Row],[heures jour fériés]])</f>
        <v>0</v>
      </c>
      <c r="J22" s="53">
        <f>(MOD(Horaires35673[[#This Row],[Fin]]-Horaires35673[[#This Row],[début]],1)-MOD(Horaires35673[[#This Row],[PNP Fin]]-Horaires35673[[#This Row],[PNP Début]],1))*24</f>
        <v>0</v>
      </c>
      <c r="K22" s="54">
        <f>IF(Horaires35673[[#This Row],[PNP Début]]=0,0,IF(Horaires35673[[#This Row],[PNP Début]]&lt;Horaires35673[[#This Row],[début]],1,0)+Horaires35673[[#This Row],[PNP Début]])</f>
        <v>0</v>
      </c>
      <c r="L22" s="55">
        <f>IF(Horaires35673[[#This Row],[PNP Fin]]=0,0,IF(Horaires35673[[#This Row],[PNP Fin]]&lt;Horaires35673[[#This Row],[début]],1,0)+Horaires35673[[#This Row],[PNP Fin]])</f>
        <v>0</v>
      </c>
      <c r="M22" s="55">
        <f>IF(Horaires35673[[#This Row],[Fin]]&lt;Horaires35673[[#This Row],[début]],1,0)+Horaires35673[[#This Row],[Fin]]</f>
        <v>0</v>
      </c>
      <c r="N22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2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0.1*(Horaires35673[[#This Row],[Heures de nuit]]+Horaires35673[[#This Row],[heures jour dimanche]]+Horaires35673[[#This Row],[heures jour fériés]])</f>
        <v>0</v>
      </c>
      <c r="J23" s="53">
        <f>(MOD(Horaires35673[[#This Row],[Fin]]-Horaires35673[[#This Row],[début]],1)-MOD(Horaires35673[[#This Row],[PNP Fin]]-Horaires35673[[#This Row],[PNP Début]],1))*24</f>
        <v>0</v>
      </c>
      <c r="K23" s="54">
        <f>IF(Horaires35673[[#This Row],[PNP Début]]=0,0,IF(Horaires35673[[#This Row],[PNP Début]]&lt;Horaires35673[[#This Row],[début]],1,0)+Horaires35673[[#This Row],[PNP Début]])</f>
        <v>0</v>
      </c>
      <c r="L23" s="55">
        <f>IF(Horaires35673[[#This Row],[PNP Fin]]=0,0,IF(Horaires35673[[#This Row],[PNP Fin]]&lt;Horaires35673[[#This Row],[début]],1,0)+Horaires35673[[#This Row],[PNP Fin]])</f>
        <v>0</v>
      </c>
      <c r="M23" s="55">
        <f>IF(Horaires35673[[#This Row],[Fin]]&lt;Horaires35673[[#This Row],[début]],1,0)+Horaires35673[[#This Row],[Fin]]</f>
        <v>0</v>
      </c>
      <c r="N23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3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0.1*(Horaires35673[[#This Row],[Heures de nuit]]+Horaires35673[[#This Row],[heures jour dimanche]]+Horaires35673[[#This Row],[heures jour fériés]])</f>
        <v>0</v>
      </c>
      <c r="J24" s="53">
        <f>(MOD(Horaires35673[[#This Row],[Fin]]-Horaires35673[[#This Row],[début]],1)-MOD(Horaires35673[[#This Row],[PNP Fin]]-Horaires35673[[#This Row],[PNP Début]],1))*24</f>
        <v>0</v>
      </c>
      <c r="K24" s="54">
        <f>IF(Horaires35673[[#This Row],[PNP Début]]=0,0,IF(Horaires35673[[#This Row],[PNP Début]]&lt;Horaires35673[[#This Row],[début]],1,0)+Horaires35673[[#This Row],[PNP Début]])</f>
        <v>0</v>
      </c>
      <c r="L24" s="55">
        <f>IF(Horaires35673[[#This Row],[PNP Fin]]=0,0,IF(Horaires35673[[#This Row],[PNP Fin]]&lt;Horaires35673[[#This Row],[début]],1,0)+Horaires35673[[#This Row],[PNP Fin]])</f>
        <v>0</v>
      </c>
      <c r="M24" s="55">
        <f>IF(Horaires35673[[#This Row],[Fin]]&lt;Horaires35673[[#This Row],[début]],1,0)+Horaires35673[[#This Row],[Fin]]</f>
        <v>0</v>
      </c>
      <c r="N24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4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0.1*(Horaires35673[[#This Row],[Heures de nuit]]+Horaires35673[[#This Row],[heures jour dimanche]]+Horaires35673[[#This Row],[heures jour fériés]])</f>
        <v>0</v>
      </c>
      <c r="J25" s="53">
        <f>(MOD(Horaires35673[[#This Row],[Fin]]-Horaires35673[[#This Row],[début]],1)-MOD(Horaires35673[[#This Row],[PNP Fin]]-Horaires35673[[#This Row],[PNP Début]],1))*24</f>
        <v>0</v>
      </c>
      <c r="K25" s="54">
        <f>IF(Horaires35673[[#This Row],[PNP Début]]=0,0,IF(Horaires35673[[#This Row],[PNP Début]]&lt;Horaires35673[[#This Row],[début]],1,0)+Horaires35673[[#This Row],[PNP Début]])</f>
        <v>0</v>
      </c>
      <c r="L25" s="55">
        <f>IF(Horaires35673[[#This Row],[PNP Fin]]=0,0,IF(Horaires35673[[#This Row],[PNP Fin]]&lt;Horaires35673[[#This Row],[début]],1,0)+Horaires35673[[#This Row],[PNP Fin]])</f>
        <v>0</v>
      </c>
      <c r="M25" s="55">
        <f>IF(Horaires35673[[#This Row],[Fin]]&lt;Horaires35673[[#This Row],[début]],1,0)+Horaires35673[[#This Row],[Fin]]</f>
        <v>0</v>
      </c>
      <c r="N25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5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0.1*(Horaires35673[[#This Row],[Heures de nuit]]+Horaires35673[[#This Row],[heures jour dimanche]]+Horaires35673[[#This Row],[heures jour fériés]])</f>
        <v>0</v>
      </c>
      <c r="J26" s="53">
        <f>(MOD(Horaires35673[[#This Row],[Fin]]-Horaires35673[[#This Row],[début]],1)-MOD(Horaires35673[[#This Row],[PNP Fin]]-Horaires35673[[#This Row],[PNP Début]],1))*24</f>
        <v>0</v>
      </c>
      <c r="K26" s="54">
        <f>IF(Horaires35673[[#This Row],[PNP Début]]=0,0,IF(Horaires35673[[#This Row],[PNP Début]]&lt;Horaires35673[[#This Row],[début]],1,0)+Horaires35673[[#This Row],[PNP Début]])</f>
        <v>0</v>
      </c>
      <c r="L26" s="55">
        <f>IF(Horaires35673[[#This Row],[PNP Fin]]=0,0,IF(Horaires35673[[#This Row],[PNP Fin]]&lt;Horaires35673[[#This Row],[début]],1,0)+Horaires35673[[#This Row],[PNP Fin]])</f>
        <v>0</v>
      </c>
      <c r="M26" s="55">
        <f>IF(Horaires35673[[#This Row],[Fin]]&lt;Horaires35673[[#This Row],[début]],1,0)+Horaires35673[[#This Row],[Fin]]</f>
        <v>0</v>
      </c>
      <c r="N26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6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0.1*(Horaires35673[[#This Row],[Heures de nuit]]+Horaires35673[[#This Row],[heures jour dimanche]]+Horaires35673[[#This Row],[heures jour fériés]])</f>
        <v>0</v>
      </c>
      <c r="J27" s="53">
        <f>(MOD(Horaires35673[[#This Row],[Fin]]-Horaires35673[[#This Row],[début]],1)-MOD(Horaires35673[[#This Row],[PNP Fin]]-Horaires35673[[#This Row],[PNP Début]],1))*24</f>
        <v>0</v>
      </c>
      <c r="K27" s="54">
        <f>IF(Horaires35673[[#This Row],[PNP Début]]=0,0,IF(Horaires35673[[#This Row],[PNP Début]]&lt;Horaires35673[[#This Row],[début]],1,0)+Horaires35673[[#This Row],[PNP Début]])</f>
        <v>0</v>
      </c>
      <c r="L27" s="55">
        <f>IF(Horaires35673[[#This Row],[PNP Fin]]=0,0,IF(Horaires35673[[#This Row],[PNP Fin]]&lt;Horaires35673[[#This Row],[début]],1,0)+Horaires35673[[#This Row],[PNP Fin]])</f>
        <v>0</v>
      </c>
      <c r="M27" s="55">
        <f>IF(Horaires35673[[#This Row],[Fin]]&lt;Horaires35673[[#This Row],[début]],1,0)+Horaires35673[[#This Row],[Fin]]</f>
        <v>0</v>
      </c>
      <c r="N27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7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0.1*(Horaires35673[[#This Row],[Heures de nuit]]+Horaires35673[[#This Row],[heures jour dimanche]]+Horaires35673[[#This Row],[heures jour fériés]])</f>
        <v>0</v>
      </c>
      <c r="J28" s="53">
        <f>(MOD(Horaires35673[[#This Row],[Fin]]-Horaires35673[[#This Row],[début]],1)-MOD(Horaires35673[[#This Row],[PNP Fin]]-Horaires35673[[#This Row],[PNP Début]],1))*24</f>
        <v>0</v>
      </c>
      <c r="K28" s="54">
        <f>IF(Horaires35673[[#This Row],[PNP Début]]=0,0,IF(Horaires35673[[#This Row],[PNP Début]]&lt;Horaires35673[[#This Row],[début]],1,0)+Horaires35673[[#This Row],[PNP Début]])</f>
        <v>0</v>
      </c>
      <c r="L28" s="55">
        <f>IF(Horaires35673[[#This Row],[PNP Fin]]=0,0,IF(Horaires35673[[#This Row],[PNP Fin]]&lt;Horaires35673[[#This Row],[début]],1,0)+Horaires35673[[#This Row],[PNP Fin]])</f>
        <v>0</v>
      </c>
      <c r="M28" s="55">
        <f>IF(Horaires35673[[#This Row],[Fin]]&lt;Horaires35673[[#This Row],[début]],1,0)+Horaires35673[[#This Row],[Fin]]</f>
        <v>0</v>
      </c>
      <c r="N28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8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0.1*(Horaires35673[[#This Row],[Heures de nuit]]+Horaires35673[[#This Row],[heures jour dimanche]]+Horaires35673[[#This Row],[heures jour fériés]])</f>
        <v>0</v>
      </c>
      <c r="J29" s="53">
        <f>(MOD(Horaires35673[[#This Row],[Fin]]-Horaires35673[[#This Row],[début]],1)-MOD(Horaires35673[[#This Row],[PNP Fin]]-Horaires35673[[#This Row],[PNP Début]],1))*24</f>
        <v>0</v>
      </c>
      <c r="K29" s="54">
        <f>IF(Horaires35673[[#This Row],[PNP Début]]=0,0,IF(Horaires35673[[#This Row],[PNP Début]]&lt;Horaires35673[[#This Row],[début]],1,0)+Horaires35673[[#This Row],[PNP Début]])</f>
        <v>0</v>
      </c>
      <c r="L29" s="55">
        <f>IF(Horaires35673[[#This Row],[PNP Fin]]=0,0,IF(Horaires35673[[#This Row],[PNP Fin]]&lt;Horaires35673[[#This Row],[début]],1,0)+Horaires35673[[#This Row],[PNP Fin]])</f>
        <v>0</v>
      </c>
      <c r="M29" s="55">
        <f>IF(Horaires35673[[#This Row],[Fin]]&lt;Horaires35673[[#This Row],[début]],1,0)+Horaires35673[[#This Row],[Fin]]</f>
        <v>0</v>
      </c>
      <c r="N29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29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2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2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2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2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0.1*(Horaires35673[[#This Row],[Heures de nuit]]+Horaires35673[[#This Row],[heures jour dimanche]]+Horaires35673[[#This Row],[heures jour fériés]])</f>
        <v>0</v>
      </c>
      <c r="J30" s="53">
        <f>(MOD(Horaires35673[[#This Row],[Fin]]-Horaires35673[[#This Row],[début]],1)-MOD(Horaires35673[[#This Row],[PNP Fin]]-Horaires35673[[#This Row],[PNP Début]],1))*24</f>
        <v>0</v>
      </c>
      <c r="K30" s="54">
        <f>IF(Horaires35673[[#This Row],[PNP Début]]=0,0,IF(Horaires35673[[#This Row],[PNP Début]]&lt;Horaires35673[[#This Row],[début]],1,0)+Horaires35673[[#This Row],[PNP Début]])</f>
        <v>0</v>
      </c>
      <c r="L30" s="55">
        <f>IF(Horaires35673[[#This Row],[PNP Fin]]=0,0,IF(Horaires35673[[#This Row],[PNP Fin]]&lt;Horaires35673[[#This Row],[début]],1,0)+Horaires35673[[#This Row],[PNP Fin]])</f>
        <v>0</v>
      </c>
      <c r="M30" s="55">
        <f>IF(Horaires35673[[#This Row],[Fin]]&lt;Horaires35673[[#This Row],[début]],1,0)+Horaires35673[[#This Row],[Fin]]</f>
        <v>0</v>
      </c>
      <c r="N30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0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0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0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0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0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0.1*(Horaires35673[[#This Row],[Heures de nuit]]+Horaires35673[[#This Row],[heures jour dimanche]]+Horaires35673[[#This Row],[heures jour fériés]])</f>
        <v>0</v>
      </c>
      <c r="J31" s="53">
        <f>(MOD(Horaires35673[[#This Row],[Fin]]-Horaires35673[[#This Row],[début]],1)-MOD(Horaires35673[[#This Row],[PNP Fin]]-Horaires35673[[#This Row],[PNP Début]],1))*24</f>
        <v>0</v>
      </c>
      <c r="K31" s="54">
        <f>IF(Horaires35673[[#This Row],[PNP Début]]=0,0,IF(Horaires35673[[#This Row],[PNP Début]]&lt;Horaires35673[[#This Row],[début]],1,0)+Horaires35673[[#This Row],[PNP Début]])</f>
        <v>0</v>
      </c>
      <c r="L31" s="55">
        <f>IF(Horaires35673[[#This Row],[PNP Fin]]=0,0,IF(Horaires35673[[#This Row],[PNP Fin]]&lt;Horaires35673[[#This Row],[début]],1,0)+Horaires35673[[#This Row],[PNP Fin]])</f>
        <v>0</v>
      </c>
      <c r="M31" s="55">
        <f>IF(Horaires35673[[#This Row],[Fin]]&lt;Horaires35673[[#This Row],[début]],1,0)+Horaires35673[[#This Row],[Fin]]</f>
        <v>0</v>
      </c>
      <c r="N31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1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1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1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1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1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0.1*(Horaires35673[[#This Row],[Heures de nuit]]+Horaires35673[[#This Row],[heures jour dimanche]]+Horaires35673[[#This Row],[heures jour fériés]])</f>
        <v>0</v>
      </c>
      <c r="J32" s="53">
        <f>(MOD(Horaires35673[[#This Row],[Fin]]-Horaires35673[[#This Row],[début]],1)-MOD(Horaires35673[[#This Row],[PNP Fin]]-Horaires35673[[#This Row],[PNP Début]],1))*24</f>
        <v>0</v>
      </c>
      <c r="K32" s="54">
        <f>IF(Horaires35673[[#This Row],[PNP Début]]=0,0,IF(Horaires35673[[#This Row],[PNP Début]]&lt;Horaires35673[[#This Row],[début]],1,0)+Horaires35673[[#This Row],[PNP Début]])</f>
        <v>0</v>
      </c>
      <c r="L32" s="55">
        <f>IF(Horaires35673[[#This Row],[PNP Fin]]=0,0,IF(Horaires35673[[#This Row],[PNP Fin]]&lt;Horaires35673[[#This Row],[début]],1,0)+Horaires35673[[#This Row],[PNP Fin]])</f>
        <v>0</v>
      </c>
      <c r="M32" s="55">
        <f>IF(Horaires35673[[#This Row],[Fin]]&lt;Horaires35673[[#This Row],[début]],1,0)+Horaires35673[[#This Row],[Fin]]</f>
        <v>0</v>
      </c>
      <c r="N32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2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0.1*(Horaires35673[[#This Row],[Heures de nuit]]+Horaires35673[[#This Row],[heures jour dimanche]]+Horaires35673[[#This Row],[heures jour fériés]])</f>
        <v>0</v>
      </c>
      <c r="J33" s="53">
        <f>(MOD(Horaires35673[[#This Row],[Fin]]-Horaires35673[[#This Row],[début]],1)-MOD(Horaires35673[[#This Row],[PNP Fin]]-Horaires35673[[#This Row],[PNP Début]],1))*24</f>
        <v>0</v>
      </c>
      <c r="K33" s="54">
        <f>IF(Horaires35673[[#This Row],[PNP Début]]=0,0,IF(Horaires35673[[#This Row],[PNP Début]]&lt;Horaires35673[[#This Row],[début]],1,0)+Horaires35673[[#This Row],[PNP Début]])</f>
        <v>0</v>
      </c>
      <c r="L33" s="55">
        <f>IF(Horaires35673[[#This Row],[PNP Fin]]=0,0,IF(Horaires35673[[#This Row],[PNP Fin]]&lt;Horaires35673[[#This Row],[début]],1,0)+Horaires35673[[#This Row],[PNP Fin]])</f>
        <v>0</v>
      </c>
      <c r="M33" s="55">
        <f>IF(Horaires35673[[#This Row],[Fin]]&lt;Horaires35673[[#This Row],[début]],1,0)+Horaires35673[[#This Row],[Fin]]</f>
        <v>0</v>
      </c>
      <c r="N33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3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0.1*(Horaires35673[[#This Row],[Heures de nuit]]+Horaires35673[[#This Row],[heures jour dimanche]]+Horaires35673[[#This Row],[heures jour fériés]])</f>
        <v>0</v>
      </c>
      <c r="J34" s="53">
        <f>(MOD(Horaires35673[[#This Row],[Fin]]-Horaires35673[[#This Row],[début]],1)-MOD(Horaires35673[[#This Row],[PNP Fin]]-Horaires35673[[#This Row],[PNP Début]],1))*24</f>
        <v>0</v>
      </c>
      <c r="K34" s="54">
        <f>IF(Horaires35673[[#This Row],[PNP Début]]=0,0,IF(Horaires35673[[#This Row],[PNP Début]]&lt;Horaires35673[[#This Row],[début]],1,0)+Horaires35673[[#This Row],[PNP Début]])</f>
        <v>0</v>
      </c>
      <c r="L34" s="55">
        <f>IF(Horaires35673[[#This Row],[PNP Fin]]=0,0,IF(Horaires35673[[#This Row],[PNP Fin]]&lt;Horaires35673[[#This Row],[début]],1,0)+Horaires35673[[#This Row],[PNP Fin]])</f>
        <v>0</v>
      </c>
      <c r="M34" s="55">
        <f>IF(Horaires35673[[#This Row],[Fin]]&lt;Horaires35673[[#This Row],[début]],1,0)+Horaires35673[[#This Row],[Fin]]</f>
        <v>0</v>
      </c>
      <c r="N34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4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0.1*(Horaires35673[[#This Row],[Heures de nuit]]+Horaires35673[[#This Row],[heures jour dimanche]]+Horaires35673[[#This Row],[heures jour fériés]])</f>
        <v>0</v>
      </c>
      <c r="J35" s="53">
        <f>(MOD(Horaires35673[[#This Row],[Fin]]-Horaires35673[[#This Row],[début]],1)-MOD(Horaires35673[[#This Row],[PNP Fin]]-Horaires35673[[#This Row],[PNP Début]],1))*24</f>
        <v>0</v>
      </c>
      <c r="K35" s="54">
        <f>IF(Horaires35673[[#This Row],[PNP Début]]=0,0,IF(Horaires35673[[#This Row],[PNP Début]]&lt;Horaires35673[[#This Row],[début]],1,0)+Horaires35673[[#This Row],[PNP Début]])</f>
        <v>0</v>
      </c>
      <c r="L35" s="55">
        <f>IF(Horaires35673[[#This Row],[PNP Fin]]=0,0,IF(Horaires35673[[#This Row],[PNP Fin]]&lt;Horaires35673[[#This Row],[début]],1,0)+Horaires35673[[#This Row],[PNP Fin]])</f>
        <v>0</v>
      </c>
      <c r="M35" s="55">
        <f>IF(Horaires35673[[#This Row],[Fin]]&lt;Horaires35673[[#This Row],[début]],1,0)+Horaires35673[[#This Row],[Fin]]</f>
        <v>0</v>
      </c>
      <c r="N35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5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0.1*(Horaires35673[[#This Row],[Heures de nuit]]+Horaires35673[[#This Row],[heures jour dimanche]]+Horaires35673[[#This Row],[heures jour fériés]])</f>
        <v>0</v>
      </c>
      <c r="J36" s="53">
        <f>(MOD(Horaires35673[[#This Row],[Fin]]-Horaires35673[[#This Row],[début]],1)-MOD(Horaires35673[[#This Row],[PNP Fin]]-Horaires35673[[#This Row],[PNP Début]],1))*24</f>
        <v>0</v>
      </c>
      <c r="K36" s="54">
        <f>IF(Horaires35673[[#This Row],[PNP Début]]=0,0,IF(Horaires35673[[#This Row],[PNP Début]]&lt;Horaires35673[[#This Row],[début]],1,0)+Horaires35673[[#This Row],[PNP Début]])</f>
        <v>0</v>
      </c>
      <c r="L36" s="55">
        <f>IF(Horaires35673[[#This Row],[PNP Fin]]=0,0,IF(Horaires35673[[#This Row],[PNP Fin]]&lt;Horaires35673[[#This Row],[début]],1,0)+Horaires35673[[#This Row],[PNP Fin]])</f>
        <v>0</v>
      </c>
      <c r="M36" s="55">
        <f>IF(Horaires35673[[#This Row],[Fin]]&lt;Horaires35673[[#This Row],[début]],1,0)+Horaires35673[[#This Row],[Fin]]</f>
        <v>0</v>
      </c>
      <c r="N36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6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0.1*(Horaires35673[[#This Row],[Heures de nuit]]+Horaires35673[[#This Row],[heures jour dimanche]]+Horaires35673[[#This Row],[heures jour fériés]])</f>
        <v>0</v>
      </c>
      <c r="J37" s="53">
        <f>(MOD(Horaires35673[[#This Row],[Fin]]-Horaires35673[[#This Row],[début]],1)-MOD(Horaires35673[[#This Row],[PNP Fin]]-Horaires35673[[#This Row],[PNP Début]],1))*24</f>
        <v>0</v>
      </c>
      <c r="K37" s="54">
        <f>IF(Horaires35673[[#This Row],[PNP Début]]=0,0,IF(Horaires35673[[#This Row],[PNP Début]]&lt;Horaires35673[[#This Row],[début]],1,0)+Horaires35673[[#This Row],[PNP Début]])</f>
        <v>0</v>
      </c>
      <c r="L37" s="55">
        <f>IF(Horaires35673[[#This Row],[PNP Fin]]=0,0,IF(Horaires35673[[#This Row],[PNP Fin]]&lt;Horaires35673[[#This Row],[début]],1,0)+Horaires35673[[#This Row],[PNP Fin]])</f>
        <v>0</v>
      </c>
      <c r="M37" s="55">
        <f>IF(Horaires35673[[#This Row],[Fin]]&lt;Horaires35673[[#This Row],[début]],1,0)+Horaires35673[[#This Row],[Fin]]</f>
        <v>0</v>
      </c>
      <c r="N37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7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0.1*(Horaires35673[[#This Row],[Heures de nuit]]+Horaires35673[[#This Row],[heures jour dimanche]]+Horaires35673[[#This Row],[heures jour fériés]])</f>
        <v>0</v>
      </c>
      <c r="J38" s="53">
        <f>(MOD(Horaires35673[[#This Row],[Fin]]-Horaires35673[[#This Row],[début]],1)-MOD(Horaires35673[[#This Row],[PNP Fin]]-Horaires35673[[#This Row],[PNP Début]],1))*24</f>
        <v>0</v>
      </c>
      <c r="K38" s="54">
        <f>IF(Horaires35673[[#This Row],[PNP Début]]=0,0,IF(Horaires35673[[#This Row],[PNP Début]]&lt;Horaires35673[[#This Row],[début]],1,0)+Horaires35673[[#This Row],[PNP Début]])</f>
        <v>0</v>
      </c>
      <c r="L38" s="55">
        <f>IF(Horaires35673[[#This Row],[PNP Fin]]=0,0,IF(Horaires35673[[#This Row],[PNP Fin]]&lt;Horaires35673[[#This Row],[début]],1,0)+Horaires35673[[#This Row],[PNP Fin]])</f>
        <v>0</v>
      </c>
      <c r="M38" s="55">
        <f>IF(Horaires35673[[#This Row],[Fin]]&lt;Horaires35673[[#This Row],[début]],1,0)+Horaires35673[[#This Row],[Fin]]</f>
        <v>0</v>
      </c>
      <c r="N38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8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0.1*(Horaires35673[[#This Row],[Heures de nuit]]+Horaires35673[[#This Row],[heures jour dimanche]]+Horaires35673[[#This Row],[heures jour fériés]])</f>
        <v>0</v>
      </c>
      <c r="J39" s="53">
        <f>(MOD(Horaires35673[[#This Row],[Fin]]-Horaires35673[[#This Row],[début]],1)-MOD(Horaires35673[[#This Row],[PNP Fin]]-Horaires35673[[#This Row],[PNP Début]],1))*24</f>
        <v>0</v>
      </c>
      <c r="K39" s="54">
        <f>IF(Horaires35673[[#This Row],[PNP Début]]=0,0,IF(Horaires35673[[#This Row],[PNP Début]]&lt;Horaires35673[[#This Row],[début]],1,0)+Horaires35673[[#This Row],[PNP Début]])</f>
        <v>0</v>
      </c>
      <c r="L39" s="55">
        <f>IF(Horaires35673[[#This Row],[PNP Fin]]=0,0,IF(Horaires35673[[#This Row],[PNP Fin]]&lt;Horaires35673[[#This Row],[début]],1,0)+Horaires35673[[#This Row],[PNP Fin]])</f>
        <v>0</v>
      </c>
      <c r="M39" s="55">
        <f>IF(Horaires35673[[#This Row],[Fin]]&lt;Horaires35673[[#This Row],[début]],1,0)+Horaires35673[[#This Row],[Fin]]</f>
        <v>0</v>
      </c>
      <c r="N39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39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3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3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3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3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0.1*(Horaires35673[[#This Row],[Heures de nuit]]+Horaires35673[[#This Row],[heures jour dimanche]]+Horaires35673[[#This Row],[heures jour fériés]])</f>
        <v>0</v>
      </c>
      <c r="J40" s="53">
        <f>(MOD(Horaires35673[[#This Row],[Fin]]-Horaires35673[[#This Row],[début]],1)-MOD(Horaires35673[[#This Row],[PNP Fin]]-Horaires35673[[#This Row],[PNP Début]],1))*24</f>
        <v>0</v>
      </c>
      <c r="K40" s="54">
        <f>IF(Horaires35673[[#This Row],[PNP Début]]=0,0,IF(Horaires35673[[#This Row],[PNP Début]]&lt;Horaires35673[[#This Row],[début]],1,0)+Horaires35673[[#This Row],[PNP Début]])</f>
        <v>0</v>
      </c>
      <c r="L40" s="55">
        <f>IF(Horaires35673[[#This Row],[PNP Fin]]=0,0,IF(Horaires35673[[#This Row],[PNP Fin]]&lt;Horaires35673[[#This Row],[début]],1,0)+Horaires35673[[#This Row],[PNP Fin]])</f>
        <v>0</v>
      </c>
      <c r="M40" s="55">
        <f>IF(Horaires35673[[#This Row],[Fin]]&lt;Horaires35673[[#This Row],[début]],1,0)+Horaires35673[[#This Row],[Fin]]</f>
        <v>0</v>
      </c>
      <c r="N40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0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0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0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0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0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0.1*(Horaires35673[[#This Row],[Heures de nuit]]+Horaires35673[[#This Row],[heures jour dimanche]]+Horaires35673[[#This Row],[heures jour fériés]])</f>
        <v>0</v>
      </c>
      <c r="J41" s="53">
        <f>(MOD(Horaires35673[[#This Row],[Fin]]-Horaires35673[[#This Row],[début]],1)-MOD(Horaires35673[[#This Row],[PNP Fin]]-Horaires35673[[#This Row],[PNP Début]],1))*24</f>
        <v>0</v>
      </c>
      <c r="K41" s="54">
        <f>IF(Horaires35673[[#This Row],[PNP Début]]=0,0,IF(Horaires35673[[#This Row],[PNP Début]]&lt;Horaires35673[[#This Row],[début]],1,0)+Horaires35673[[#This Row],[PNP Début]])</f>
        <v>0</v>
      </c>
      <c r="L41" s="55">
        <f>IF(Horaires35673[[#This Row],[PNP Fin]]=0,0,IF(Horaires35673[[#This Row],[PNP Fin]]&lt;Horaires35673[[#This Row],[début]],1,0)+Horaires35673[[#This Row],[PNP Fin]])</f>
        <v>0</v>
      </c>
      <c r="M41" s="55">
        <f>IF(Horaires35673[[#This Row],[Fin]]&lt;Horaires35673[[#This Row],[début]],1,0)+Horaires35673[[#This Row],[Fin]]</f>
        <v>0</v>
      </c>
      <c r="N41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1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1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1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1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1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0.1*(Horaires35673[[#This Row],[Heures de nuit]]+Horaires35673[[#This Row],[heures jour dimanche]]+Horaires35673[[#This Row],[heures jour fériés]])</f>
        <v>0</v>
      </c>
      <c r="J42" s="53">
        <f>(MOD(Horaires35673[[#This Row],[Fin]]-Horaires35673[[#This Row],[début]],1)-MOD(Horaires35673[[#This Row],[PNP Fin]]-Horaires35673[[#This Row],[PNP Début]],1))*24</f>
        <v>0</v>
      </c>
      <c r="K42" s="54">
        <f>IF(Horaires35673[[#This Row],[PNP Début]]=0,0,IF(Horaires35673[[#This Row],[PNP Début]]&lt;Horaires35673[[#This Row],[début]],1,0)+Horaires35673[[#This Row],[PNP Début]])</f>
        <v>0</v>
      </c>
      <c r="L42" s="55">
        <f>IF(Horaires35673[[#This Row],[PNP Fin]]=0,0,IF(Horaires35673[[#This Row],[PNP Fin]]&lt;Horaires35673[[#This Row],[début]],1,0)+Horaires35673[[#This Row],[PNP Fin]])</f>
        <v>0</v>
      </c>
      <c r="M42" s="55">
        <f>IF(Horaires35673[[#This Row],[Fin]]&lt;Horaires35673[[#This Row],[début]],1,0)+Horaires35673[[#This Row],[Fin]]</f>
        <v>0</v>
      </c>
      <c r="N42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2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2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2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0.1*(Horaires35673[[#This Row],[Heures de nuit]]+Horaires35673[[#This Row],[heures jour dimanche]]+Horaires35673[[#This Row],[heures jour fériés]])</f>
        <v>0</v>
      </c>
      <c r="J43" s="53">
        <f>(MOD(Horaires35673[[#This Row],[Fin]]-Horaires35673[[#This Row],[début]],1)-MOD(Horaires35673[[#This Row],[PNP Fin]]-Horaires35673[[#This Row],[PNP Début]],1))*24</f>
        <v>0</v>
      </c>
      <c r="K43" s="54">
        <f>IF(Horaires35673[[#This Row],[PNP Début]]=0,0,IF(Horaires35673[[#This Row],[PNP Début]]&lt;Horaires35673[[#This Row],[début]],1,0)+Horaires35673[[#This Row],[PNP Début]])</f>
        <v>0</v>
      </c>
      <c r="L43" s="55">
        <f>IF(Horaires35673[[#This Row],[PNP Fin]]=0,0,IF(Horaires35673[[#This Row],[PNP Fin]]&lt;Horaires35673[[#This Row],[début]],1,0)+Horaires35673[[#This Row],[PNP Fin]])</f>
        <v>0</v>
      </c>
      <c r="M43" s="55">
        <f>IF(Horaires35673[[#This Row],[Fin]]&lt;Horaires35673[[#This Row],[début]],1,0)+Horaires35673[[#This Row],[Fin]]</f>
        <v>0</v>
      </c>
      <c r="N43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3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3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3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0.1*(Horaires35673[[#This Row],[Heures de nuit]]+Horaires35673[[#This Row],[heures jour dimanche]]+Horaires35673[[#This Row],[heures jour fériés]])</f>
        <v>0</v>
      </c>
      <c r="J44" s="53">
        <f>(MOD(Horaires35673[[#This Row],[Fin]]-Horaires35673[[#This Row],[début]],1)-MOD(Horaires35673[[#This Row],[PNP Fin]]-Horaires35673[[#This Row],[PNP Début]],1))*24</f>
        <v>0</v>
      </c>
      <c r="K44" s="54">
        <f>IF(Horaires35673[[#This Row],[PNP Début]]=0,0,IF(Horaires35673[[#This Row],[PNP Début]]&lt;Horaires35673[[#This Row],[début]],1,0)+Horaires35673[[#This Row],[PNP Début]])</f>
        <v>0</v>
      </c>
      <c r="L44" s="55">
        <f>IF(Horaires35673[[#This Row],[PNP Fin]]=0,0,IF(Horaires35673[[#This Row],[PNP Fin]]&lt;Horaires35673[[#This Row],[début]],1,0)+Horaires35673[[#This Row],[PNP Fin]])</f>
        <v>0</v>
      </c>
      <c r="M44" s="55">
        <f>IF(Horaires35673[[#This Row],[Fin]]&lt;Horaires35673[[#This Row],[début]],1,0)+Horaires35673[[#This Row],[Fin]]</f>
        <v>0</v>
      </c>
      <c r="N44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4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4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4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0.1*(Horaires35673[[#This Row],[Heures de nuit]]+Horaires35673[[#This Row],[heures jour dimanche]]+Horaires35673[[#This Row],[heures jour fériés]])</f>
        <v>0</v>
      </c>
      <c r="J45" s="53">
        <f>(MOD(Horaires35673[[#This Row],[Fin]]-Horaires35673[[#This Row],[début]],1)-MOD(Horaires35673[[#This Row],[PNP Fin]]-Horaires35673[[#This Row],[PNP Début]],1))*24</f>
        <v>0</v>
      </c>
      <c r="K45" s="54">
        <f>IF(Horaires35673[[#This Row],[PNP Début]]=0,0,IF(Horaires35673[[#This Row],[PNP Début]]&lt;Horaires35673[[#This Row],[début]],1,0)+Horaires35673[[#This Row],[PNP Début]])</f>
        <v>0</v>
      </c>
      <c r="L45" s="55">
        <f>IF(Horaires35673[[#This Row],[PNP Fin]]=0,0,IF(Horaires35673[[#This Row],[PNP Fin]]&lt;Horaires35673[[#This Row],[début]],1,0)+Horaires35673[[#This Row],[PNP Fin]])</f>
        <v>0</v>
      </c>
      <c r="M45" s="55">
        <f>IF(Horaires35673[[#This Row],[Fin]]&lt;Horaires35673[[#This Row],[début]],1,0)+Horaires35673[[#This Row],[Fin]]</f>
        <v>0</v>
      </c>
      <c r="N45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5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5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5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0.1*(Horaires35673[[#This Row],[Heures de nuit]]+Horaires35673[[#This Row],[heures jour dimanche]]+Horaires35673[[#This Row],[heures jour fériés]])</f>
        <v>0</v>
      </c>
      <c r="J46" s="53">
        <f>(MOD(Horaires35673[[#This Row],[Fin]]-Horaires35673[[#This Row],[début]],1)-MOD(Horaires35673[[#This Row],[PNP Fin]]-Horaires35673[[#This Row],[PNP Début]],1))*24</f>
        <v>0</v>
      </c>
      <c r="K46" s="54">
        <f>IF(Horaires35673[[#This Row],[PNP Début]]=0,0,IF(Horaires35673[[#This Row],[PNP Début]]&lt;Horaires35673[[#This Row],[début]],1,0)+Horaires35673[[#This Row],[PNP Début]])</f>
        <v>0</v>
      </c>
      <c r="L46" s="55">
        <f>IF(Horaires35673[[#This Row],[PNP Fin]]=0,0,IF(Horaires35673[[#This Row],[PNP Fin]]&lt;Horaires35673[[#This Row],[début]],1,0)+Horaires35673[[#This Row],[PNP Fin]])</f>
        <v>0</v>
      </c>
      <c r="M46" s="55">
        <f>IF(Horaires35673[[#This Row],[Fin]]&lt;Horaires35673[[#This Row],[début]],1,0)+Horaires35673[[#This Row],[Fin]]</f>
        <v>0</v>
      </c>
      <c r="N46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6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6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6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0.1*(Horaires35673[[#This Row],[Heures de nuit]]+Horaires35673[[#This Row],[heures jour dimanche]]+Horaires35673[[#This Row],[heures jour fériés]])</f>
        <v>0</v>
      </c>
      <c r="J47" s="53">
        <f>(MOD(Horaires35673[[#This Row],[Fin]]-Horaires35673[[#This Row],[début]],1)-MOD(Horaires35673[[#This Row],[PNP Fin]]-Horaires35673[[#This Row],[PNP Début]],1))*24</f>
        <v>0</v>
      </c>
      <c r="K47" s="54">
        <f>IF(Horaires35673[[#This Row],[PNP Début]]=0,0,IF(Horaires35673[[#This Row],[PNP Début]]&lt;Horaires35673[[#This Row],[début]],1,0)+Horaires35673[[#This Row],[PNP Début]])</f>
        <v>0</v>
      </c>
      <c r="L47" s="55">
        <f>IF(Horaires35673[[#This Row],[PNP Fin]]=0,0,IF(Horaires35673[[#This Row],[PNP Fin]]&lt;Horaires35673[[#This Row],[début]],1,0)+Horaires35673[[#This Row],[PNP Fin]])</f>
        <v>0</v>
      </c>
      <c r="M47" s="55">
        <f>IF(Horaires35673[[#This Row],[Fin]]&lt;Horaires35673[[#This Row],[début]],1,0)+Horaires35673[[#This Row],[Fin]]</f>
        <v>0</v>
      </c>
      <c r="N47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7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7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7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0.1*(Horaires35673[[#This Row],[Heures de nuit]]+Horaires35673[[#This Row],[heures jour dimanche]]+Horaires35673[[#This Row],[heures jour fériés]])</f>
        <v>0</v>
      </c>
      <c r="J48" s="53">
        <f>(MOD(Horaires35673[[#This Row],[Fin]]-Horaires35673[[#This Row],[début]],1)-MOD(Horaires35673[[#This Row],[PNP Fin]]-Horaires35673[[#This Row],[PNP Début]],1))*24</f>
        <v>0</v>
      </c>
      <c r="K48" s="54">
        <f>IF(Horaires35673[[#This Row],[PNP Début]]=0,0,IF(Horaires35673[[#This Row],[PNP Début]]&lt;Horaires35673[[#This Row],[début]],1,0)+Horaires35673[[#This Row],[PNP Début]])</f>
        <v>0</v>
      </c>
      <c r="L48" s="55">
        <f>IF(Horaires35673[[#This Row],[PNP Fin]]=0,0,IF(Horaires35673[[#This Row],[PNP Fin]]&lt;Horaires35673[[#This Row],[début]],1,0)+Horaires35673[[#This Row],[PNP Fin]])</f>
        <v>0</v>
      </c>
      <c r="M48" s="55">
        <f>IF(Horaires35673[[#This Row],[Fin]]&lt;Horaires35673[[#This Row],[début]],1,0)+Horaires35673[[#This Row],[Fin]]</f>
        <v>0</v>
      </c>
      <c r="N48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8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8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8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0.1*(Horaires35673[[#This Row],[Heures de nuit]]+Horaires35673[[#This Row],[heures jour dimanche]]+Horaires35673[[#This Row],[heures jour fériés]])</f>
        <v>0</v>
      </c>
      <c r="J49" s="53">
        <f>(MOD(Horaires35673[[#This Row],[Fin]]-Horaires35673[[#This Row],[début]],1)-MOD(Horaires35673[[#This Row],[PNP Fin]]-Horaires35673[[#This Row],[PNP Début]],1))*24</f>
        <v>0</v>
      </c>
      <c r="K49" s="54">
        <f>IF(Horaires35673[[#This Row],[PNP Début]]=0,0,IF(Horaires35673[[#This Row],[PNP Début]]&lt;Horaires35673[[#This Row],[début]],1,0)+Horaires35673[[#This Row],[PNP Début]])</f>
        <v>0</v>
      </c>
      <c r="L49" s="55">
        <f>IF(Horaires35673[[#This Row],[PNP Fin]]=0,0,IF(Horaires35673[[#This Row],[PNP Fin]]&lt;Horaires35673[[#This Row],[début]],1,0)+Horaires35673[[#This Row],[PNP Fin]])</f>
        <v>0</v>
      </c>
      <c r="M49" s="55">
        <f>IF(Horaires35673[[#This Row],[Fin]]&lt;Horaires35673[[#This Row],[début]],1,0)+Horaires35673[[#This Row],[Fin]]</f>
        <v>0</v>
      </c>
      <c r="N49" s="36">
        <f>IF(Horaires35673[[#This Row],[Fin]]&lt;Horaires35673[[#This Row],[début]],MAX(0,MIN(Horaires35673[[#This Row],[Fin corrigée si nuit]],fin_nuit)-MAX(Horaires35673[[#This Row],[début]],deb_nuit))*24,(MAX(deb_nuit,Horaires35673[[#This Row],[Fin]])-MAX(deb_nuit,Horaires35673[[#This Row],[début]])+MAX(MIN(fin_nuit-1,Horaires35673[[#This Row],[Fin]])-MIN(fin_nuit-1,Horaires35673[[#This Row],[début]]),0))*24)</f>
        <v>0</v>
      </c>
      <c r="O49" s="57">
        <f>(MAX(0,MIN(Horaires35673[[#This Row],[Fin corrigée si nuit]],fin_nuit)-MAX(Horaires35673[[#This Row],[début]],deb_nuit))-IF(Horaires35673[[#This Row],[PNP Début]]=0,0,MIN(Horaires35673[[#This Row],[PNP Fin corrigée]],fin_nuit)-MAX(Horaires35673[[#This Row],[PNP Début corrigé]],deb_nuit)))*24</f>
        <v>0</v>
      </c>
      <c r="P4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</f>
        <v>0</v>
      </c>
      <c r="Q49" s="57">
        <f>(IF(WEEKDAY(Horaires35673[[#This Row],[Date]],2)=7,MAX(0,MIN(fin_dimJF,Horaires35673[[#This Row],[Fin corrigée si nuit]])-MAX(deb_dimJF,Horaires35673[[#This Row],[début]])),0)+IF(WEEKDAY(Horaires35673[[#This Row],[Date]],2)=6,MAX(0,Horaires35673[[#This Row],[Fin corrigée si nuit]]-(1+deb_dimJF)),0))*24-
(IF(WEEKDAY(Horaires35673[[#This Row],[Date]],2)=7,MAX(0,MIN(fin_dimJF,Horaires35673[[#This Row],[PNP Fin corrigée]])-MAX(deb_dimJF,Horaires35673[[#This Row],[PNP Début corrigé]])),0)+IF(WEEKDAY(Horaires35673[[#This Row],[Date]],2)=6,MAX(0,Horaires35673[[#This Row],[PNP Fin corrigée]]-(1+deb_dimJF)),0))*24</f>
        <v>0</v>
      </c>
      <c r="R4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</f>
        <v>0</v>
      </c>
      <c r="S49" s="57">
        <f>(IF(COUNTIF(JF,Horaires35673[[#This Row],[Date]]),MAX(0,MIN(fin_dimJF,Horaires35673[[#This Row],[Fin corrigée si nuit]])-MAX(deb_dimJF,Horaires35673[[#This Row],[début]])),0)+IF(COUNTIF(JF,Horaires35673[[#This Row],[Date]]+1),MAX(0,Horaires35673[[#This Row],[Fin corrigée si nuit]]-(1+deb_dimJF)),0))*24-
(IF(COUNTIF(JF,Horaires35673[[#This Row],[Date]]),MAX(0,MIN(fin_dimJF,Horaires35673[[#This Row],[PNP Fin corrigée]])-MAX(deb_dimJF,Horaires35673[[#This Row],[PNP Début corrigé]])),0)+IF(COUNTIF(JF,Horaires35673[[#This Row],[Date]]+1),MAX(0,Horaires35673[[#This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SUM(Horaires35673[Majoration])</f>
        <v>0.7</v>
      </c>
      <c r="J50" s="60">
        <f>SUM(Horaires35673[Heures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0" t="str">
        <f ca="1">MID(CELL("filename",A1),FIND("]",CELL("filename",A1))+1,99)</f>
        <v>Avril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43191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0.1*(Horaires356734[[#This Row],[Heures de nuit]]+Horaires356734[[#This Row],[heures jour dimanche]]+Horaires356734[[#This Row],[heures jour fériés]])</f>
        <v>1.2000000000000002</v>
      </c>
      <c r="J13" s="34">
        <f>(MOD(Horaires356734[[#This Row],[Fin]]-Horaires356734[[#This Row],[début]],1)-MOD(Horaires356734[[#This Row],[PNP Fin]]-Horaires356734[[#This Row],[PNP Début]],1))*24</f>
        <v>12</v>
      </c>
      <c r="K13" s="35">
        <f>IF(Horaires356734[[#This Row],[PNP Début]]=0,0,IF(Horaires356734[[#This Row],[PNP Début]]&lt;Horaires356734[[#This Row],[début]],1,0)+Horaires356734[[#This Row],[PNP Début]])</f>
        <v>0</v>
      </c>
      <c r="L13" s="35">
        <f>IF(Horaires356734[[#This Row],[PNP Fin]]=0,0,IF(Horaires356734[[#This Row],[PNP Fin]]&lt;Horaires356734[[#This Row],[début]],1,0)+Horaires356734[[#This Row],[PNP Fin]])</f>
        <v>0</v>
      </c>
      <c r="M13" s="35">
        <f>IF(Horaires356734[[#This Row],[Fin]]&lt;Horaires356734[[#This Row],[début]],1,0)+Horaires356734[[#This Row],[Fin]]</f>
        <v>1.25</v>
      </c>
      <c r="N13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6.9999999999999991</v>
      </c>
      <c r="O13" s="3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6.9999999999999991</v>
      </c>
      <c r="P13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5.0000000000000009</v>
      </c>
      <c r="Q13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5.0000000000000009</v>
      </c>
      <c r="R13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3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0.1*(Horaires356734[[#This Row],[Heures de nuit]]+Horaires356734[[#This Row],[heures jour dimanche]]+Horaires356734[[#This Row],[heures jour fériés]])</f>
        <v>0</v>
      </c>
      <c r="J14" s="34">
        <f>(MOD(Horaires356734[[#This Row],[Fin]]-Horaires356734[[#This Row],[début]],1)-MOD(Horaires356734[[#This Row],[PNP Fin]]-Horaires356734[[#This Row],[PNP Début]],1))*24</f>
        <v>0</v>
      </c>
      <c r="K14" s="35">
        <f>IF(Horaires356734[[#This Row],[PNP Début]]=0,0,IF(Horaires356734[[#This Row],[PNP Début]]&lt;Horaires356734[[#This Row],[début]],1,0)+Horaires356734[[#This Row],[PNP Début]])</f>
        <v>0</v>
      </c>
      <c r="L14" s="35">
        <f>IF(Horaires356734[[#This Row],[PNP Fin]]=0,0,IF(Horaires356734[[#This Row],[PNP Fin]]&lt;Horaires356734[[#This Row],[début]],1,0)+Horaires356734[[#This Row],[PNP Fin]])</f>
        <v>0</v>
      </c>
      <c r="M14" s="35">
        <f>IF(Horaires356734[[#This Row],[Fin]]&lt;Horaires356734[[#This Row],[début]],1,0)+Horaires356734[[#This Row],[Fin]]</f>
        <v>0</v>
      </c>
      <c r="N14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4" s="3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4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4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4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4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0.1*(Horaires356734[[#This Row],[Heures de nuit]]+Horaires356734[[#This Row],[heures jour dimanche]]+Horaires356734[[#This Row],[heures jour fériés]])</f>
        <v>0</v>
      </c>
      <c r="J15" s="34">
        <f>(MOD(Horaires356734[[#This Row],[Fin]]-Horaires356734[[#This Row],[début]],1)-MOD(Horaires356734[[#This Row],[PNP Fin]]-Horaires356734[[#This Row],[PNP Début]],1))*24</f>
        <v>0</v>
      </c>
      <c r="K15" s="35">
        <f>IF(Horaires356734[[#This Row],[PNP Début]]=0,0,IF(Horaires356734[[#This Row],[PNP Début]]&lt;Horaires356734[[#This Row],[début]],1,0)+Horaires356734[[#This Row],[PNP Début]])</f>
        <v>0</v>
      </c>
      <c r="L15" s="35">
        <f>IF(Horaires356734[[#This Row],[PNP Fin]]=0,0,IF(Horaires356734[[#This Row],[PNP Fin]]&lt;Horaires356734[[#This Row],[début]],1,0)+Horaires356734[[#This Row],[PNP Fin]])</f>
        <v>0</v>
      </c>
      <c r="M15" s="35">
        <f>IF(Horaires356734[[#This Row],[Fin]]&lt;Horaires356734[[#This Row],[début]],1,0)+Horaires356734[[#This Row],[Fin]]</f>
        <v>0</v>
      </c>
      <c r="N15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5" s="3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5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5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5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5" s="3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0.1*(Horaires356734[[#This Row],[Heures de nuit]]+Horaires356734[[#This Row],[heures jour dimanche]]+Horaires356734[[#This Row],[heures jour fériés]])</f>
        <v>0</v>
      </c>
      <c r="J16" s="38">
        <f>(MOD(Horaires356734[[#This Row],[Fin]]-Horaires356734[[#This Row],[début]],1)-MOD(Horaires356734[[#This Row],[PNP Fin]]-Horaires356734[[#This Row],[PNP Début]],1))*24</f>
        <v>0</v>
      </c>
      <c r="K16" s="35">
        <f>IF(Horaires356734[[#This Row],[PNP Début]]=0,0,IF(Horaires356734[[#This Row],[PNP Début]]&lt;Horaires356734[[#This Row],[début]],1,0)+Horaires356734[[#This Row],[PNP Début]])</f>
        <v>0</v>
      </c>
      <c r="L16" s="35">
        <f>IF(Horaires356734[[#This Row],[PNP Fin]]=0,0,IF(Horaires356734[[#This Row],[PNP Fin]]&lt;Horaires356734[[#This Row],[début]],1,0)+Horaires356734[[#This Row],[PNP Fin]])</f>
        <v>0</v>
      </c>
      <c r="M16" s="39">
        <f>IF(Horaires356734[[#This Row],[Fin]]&lt;Horaires356734[[#This Row],[début]],1,0)+Horaires356734[[#This Row],[Fin]]</f>
        <v>0</v>
      </c>
      <c r="N16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6" s="40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6" s="40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6" s="3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6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6" s="4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0.1*(Horaires356734[[#This Row],[Heures de nuit]]+Horaires356734[[#This Row],[heures jour dimanche]]+Horaires356734[[#This Row],[heures jour fériés]])</f>
        <v>0</v>
      </c>
      <c r="J17" s="43">
        <f>(MOD(Horaires356734[[#This Row],[Fin]]-Horaires356734[[#This Row],[début]],1)-MOD(Horaires356734[[#This Row],[PNP Fin]]-Horaires356734[[#This Row],[PNP Début]],1))*24</f>
        <v>0</v>
      </c>
      <c r="K17" s="44">
        <f>IF(Horaires356734[[#This Row],[PNP Début]]=0,0,IF(Horaires356734[[#This Row],[PNP Début]]&lt;Horaires356734[[#This Row],[début]],1,0)+Horaires356734[[#This Row],[PNP Début]])</f>
        <v>0</v>
      </c>
      <c r="L17" s="45">
        <f>IF(Horaires356734[[#This Row],[PNP Fin]]=0,0,IF(Horaires356734[[#This Row],[PNP Fin]]&lt;Horaires356734[[#This Row],[début]],1,0)+Horaires356734[[#This Row],[PNP Fin]])</f>
        <v>0</v>
      </c>
      <c r="M17" s="45">
        <f>IF(Horaires356734[[#This Row],[Fin]]&lt;Horaires356734[[#This Row],[début]],1,0)+Horaires356734[[#This Row],[Fin]]</f>
        <v>0</v>
      </c>
      <c r="N17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7" s="4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7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7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7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7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0.1*(Horaires356734[[#This Row],[Heures de nuit]]+Horaires356734[[#This Row],[heures jour dimanche]]+Horaires356734[[#This Row],[heures jour fériés]])</f>
        <v>0</v>
      </c>
      <c r="J18" s="43">
        <f>(MOD(Horaires356734[[#This Row],[Fin]]-Horaires356734[[#This Row],[début]],1)-MOD(Horaires356734[[#This Row],[PNP Fin]]-Horaires356734[[#This Row],[PNP Début]],1))*24</f>
        <v>0</v>
      </c>
      <c r="K18" s="44">
        <f>IF(Horaires356734[[#This Row],[PNP Début]]=0,0,IF(Horaires356734[[#This Row],[PNP Début]]&lt;Horaires356734[[#This Row],[début]],1,0)+Horaires356734[[#This Row],[PNP Début]])</f>
        <v>0</v>
      </c>
      <c r="L18" s="45">
        <f>IF(Horaires356734[[#This Row],[PNP Fin]]=0,0,IF(Horaires356734[[#This Row],[PNP Fin]]&lt;Horaires356734[[#This Row],[début]],1,0)+Horaires356734[[#This Row],[PNP Fin]])</f>
        <v>0</v>
      </c>
      <c r="M18" s="45">
        <f>IF(Horaires356734[[#This Row],[Fin]]&lt;Horaires356734[[#This Row],[début]],1,0)+Horaires356734[[#This Row],[Fin]]</f>
        <v>0</v>
      </c>
      <c r="N18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8" s="4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8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8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8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8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0.1*(Horaires356734[[#This Row],[Heures de nuit]]+Horaires356734[[#This Row],[heures jour dimanche]]+Horaires356734[[#This Row],[heures jour fériés]])</f>
        <v>0</v>
      </c>
      <c r="J19" s="43">
        <f>(MOD(Horaires356734[[#This Row],[Fin]]-Horaires356734[[#This Row],[début]],1)-MOD(Horaires356734[[#This Row],[PNP Fin]]-Horaires356734[[#This Row],[PNP Début]],1))*24</f>
        <v>0</v>
      </c>
      <c r="K19" s="44">
        <f>IF(Horaires356734[[#This Row],[PNP Début]]=0,0,IF(Horaires356734[[#This Row],[PNP Début]]&lt;Horaires356734[[#This Row],[début]],1,0)+Horaires356734[[#This Row],[PNP Début]])</f>
        <v>0</v>
      </c>
      <c r="L19" s="45">
        <f>IF(Horaires356734[[#This Row],[PNP Fin]]=0,0,IF(Horaires356734[[#This Row],[PNP Fin]]&lt;Horaires356734[[#This Row],[début]],1,0)+Horaires356734[[#This Row],[PNP Fin]])</f>
        <v>0</v>
      </c>
      <c r="M19" s="45">
        <f>IF(Horaires356734[[#This Row],[Fin]]&lt;Horaires356734[[#This Row],[début]],1,0)+Horaires356734[[#This Row],[Fin]]</f>
        <v>0</v>
      </c>
      <c r="N19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19" s="4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19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19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19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19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0.1*(Horaires356734[[#This Row],[Heures de nuit]]+Horaires356734[[#This Row],[heures jour dimanche]]+Horaires356734[[#This Row],[heures jour fériés]])</f>
        <v>0</v>
      </c>
      <c r="J20" s="43">
        <f>(MOD(Horaires356734[[#This Row],[Fin]]-Horaires356734[[#This Row],[début]],1)-MOD(Horaires356734[[#This Row],[PNP Fin]]-Horaires356734[[#This Row],[PNP Début]],1))*24</f>
        <v>0</v>
      </c>
      <c r="K20" s="44">
        <f>IF(Horaires356734[[#This Row],[PNP Début]]=0,0,IF(Horaires356734[[#This Row],[PNP Début]]&lt;Horaires356734[[#This Row],[début]],1,0)+Horaires356734[[#This Row],[PNP Début]])</f>
        <v>0</v>
      </c>
      <c r="L20" s="45">
        <f>IF(Horaires356734[[#This Row],[PNP Fin]]=0,0,IF(Horaires356734[[#This Row],[PNP Fin]]&lt;Horaires356734[[#This Row],[début]],1,0)+Horaires356734[[#This Row],[PNP Fin]])</f>
        <v>0</v>
      </c>
      <c r="M20" s="45">
        <f>IF(Horaires356734[[#This Row],[Fin]]&lt;Horaires356734[[#This Row],[début]],1,0)+Horaires356734[[#This Row],[Fin]]</f>
        <v>0</v>
      </c>
      <c r="N20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0" s="46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0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0" s="46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0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0" s="46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0.1*(Horaires356734[[#This Row],[Heures de nuit]]+Horaires356734[[#This Row],[heures jour dimanche]]+Horaires356734[[#This Row],[heures jour fériés]])</f>
        <v>0</v>
      </c>
      <c r="J21" s="48">
        <f>(MOD(Horaires356734[[#This Row],[Fin]]-Horaires356734[[#This Row],[début]],1)-MOD(Horaires356734[[#This Row],[PNP Fin]]-Horaires356734[[#This Row],[PNP Début]],1))*24</f>
        <v>0</v>
      </c>
      <c r="K21" s="49">
        <f>IF(Horaires356734[[#This Row],[PNP Début]]=0,0,IF(Horaires356734[[#This Row],[PNP Début]]&lt;Horaires356734[[#This Row],[début]],1,0)+Horaires356734[[#This Row],[PNP Début]])</f>
        <v>0</v>
      </c>
      <c r="L21" s="50">
        <f>IF(Horaires356734[[#This Row],[PNP Fin]]=0,0,IF(Horaires356734[[#This Row],[PNP Fin]]&lt;Horaires356734[[#This Row],[début]],1,0)+Horaires356734[[#This Row],[PNP Fin]])</f>
        <v>0</v>
      </c>
      <c r="M21" s="50">
        <f>IF(Horaires356734[[#This Row],[Fin]]&lt;Horaires356734[[#This Row],[début]],1,0)+Horaires356734[[#This Row],[Fin]]</f>
        <v>0</v>
      </c>
      <c r="N21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1" s="51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1" s="51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1" s="51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0.1*(Horaires356734[[#This Row],[Heures de nuit]]+Horaires356734[[#This Row],[heures jour dimanche]]+Horaires356734[[#This Row],[heures jour fériés]])</f>
        <v>0</v>
      </c>
      <c r="J22" s="53">
        <f>(MOD(Horaires356734[[#This Row],[Fin]]-Horaires356734[[#This Row],[début]],1)-MOD(Horaires356734[[#This Row],[PNP Fin]]-Horaires356734[[#This Row],[PNP Début]],1))*24</f>
        <v>0</v>
      </c>
      <c r="K22" s="54">
        <f>IF(Horaires356734[[#This Row],[PNP Début]]=0,0,IF(Horaires356734[[#This Row],[PNP Début]]&lt;Horaires356734[[#This Row],[début]],1,0)+Horaires356734[[#This Row],[PNP Début]])</f>
        <v>0</v>
      </c>
      <c r="L22" s="55">
        <f>IF(Horaires356734[[#This Row],[PNP Fin]]=0,0,IF(Horaires356734[[#This Row],[PNP Fin]]&lt;Horaires356734[[#This Row],[début]],1,0)+Horaires356734[[#This Row],[PNP Fin]])</f>
        <v>0</v>
      </c>
      <c r="M22" s="55">
        <f>IF(Horaires356734[[#This Row],[Fin]]&lt;Horaires356734[[#This Row],[début]],1,0)+Horaires356734[[#This Row],[Fin]]</f>
        <v>0</v>
      </c>
      <c r="N22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2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0.1*(Horaires356734[[#This Row],[Heures de nuit]]+Horaires356734[[#This Row],[heures jour dimanche]]+Horaires356734[[#This Row],[heures jour fériés]])</f>
        <v>0</v>
      </c>
      <c r="J23" s="53">
        <f>(MOD(Horaires356734[[#This Row],[Fin]]-Horaires356734[[#This Row],[début]],1)-MOD(Horaires356734[[#This Row],[PNP Fin]]-Horaires356734[[#This Row],[PNP Début]],1))*24</f>
        <v>0</v>
      </c>
      <c r="K23" s="54">
        <f>IF(Horaires356734[[#This Row],[PNP Début]]=0,0,IF(Horaires356734[[#This Row],[PNP Début]]&lt;Horaires356734[[#This Row],[début]],1,0)+Horaires356734[[#This Row],[PNP Début]])</f>
        <v>0</v>
      </c>
      <c r="L23" s="55">
        <f>IF(Horaires356734[[#This Row],[PNP Fin]]=0,0,IF(Horaires356734[[#This Row],[PNP Fin]]&lt;Horaires356734[[#This Row],[début]],1,0)+Horaires356734[[#This Row],[PNP Fin]])</f>
        <v>0</v>
      </c>
      <c r="M23" s="55">
        <f>IF(Horaires356734[[#This Row],[Fin]]&lt;Horaires356734[[#This Row],[début]],1,0)+Horaires356734[[#This Row],[Fin]]</f>
        <v>0</v>
      </c>
      <c r="N23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3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0.1*(Horaires356734[[#This Row],[Heures de nuit]]+Horaires356734[[#This Row],[heures jour dimanche]]+Horaires356734[[#This Row],[heures jour fériés]])</f>
        <v>0</v>
      </c>
      <c r="J24" s="53">
        <f>(MOD(Horaires356734[[#This Row],[Fin]]-Horaires356734[[#This Row],[début]],1)-MOD(Horaires356734[[#This Row],[PNP Fin]]-Horaires356734[[#This Row],[PNP Début]],1))*24</f>
        <v>0</v>
      </c>
      <c r="K24" s="54">
        <f>IF(Horaires356734[[#This Row],[PNP Début]]=0,0,IF(Horaires356734[[#This Row],[PNP Début]]&lt;Horaires356734[[#This Row],[début]],1,0)+Horaires356734[[#This Row],[PNP Début]])</f>
        <v>0</v>
      </c>
      <c r="L24" s="55">
        <f>IF(Horaires356734[[#This Row],[PNP Fin]]=0,0,IF(Horaires356734[[#This Row],[PNP Fin]]&lt;Horaires356734[[#This Row],[début]],1,0)+Horaires356734[[#This Row],[PNP Fin]])</f>
        <v>0</v>
      </c>
      <c r="M24" s="55">
        <f>IF(Horaires356734[[#This Row],[Fin]]&lt;Horaires356734[[#This Row],[début]],1,0)+Horaires356734[[#This Row],[Fin]]</f>
        <v>0</v>
      </c>
      <c r="N24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4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0.1*(Horaires356734[[#This Row],[Heures de nuit]]+Horaires356734[[#This Row],[heures jour dimanche]]+Horaires356734[[#This Row],[heures jour fériés]])</f>
        <v>0</v>
      </c>
      <c r="J25" s="53">
        <f>(MOD(Horaires356734[[#This Row],[Fin]]-Horaires356734[[#This Row],[début]],1)-MOD(Horaires356734[[#This Row],[PNP Fin]]-Horaires356734[[#This Row],[PNP Début]],1))*24</f>
        <v>0</v>
      </c>
      <c r="K25" s="54">
        <f>IF(Horaires356734[[#This Row],[PNP Début]]=0,0,IF(Horaires356734[[#This Row],[PNP Début]]&lt;Horaires356734[[#This Row],[début]],1,0)+Horaires356734[[#This Row],[PNP Début]])</f>
        <v>0</v>
      </c>
      <c r="L25" s="55">
        <f>IF(Horaires356734[[#This Row],[PNP Fin]]=0,0,IF(Horaires356734[[#This Row],[PNP Fin]]&lt;Horaires356734[[#This Row],[début]],1,0)+Horaires356734[[#This Row],[PNP Fin]])</f>
        <v>0</v>
      </c>
      <c r="M25" s="55">
        <f>IF(Horaires356734[[#This Row],[Fin]]&lt;Horaires356734[[#This Row],[début]],1,0)+Horaires356734[[#This Row],[Fin]]</f>
        <v>0</v>
      </c>
      <c r="N25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5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0.1*(Horaires356734[[#This Row],[Heures de nuit]]+Horaires356734[[#This Row],[heures jour dimanche]]+Horaires356734[[#This Row],[heures jour fériés]])</f>
        <v>0</v>
      </c>
      <c r="J26" s="53">
        <f>(MOD(Horaires356734[[#This Row],[Fin]]-Horaires356734[[#This Row],[début]],1)-MOD(Horaires356734[[#This Row],[PNP Fin]]-Horaires356734[[#This Row],[PNP Début]],1))*24</f>
        <v>0</v>
      </c>
      <c r="K26" s="54">
        <f>IF(Horaires356734[[#This Row],[PNP Début]]=0,0,IF(Horaires356734[[#This Row],[PNP Début]]&lt;Horaires356734[[#This Row],[début]],1,0)+Horaires356734[[#This Row],[PNP Début]])</f>
        <v>0</v>
      </c>
      <c r="L26" s="55">
        <f>IF(Horaires356734[[#This Row],[PNP Fin]]=0,0,IF(Horaires356734[[#This Row],[PNP Fin]]&lt;Horaires356734[[#This Row],[début]],1,0)+Horaires356734[[#This Row],[PNP Fin]])</f>
        <v>0</v>
      </c>
      <c r="M26" s="55">
        <f>IF(Horaires356734[[#This Row],[Fin]]&lt;Horaires356734[[#This Row],[début]],1,0)+Horaires356734[[#This Row],[Fin]]</f>
        <v>0</v>
      </c>
      <c r="N26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6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0.1*(Horaires356734[[#This Row],[Heures de nuit]]+Horaires356734[[#This Row],[heures jour dimanche]]+Horaires356734[[#This Row],[heures jour fériés]])</f>
        <v>0</v>
      </c>
      <c r="J27" s="53">
        <f>(MOD(Horaires356734[[#This Row],[Fin]]-Horaires356734[[#This Row],[début]],1)-MOD(Horaires356734[[#This Row],[PNP Fin]]-Horaires356734[[#This Row],[PNP Début]],1))*24</f>
        <v>0</v>
      </c>
      <c r="K27" s="54">
        <f>IF(Horaires356734[[#This Row],[PNP Début]]=0,0,IF(Horaires356734[[#This Row],[PNP Début]]&lt;Horaires356734[[#This Row],[début]],1,0)+Horaires356734[[#This Row],[PNP Début]])</f>
        <v>0</v>
      </c>
      <c r="L27" s="55">
        <f>IF(Horaires356734[[#This Row],[PNP Fin]]=0,0,IF(Horaires356734[[#This Row],[PNP Fin]]&lt;Horaires356734[[#This Row],[début]],1,0)+Horaires356734[[#This Row],[PNP Fin]])</f>
        <v>0</v>
      </c>
      <c r="M27" s="55">
        <f>IF(Horaires356734[[#This Row],[Fin]]&lt;Horaires356734[[#This Row],[début]],1,0)+Horaires356734[[#This Row],[Fin]]</f>
        <v>0</v>
      </c>
      <c r="N27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7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0.1*(Horaires356734[[#This Row],[Heures de nuit]]+Horaires356734[[#This Row],[heures jour dimanche]]+Horaires356734[[#This Row],[heures jour fériés]])</f>
        <v>0</v>
      </c>
      <c r="J28" s="53">
        <f>(MOD(Horaires356734[[#This Row],[Fin]]-Horaires356734[[#This Row],[début]],1)-MOD(Horaires356734[[#This Row],[PNP Fin]]-Horaires356734[[#This Row],[PNP Début]],1))*24</f>
        <v>0</v>
      </c>
      <c r="K28" s="54">
        <f>IF(Horaires356734[[#This Row],[PNP Début]]=0,0,IF(Horaires356734[[#This Row],[PNP Début]]&lt;Horaires356734[[#This Row],[début]],1,0)+Horaires356734[[#This Row],[PNP Début]])</f>
        <v>0</v>
      </c>
      <c r="L28" s="55">
        <f>IF(Horaires356734[[#This Row],[PNP Fin]]=0,0,IF(Horaires356734[[#This Row],[PNP Fin]]&lt;Horaires356734[[#This Row],[début]],1,0)+Horaires356734[[#This Row],[PNP Fin]])</f>
        <v>0</v>
      </c>
      <c r="M28" s="55">
        <f>IF(Horaires356734[[#This Row],[Fin]]&lt;Horaires356734[[#This Row],[début]],1,0)+Horaires356734[[#This Row],[Fin]]</f>
        <v>0</v>
      </c>
      <c r="N28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8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0.1*(Horaires356734[[#This Row],[Heures de nuit]]+Horaires356734[[#This Row],[heures jour dimanche]]+Horaires356734[[#This Row],[heures jour fériés]])</f>
        <v>0</v>
      </c>
      <c r="J29" s="53">
        <f>(MOD(Horaires356734[[#This Row],[Fin]]-Horaires356734[[#This Row],[début]],1)-MOD(Horaires356734[[#This Row],[PNP Fin]]-Horaires356734[[#This Row],[PNP Début]],1))*24</f>
        <v>0</v>
      </c>
      <c r="K29" s="54">
        <f>IF(Horaires356734[[#This Row],[PNP Début]]=0,0,IF(Horaires356734[[#This Row],[PNP Début]]&lt;Horaires356734[[#This Row],[début]],1,0)+Horaires356734[[#This Row],[PNP Début]])</f>
        <v>0</v>
      </c>
      <c r="L29" s="55">
        <f>IF(Horaires356734[[#This Row],[PNP Fin]]=0,0,IF(Horaires356734[[#This Row],[PNP Fin]]&lt;Horaires356734[[#This Row],[début]],1,0)+Horaires356734[[#This Row],[PNP Fin]])</f>
        <v>0</v>
      </c>
      <c r="M29" s="55">
        <f>IF(Horaires356734[[#This Row],[Fin]]&lt;Horaires356734[[#This Row],[début]],1,0)+Horaires356734[[#This Row],[Fin]]</f>
        <v>0</v>
      </c>
      <c r="N29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29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2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2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2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2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0.1*(Horaires356734[[#This Row],[Heures de nuit]]+Horaires356734[[#This Row],[heures jour dimanche]]+Horaires356734[[#This Row],[heures jour fériés]])</f>
        <v>0</v>
      </c>
      <c r="J30" s="53">
        <f>(MOD(Horaires356734[[#This Row],[Fin]]-Horaires356734[[#This Row],[début]],1)-MOD(Horaires356734[[#This Row],[PNP Fin]]-Horaires356734[[#This Row],[PNP Début]],1))*24</f>
        <v>0</v>
      </c>
      <c r="K30" s="54">
        <f>IF(Horaires356734[[#This Row],[PNP Début]]=0,0,IF(Horaires356734[[#This Row],[PNP Début]]&lt;Horaires356734[[#This Row],[début]],1,0)+Horaires356734[[#This Row],[PNP Début]])</f>
        <v>0</v>
      </c>
      <c r="L30" s="55">
        <f>IF(Horaires356734[[#This Row],[PNP Fin]]=0,0,IF(Horaires356734[[#This Row],[PNP Fin]]&lt;Horaires356734[[#This Row],[début]],1,0)+Horaires356734[[#This Row],[PNP Fin]])</f>
        <v>0</v>
      </c>
      <c r="M30" s="55">
        <f>IF(Horaires356734[[#This Row],[Fin]]&lt;Horaires356734[[#This Row],[début]],1,0)+Horaires356734[[#This Row],[Fin]]</f>
        <v>0</v>
      </c>
      <c r="N30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0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0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0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0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0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0.1*(Horaires356734[[#This Row],[Heures de nuit]]+Horaires356734[[#This Row],[heures jour dimanche]]+Horaires356734[[#This Row],[heures jour fériés]])</f>
        <v>0</v>
      </c>
      <c r="J31" s="53">
        <f>(MOD(Horaires356734[[#This Row],[Fin]]-Horaires356734[[#This Row],[début]],1)-MOD(Horaires356734[[#This Row],[PNP Fin]]-Horaires356734[[#This Row],[PNP Début]],1))*24</f>
        <v>0</v>
      </c>
      <c r="K31" s="54">
        <f>IF(Horaires356734[[#This Row],[PNP Début]]=0,0,IF(Horaires356734[[#This Row],[PNP Début]]&lt;Horaires356734[[#This Row],[début]],1,0)+Horaires356734[[#This Row],[PNP Début]])</f>
        <v>0</v>
      </c>
      <c r="L31" s="55">
        <f>IF(Horaires356734[[#This Row],[PNP Fin]]=0,0,IF(Horaires356734[[#This Row],[PNP Fin]]&lt;Horaires356734[[#This Row],[début]],1,0)+Horaires356734[[#This Row],[PNP Fin]])</f>
        <v>0</v>
      </c>
      <c r="M31" s="55">
        <f>IF(Horaires356734[[#This Row],[Fin]]&lt;Horaires356734[[#This Row],[début]],1,0)+Horaires356734[[#This Row],[Fin]]</f>
        <v>0</v>
      </c>
      <c r="N31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1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1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1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1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1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0.1*(Horaires356734[[#This Row],[Heures de nuit]]+Horaires356734[[#This Row],[heures jour dimanche]]+Horaires356734[[#This Row],[heures jour fériés]])</f>
        <v>0</v>
      </c>
      <c r="J32" s="53">
        <f>(MOD(Horaires356734[[#This Row],[Fin]]-Horaires356734[[#This Row],[début]],1)-MOD(Horaires356734[[#This Row],[PNP Fin]]-Horaires356734[[#This Row],[PNP Début]],1))*24</f>
        <v>0</v>
      </c>
      <c r="K32" s="54">
        <f>IF(Horaires356734[[#This Row],[PNP Début]]=0,0,IF(Horaires356734[[#This Row],[PNP Début]]&lt;Horaires356734[[#This Row],[début]],1,0)+Horaires356734[[#This Row],[PNP Début]])</f>
        <v>0</v>
      </c>
      <c r="L32" s="55">
        <f>IF(Horaires356734[[#This Row],[PNP Fin]]=0,0,IF(Horaires356734[[#This Row],[PNP Fin]]&lt;Horaires356734[[#This Row],[début]],1,0)+Horaires356734[[#This Row],[PNP Fin]])</f>
        <v>0</v>
      </c>
      <c r="M32" s="55">
        <f>IF(Horaires356734[[#This Row],[Fin]]&lt;Horaires356734[[#This Row],[début]],1,0)+Horaires356734[[#This Row],[Fin]]</f>
        <v>0</v>
      </c>
      <c r="N32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2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0.1*(Horaires356734[[#This Row],[Heures de nuit]]+Horaires356734[[#This Row],[heures jour dimanche]]+Horaires356734[[#This Row],[heures jour fériés]])</f>
        <v>0</v>
      </c>
      <c r="J33" s="53">
        <f>(MOD(Horaires356734[[#This Row],[Fin]]-Horaires356734[[#This Row],[début]],1)-MOD(Horaires356734[[#This Row],[PNP Fin]]-Horaires356734[[#This Row],[PNP Début]],1))*24</f>
        <v>0</v>
      </c>
      <c r="K33" s="54">
        <f>IF(Horaires356734[[#This Row],[PNP Début]]=0,0,IF(Horaires356734[[#This Row],[PNP Début]]&lt;Horaires356734[[#This Row],[début]],1,0)+Horaires356734[[#This Row],[PNP Début]])</f>
        <v>0</v>
      </c>
      <c r="L33" s="55">
        <f>IF(Horaires356734[[#This Row],[PNP Fin]]=0,0,IF(Horaires356734[[#This Row],[PNP Fin]]&lt;Horaires356734[[#This Row],[début]],1,0)+Horaires356734[[#This Row],[PNP Fin]])</f>
        <v>0</v>
      </c>
      <c r="M33" s="55">
        <f>IF(Horaires356734[[#This Row],[Fin]]&lt;Horaires356734[[#This Row],[début]],1,0)+Horaires356734[[#This Row],[Fin]]</f>
        <v>0</v>
      </c>
      <c r="N33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3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0.1*(Horaires356734[[#This Row],[Heures de nuit]]+Horaires356734[[#This Row],[heures jour dimanche]]+Horaires356734[[#This Row],[heures jour fériés]])</f>
        <v>0</v>
      </c>
      <c r="J34" s="53">
        <f>(MOD(Horaires356734[[#This Row],[Fin]]-Horaires356734[[#This Row],[début]],1)-MOD(Horaires356734[[#This Row],[PNP Fin]]-Horaires356734[[#This Row],[PNP Début]],1))*24</f>
        <v>0</v>
      </c>
      <c r="K34" s="54">
        <f>IF(Horaires356734[[#This Row],[PNP Début]]=0,0,IF(Horaires356734[[#This Row],[PNP Début]]&lt;Horaires356734[[#This Row],[début]],1,0)+Horaires356734[[#This Row],[PNP Début]])</f>
        <v>0</v>
      </c>
      <c r="L34" s="55">
        <f>IF(Horaires356734[[#This Row],[PNP Fin]]=0,0,IF(Horaires356734[[#This Row],[PNP Fin]]&lt;Horaires356734[[#This Row],[début]],1,0)+Horaires356734[[#This Row],[PNP Fin]])</f>
        <v>0</v>
      </c>
      <c r="M34" s="55">
        <f>IF(Horaires356734[[#This Row],[Fin]]&lt;Horaires356734[[#This Row],[début]],1,0)+Horaires356734[[#This Row],[Fin]]</f>
        <v>0</v>
      </c>
      <c r="N34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4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0.1*(Horaires356734[[#This Row],[Heures de nuit]]+Horaires356734[[#This Row],[heures jour dimanche]]+Horaires356734[[#This Row],[heures jour fériés]])</f>
        <v>0</v>
      </c>
      <c r="J35" s="53">
        <f>(MOD(Horaires356734[[#This Row],[Fin]]-Horaires356734[[#This Row],[début]],1)-MOD(Horaires356734[[#This Row],[PNP Fin]]-Horaires356734[[#This Row],[PNP Début]],1))*24</f>
        <v>0</v>
      </c>
      <c r="K35" s="54">
        <f>IF(Horaires356734[[#This Row],[PNP Début]]=0,0,IF(Horaires356734[[#This Row],[PNP Début]]&lt;Horaires356734[[#This Row],[début]],1,0)+Horaires356734[[#This Row],[PNP Début]])</f>
        <v>0</v>
      </c>
      <c r="L35" s="55">
        <f>IF(Horaires356734[[#This Row],[PNP Fin]]=0,0,IF(Horaires356734[[#This Row],[PNP Fin]]&lt;Horaires356734[[#This Row],[début]],1,0)+Horaires356734[[#This Row],[PNP Fin]])</f>
        <v>0</v>
      </c>
      <c r="M35" s="55">
        <f>IF(Horaires356734[[#This Row],[Fin]]&lt;Horaires356734[[#This Row],[début]],1,0)+Horaires356734[[#This Row],[Fin]]</f>
        <v>0</v>
      </c>
      <c r="N35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5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0.1*(Horaires356734[[#This Row],[Heures de nuit]]+Horaires356734[[#This Row],[heures jour dimanche]]+Horaires356734[[#This Row],[heures jour fériés]])</f>
        <v>0</v>
      </c>
      <c r="J36" s="53">
        <f>(MOD(Horaires356734[[#This Row],[Fin]]-Horaires356734[[#This Row],[début]],1)-MOD(Horaires356734[[#This Row],[PNP Fin]]-Horaires356734[[#This Row],[PNP Début]],1))*24</f>
        <v>0</v>
      </c>
      <c r="K36" s="54">
        <f>IF(Horaires356734[[#This Row],[PNP Début]]=0,0,IF(Horaires356734[[#This Row],[PNP Début]]&lt;Horaires356734[[#This Row],[début]],1,0)+Horaires356734[[#This Row],[PNP Début]])</f>
        <v>0</v>
      </c>
      <c r="L36" s="55">
        <f>IF(Horaires356734[[#This Row],[PNP Fin]]=0,0,IF(Horaires356734[[#This Row],[PNP Fin]]&lt;Horaires356734[[#This Row],[début]],1,0)+Horaires356734[[#This Row],[PNP Fin]])</f>
        <v>0</v>
      </c>
      <c r="M36" s="55">
        <f>IF(Horaires356734[[#This Row],[Fin]]&lt;Horaires356734[[#This Row],[début]],1,0)+Horaires356734[[#This Row],[Fin]]</f>
        <v>0</v>
      </c>
      <c r="N36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6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0.1*(Horaires356734[[#This Row],[Heures de nuit]]+Horaires356734[[#This Row],[heures jour dimanche]]+Horaires356734[[#This Row],[heures jour fériés]])</f>
        <v>0</v>
      </c>
      <c r="J37" s="53">
        <f>(MOD(Horaires356734[[#This Row],[Fin]]-Horaires356734[[#This Row],[début]],1)-MOD(Horaires356734[[#This Row],[PNP Fin]]-Horaires356734[[#This Row],[PNP Début]],1))*24</f>
        <v>0</v>
      </c>
      <c r="K37" s="54">
        <f>IF(Horaires356734[[#This Row],[PNP Début]]=0,0,IF(Horaires356734[[#This Row],[PNP Début]]&lt;Horaires356734[[#This Row],[début]],1,0)+Horaires356734[[#This Row],[PNP Début]])</f>
        <v>0</v>
      </c>
      <c r="L37" s="55">
        <f>IF(Horaires356734[[#This Row],[PNP Fin]]=0,0,IF(Horaires356734[[#This Row],[PNP Fin]]&lt;Horaires356734[[#This Row],[début]],1,0)+Horaires356734[[#This Row],[PNP Fin]])</f>
        <v>0</v>
      </c>
      <c r="M37" s="55">
        <f>IF(Horaires356734[[#This Row],[Fin]]&lt;Horaires356734[[#This Row],[début]],1,0)+Horaires356734[[#This Row],[Fin]]</f>
        <v>0</v>
      </c>
      <c r="N37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7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0.1*(Horaires356734[[#This Row],[Heures de nuit]]+Horaires356734[[#This Row],[heures jour dimanche]]+Horaires356734[[#This Row],[heures jour fériés]])</f>
        <v>0</v>
      </c>
      <c r="J38" s="53">
        <f>(MOD(Horaires356734[[#This Row],[Fin]]-Horaires356734[[#This Row],[début]],1)-MOD(Horaires356734[[#This Row],[PNP Fin]]-Horaires356734[[#This Row],[PNP Début]],1))*24</f>
        <v>0</v>
      </c>
      <c r="K38" s="54">
        <f>IF(Horaires356734[[#This Row],[PNP Début]]=0,0,IF(Horaires356734[[#This Row],[PNP Début]]&lt;Horaires356734[[#This Row],[début]],1,0)+Horaires356734[[#This Row],[PNP Début]])</f>
        <v>0</v>
      </c>
      <c r="L38" s="55">
        <f>IF(Horaires356734[[#This Row],[PNP Fin]]=0,0,IF(Horaires356734[[#This Row],[PNP Fin]]&lt;Horaires356734[[#This Row],[début]],1,0)+Horaires356734[[#This Row],[PNP Fin]])</f>
        <v>0</v>
      </c>
      <c r="M38" s="55">
        <f>IF(Horaires356734[[#This Row],[Fin]]&lt;Horaires356734[[#This Row],[début]],1,0)+Horaires356734[[#This Row],[Fin]]</f>
        <v>0</v>
      </c>
      <c r="N38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8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0.1*(Horaires356734[[#This Row],[Heures de nuit]]+Horaires356734[[#This Row],[heures jour dimanche]]+Horaires356734[[#This Row],[heures jour fériés]])</f>
        <v>0</v>
      </c>
      <c r="J39" s="53">
        <f>(MOD(Horaires356734[[#This Row],[Fin]]-Horaires356734[[#This Row],[début]],1)-MOD(Horaires356734[[#This Row],[PNP Fin]]-Horaires356734[[#This Row],[PNP Début]],1))*24</f>
        <v>0</v>
      </c>
      <c r="K39" s="54">
        <f>IF(Horaires356734[[#This Row],[PNP Début]]=0,0,IF(Horaires356734[[#This Row],[PNP Début]]&lt;Horaires356734[[#This Row],[début]],1,0)+Horaires356734[[#This Row],[PNP Début]])</f>
        <v>0</v>
      </c>
      <c r="L39" s="55">
        <f>IF(Horaires356734[[#This Row],[PNP Fin]]=0,0,IF(Horaires356734[[#This Row],[PNP Fin]]&lt;Horaires356734[[#This Row],[début]],1,0)+Horaires356734[[#This Row],[PNP Fin]])</f>
        <v>0</v>
      </c>
      <c r="M39" s="55">
        <f>IF(Horaires356734[[#This Row],[Fin]]&lt;Horaires356734[[#This Row],[début]],1,0)+Horaires356734[[#This Row],[Fin]]</f>
        <v>0</v>
      </c>
      <c r="N39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39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3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3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3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3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0.1*(Horaires356734[[#This Row],[Heures de nuit]]+Horaires356734[[#This Row],[heures jour dimanche]]+Horaires356734[[#This Row],[heures jour fériés]])</f>
        <v>0</v>
      </c>
      <c r="J40" s="53">
        <f>(MOD(Horaires356734[[#This Row],[Fin]]-Horaires356734[[#This Row],[début]],1)-MOD(Horaires356734[[#This Row],[PNP Fin]]-Horaires356734[[#This Row],[PNP Début]],1))*24</f>
        <v>0</v>
      </c>
      <c r="K40" s="54">
        <f>IF(Horaires356734[[#This Row],[PNP Début]]=0,0,IF(Horaires356734[[#This Row],[PNP Début]]&lt;Horaires356734[[#This Row],[début]],1,0)+Horaires356734[[#This Row],[PNP Début]])</f>
        <v>0</v>
      </c>
      <c r="L40" s="55">
        <f>IF(Horaires356734[[#This Row],[PNP Fin]]=0,0,IF(Horaires356734[[#This Row],[PNP Fin]]&lt;Horaires356734[[#This Row],[début]],1,0)+Horaires356734[[#This Row],[PNP Fin]])</f>
        <v>0</v>
      </c>
      <c r="M40" s="55">
        <f>IF(Horaires356734[[#This Row],[Fin]]&lt;Horaires356734[[#This Row],[début]],1,0)+Horaires356734[[#This Row],[Fin]]</f>
        <v>0</v>
      </c>
      <c r="N40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0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0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0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0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0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0.1*(Horaires356734[[#This Row],[Heures de nuit]]+Horaires356734[[#This Row],[heures jour dimanche]]+Horaires356734[[#This Row],[heures jour fériés]])</f>
        <v>0</v>
      </c>
      <c r="J41" s="53">
        <f>(MOD(Horaires356734[[#This Row],[Fin]]-Horaires356734[[#This Row],[début]],1)-MOD(Horaires356734[[#This Row],[PNP Fin]]-Horaires356734[[#This Row],[PNP Début]],1))*24</f>
        <v>0</v>
      </c>
      <c r="K41" s="54">
        <f>IF(Horaires356734[[#This Row],[PNP Début]]=0,0,IF(Horaires356734[[#This Row],[PNP Début]]&lt;Horaires356734[[#This Row],[début]],1,0)+Horaires356734[[#This Row],[PNP Début]])</f>
        <v>0</v>
      </c>
      <c r="L41" s="55">
        <f>IF(Horaires356734[[#This Row],[PNP Fin]]=0,0,IF(Horaires356734[[#This Row],[PNP Fin]]&lt;Horaires356734[[#This Row],[début]],1,0)+Horaires356734[[#This Row],[PNP Fin]])</f>
        <v>0</v>
      </c>
      <c r="M41" s="55">
        <f>IF(Horaires356734[[#This Row],[Fin]]&lt;Horaires356734[[#This Row],[début]],1,0)+Horaires356734[[#This Row],[Fin]]</f>
        <v>0</v>
      </c>
      <c r="N41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1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1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1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1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1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0.1*(Horaires356734[[#This Row],[Heures de nuit]]+Horaires356734[[#This Row],[heures jour dimanche]]+Horaires356734[[#This Row],[heures jour fériés]])</f>
        <v>0</v>
      </c>
      <c r="J42" s="53">
        <f>(MOD(Horaires356734[[#This Row],[Fin]]-Horaires356734[[#This Row],[début]],1)-MOD(Horaires356734[[#This Row],[PNP Fin]]-Horaires356734[[#This Row],[PNP Début]],1))*24</f>
        <v>0</v>
      </c>
      <c r="K42" s="54">
        <f>IF(Horaires356734[[#This Row],[PNP Début]]=0,0,IF(Horaires356734[[#This Row],[PNP Début]]&lt;Horaires356734[[#This Row],[début]],1,0)+Horaires356734[[#This Row],[PNP Début]])</f>
        <v>0</v>
      </c>
      <c r="L42" s="55">
        <f>IF(Horaires356734[[#This Row],[PNP Fin]]=0,0,IF(Horaires356734[[#This Row],[PNP Fin]]&lt;Horaires356734[[#This Row],[début]],1,0)+Horaires356734[[#This Row],[PNP Fin]])</f>
        <v>0</v>
      </c>
      <c r="M42" s="55">
        <f>IF(Horaires356734[[#This Row],[Fin]]&lt;Horaires356734[[#This Row],[début]],1,0)+Horaires356734[[#This Row],[Fin]]</f>
        <v>0</v>
      </c>
      <c r="N42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2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2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2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0.1*(Horaires356734[[#This Row],[Heures de nuit]]+Horaires356734[[#This Row],[heures jour dimanche]]+Horaires356734[[#This Row],[heures jour fériés]])</f>
        <v>0</v>
      </c>
      <c r="J43" s="53">
        <f>(MOD(Horaires356734[[#This Row],[Fin]]-Horaires356734[[#This Row],[début]],1)-MOD(Horaires356734[[#This Row],[PNP Fin]]-Horaires356734[[#This Row],[PNP Début]],1))*24</f>
        <v>0</v>
      </c>
      <c r="K43" s="54">
        <f>IF(Horaires356734[[#This Row],[PNP Début]]=0,0,IF(Horaires356734[[#This Row],[PNP Début]]&lt;Horaires356734[[#This Row],[début]],1,0)+Horaires356734[[#This Row],[PNP Début]])</f>
        <v>0</v>
      </c>
      <c r="L43" s="55">
        <f>IF(Horaires356734[[#This Row],[PNP Fin]]=0,0,IF(Horaires356734[[#This Row],[PNP Fin]]&lt;Horaires356734[[#This Row],[début]],1,0)+Horaires356734[[#This Row],[PNP Fin]])</f>
        <v>0</v>
      </c>
      <c r="M43" s="55">
        <f>IF(Horaires356734[[#This Row],[Fin]]&lt;Horaires356734[[#This Row],[début]],1,0)+Horaires356734[[#This Row],[Fin]]</f>
        <v>0</v>
      </c>
      <c r="N43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3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3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3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0.1*(Horaires356734[[#This Row],[Heures de nuit]]+Horaires356734[[#This Row],[heures jour dimanche]]+Horaires356734[[#This Row],[heures jour fériés]])</f>
        <v>0</v>
      </c>
      <c r="J44" s="53">
        <f>(MOD(Horaires356734[[#This Row],[Fin]]-Horaires356734[[#This Row],[début]],1)-MOD(Horaires356734[[#This Row],[PNP Fin]]-Horaires356734[[#This Row],[PNP Début]],1))*24</f>
        <v>0</v>
      </c>
      <c r="K44" s="54">
        <f>IF(Horaires356734[[#This Row],[PNP Début]]=0,0,IF(Horaires356734[[#This Row],[PNP Début]]&lt;Horaires356734[[#This Row],[début]],1,0)+Horaires356734[[#This Row],[PNP Début]])</f>
        <v>0</v>
      </c>
      <c r="L44" s="55">
        <f>IF(Horaires356734[[#This Row],[PNP Fin]]=0,0,IF(Horaires356734[[#This Row],[PNP Fin]]&lt;Horaires356734[[#This Row],[début]],1,0)+Horaires356734[[#This Row],[PNP Fin]])</f>
        <v>0</v>
      </c>
      <c r="M44" s="55">
        <f>IF(Horaires356734[[#This Row],[Fin]]&lt;Horaires356734[[#This Row],[début]],1,0)+Horaires356734[[#This Row],[Fin]]</f>
        <v>0</v>
      </c>
      <c r="N44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4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4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4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0.1*(Horaires356734[[#This Row],[Heures de nuit]]+Horaires356734[[#This Row],[heures jour dimanche]]+Horaires356734[[#This Row],[heures jour fériés]])</f>
        <v>0</v>
      </c>
      <c r="J45" s="53">
        <f>(MOD(Horaires356734[[#This Row],[Fin]]-Horaires356734[[#This Row],[début]],1)-MOD(Horaires356734[[#This Row],[PNP Fin]]-Horaires356734[[#This Row],[PNP Début]],1))*24</f>
        <v>0</v>
      </c>
      <c r="K45" s="54">
        <f>IF(Horaires356734[[#This Row],[PNP Début]]=0,0,IF(Horaires356734[[#This Row],[PNP Début]]&lt;Horaires356734[[#This Row],[début]],1,0)+Horaires356734[[#This Row],[PNP Début]])</f>
        <v>0</v>
      </c>
      <c r="L45" s="55">
        <f>IF(Horaires356734[[#This Row],[PNP Fin]]=0,0,IF(Horaires356734[[#This Row],[PNP Fin]]&lt;Horaires356734[[#This Row],[début]],1,0)+Horaires356734[[#This Row],[PNP Fin]])</f>
        <v>0</v>
      </c>
      <c r="M45" s="55">
        <f>IF(Horaires356734[[#This Row],[Fin]]&lt;Horaires356734[[#This Row],[début]],1,0)+Horaires356734[[#This Row],[Fin]]</f>
        <v>0</v>
      </c>
      <c r="N45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5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5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5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0.1*(Horaires356734[[#This Row],[Heures de nuit]]+Horaires356734[[#This Row],[heures jour dimanche]]+Horaires356734[[#This Row],[heures jour fériés]])</f>
        <v>0</v>
      </c>
      <c r="J46" s="53">
        <f>(MOD(Horaires356734[[#This Row],[Fin]]-Horaires356734[[#This Row],[début]],1)-MOD(Horaires356734[[#This Row],[PNP Fin]]-Horaires356734[[#This Row],[PNP Début]],1))*24</f>
        <v>0</v>
      </c>
      <c r="K46" s="54">
        <f>IF(Horaires356734[[#This Row],[PNP Début]]=0,0,IF(Horaires356734[[#This Row],[PNP Début]]&lt;Horaires356734[[#This Row],[début]],1,0)+Horaires356734[[#This Row],[PNP Début]])</f>
        <v>0</v>
      </c>
      <c r="L46" s="55">
        <f>IF(Horaires356734[[#This Row],[PNP Fin]]=0,0,IF(Horaires356734[[#This Row],[PNP Fin]]&lt;Horaires356734[[#This Row],[début]],1,0)+Horaires356734[[#This Row],[PNP Fin]])</f>
        <v>0</v>
      </c>
      <c r="M46" s="55">
        <f>IF(Horaires356734[[#This Row],[Fin]]&lt;Horaires356734[[#This Row],[début]],1,0)+Horaires356734[[#This Row],[Fin]]</f>
        <v>0</v>
      </c>
      <c r="N46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6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6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6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0.1*(Horaires356734[[#This Row],[Heures de nuit]]+Horaires356734[[#This Row],[heures jour dimanche]]+Horaires356734[[#This Row],[heures jour fériés]])</f>
        <v>0</v>
      </c>
      <c r="J47" s="53">
        <f>(MOD(Horaires356734[[#This Row],[Fin]]-Horaires356734[[#This Row],[début]],1)-MOD(Horaires356734[[#This Row],[PNP Fin]]-Horaires356734[[#This Row],[PNP Début]],1))*24</f>
        <v>0</v>
      </c>
      <c r="K47" s="54">
        <f>IF(Horaires356734[[#This Row],[PNP Début]]=0,0,IF(Horaires356734[[#This Row],[PNP Début]]&lt;Horaires356734[[#This Row],[début]],1,0)+Horaires356734[[#This Row],[PNP Début]])</f>
        <v>0</v>
      </c>
      <c r="L47" s="55">
        <f>IF(Horaires356734[[#This Row],[PNP Fin]]=0,0,IF(Horaires356734[[#This Row],[PNP Fin]]&lt;Horaires356734[[#This Row],[début]],1,0)+Horaires356734[[#This Row],[PNP Fin]])</f>
        <v>0</v>
      </c>
      <c r="M47" s="55">
        <f>IF(Horaires356734[[#This Row],[Fin]]&lt;Horaires356734[[#This Row],[début]],1,0)+Horaires356734[[#This Row],[Fin]]</f>
        <v>0</v>
      </c>
      <c r="N47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7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7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7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0.1*(Horaires356734[[#This Row],[Heures de nuit]]+Horaires356734[[#This Row],[heures jour dimanche]]+Horaires356734[[#This Row],[heures jour fériés]])</f>
        <v>0</v>
      </c>
      <c r="J48" s="53">
        <f>(MOD(Horaires356734[[#This Row],[Fin]]-Horaires356734[[#This Row],[début]],1)-MOD(Horaires356734[[#This Row],[PNP Fin]]-Horaires356734[[#This Row],[PNP Début]],1))*24</f>
        <v>0</v>
      </c>
      <c r="K48" s="54">
        <f>IF(Horaires356734[[#This Row],[PNP Début]]=0,0,IF(Horaires356734[[#This Row],[PNP Début]]&lt;Horaires356734[[#This Row],[début]],1,0)+Horaires356734[[#This Row],[PNP Début]])</f>
        <v>0</v>
      </c>
      <c r="L48" s="55">
        <f>IF(Horaires356734[[#This Row],[PNP Fin]]=0,0,IF(Horaires356734[[#This Row],[PNP Fin]]&lt;Horaires356734[[#This Row],[début]],1,0)+Horaires356734[[#This Row],[PNP Fin]])</f>
        <v>0</v>
      </c>
      <c r="M48" s="55">
        <f>IF(Horaires356734[[#This Row],[Fin]]&lt;Horaires356734[[#This Row],[début]],1,0)+Horaires356734[[#This Row],[Fin]]</f>
        <v>0</v>
      </c>
      <c r="N48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8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8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8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0.1*(Horaires356734[[#This Row],[Heures de nuit]]+Horaires356734[[#This Row],[heures jour dimanche]]+Horaires356734[[#This Row],[heures jour fériés]])</f>
        <v>0</v>
      </c>
      <c r="J49" s="53">
        <f>(MOD(Horaires356734[[#This Row],[Fin]]-Horaires356734[[#This Row],[début]],1)-MOD(Horaires356734[[#This Row],[PNP Fin]]-Horaires356734[[#This Row],[PNP Début]],1))*24</f>
        <v>0</v>
      </c>
      <c r="K49" s="54">
        <f>IF(Horaires356734[[#This Row],[PNP Début]]=0,0,IF(Horaires356734[[#This Row],[PNP Début]]&lt;Horaires356734[[#This Row],[début]],1,0)+Horaires356734[[#This Row],[PNP Début]])</f>
        <v>0</v>
      </c>
      <c r="L49" s="55">
        <f>IF(Horaires356734[[#This Row],[PNP Fin]]=0,0,IF(Horaires356734[[#This Row],[PNP Fin]]&lt;Horaires356734[[#This Row],[début]],1,0)+Horaires356734[[#This Row],[PNP Fin]])</f>
        <v>0</v>
      </c>
      <c r="M49" s="55">
        <f>IF(Horaires356734[[#This Row],[Fin]]&lt;Horaires356734[[#This Row],[début]],1,0)+Horaires356734[[#This Row],[Fin]]</f>
        <v>0</v>
      </c>
      <c r="N49" s="36">
        <f>IF(Horaires356734[[#This Row],[Fin]]&lt;Horaires356734[[#This Row],[début]],MAX(0,MIN(Horaires356734[[#This Row],[Fin corrigée si nuit]],fin_nuit)-MAX(Horaires356734[[#This Row],[début]],deb_nuit))*24,(MAX(deb_nuit,Horaires356734[[#This Row],[Fin]])-MAX(deb_nuit,Horaires356734[[#This Row],[début]])+MAX(MIN(fin_nuit-1,Horaires356734[[#This Row],[Fin]])-MIN(fin_nuit-1,Horaires356734[[#This Row],[début]]),0))*24)</f>
        <v>0</v>
      </c>
      <c r="O49" s="57">
        <f>(MAX(0,MIN(Horaires356734[[#This Row],[Fin corrigée si nuit]],fin_nuit)-MAX(Horaires356734[[#This Row],[début]],deb_nuit))-IF(Horaires356734[[#This Row],[PNP Début]]=0,0,MIN(Horaires356734[[#This Row],[PNP Fin corrigée]],fin_nuit)-MAX(Horaires356734[[#This Row],[PNP Début corrigé]],deb_nuit)))*24</f>
        <v>0</v>
      </c>
      <c r="P4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</f>
        <v>0</v>
      </c>
      <c r="Q49" s="57">
        <f>(IF(WEEKDAY(Horaires356734[[#This Row],[Date]],2)=7,MAX(0,MIN(fin_dimJF,Horaires356734[[#This Row],[Fin corrigée si nuit]])-MAX(deb_dimJF,Horaires356734[[#This Row],[début]])),0)+IF(WEEKDAY(Horaires356734[[#This Row],[Date]],2)=6,MAX(0,Horaires356734[[#This Row],[Fin corrigée si nuit]]-(1+deb_dimJF)),0))*24-
(IF(WEEKDAY(Horaires356734[[#This Row],[Date]],2)=7,MAX(0,MIN(fin_dimJF,Horaires356734[[#This Row],[PNP Fin corrigée]])-MAX(deb_dimJF,Horaires356734[[#This Row],[PNP Début corrigé]])),0)+IF(WEEKDAY(Horaires356734[[#This Row],[Date]],2)=6,MAX(0,Horaires356734[[#This Row],[PNP Fin corrigée]]-(1+deb_dimJF)),0))*24</f>
        <v>0</v>
      </c>
      <c r="R4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</f>
        <v>0</v>
      </c>
      <c r="S49" s="57">
        <f>(IF(COUNTIF(JF,Horaires356734[[#This Row],[Date]]),MAX(0,MIN(fin_dimJF,Horaires356734[[#This Row],[Fin corrigée si nuit]])-MAX(deb_dimJF,Horaires356734[[#This Row],[début]])),0)+IF(COUNTIF(JF,Horaires356734[[#This Row],[Date]]+1),MAX(0,Horaires356734[[#This Row],[Fin corrigée si nuit]]-(1+deb_dimJF)),0))*24-
(IF(COUNTIF(JF,Horaires356734[[#This Row],[Date]]),MAX(0,MIN(fin_dimJF,Horaires356734[[#This Row],[PNP Fin corrigée]])-MAX(deb_dimJF,Horaires356734[[#This Row],[PNP Début corrigé]])),0)+IF(COUNTIF(JF,Horaires356734[[#This Row],[Date]]+1),MAX(0,Horaires356734[[#This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SUM(Horaires356734[Majoration])</f>
        <v>1.2000000000000002</v>
      </c>
      <c r="J50" s="60">
        <f>SUM(Horaires356734[Heures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mai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43221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0.1*(Horaires3567345[[#This Row],[Heures de nuit]]+Horaires3567345[[#This Row],[heures jour dimanche]]+Horaires3567345[[#This Row],[heures jour fériés]])</f>
        <v>0.7</v>
      </c>
      <c r="J13" s="34">
        <f>(MOD(Horaires3567345[[#This Row],[Fin]]-Horaires3567345[[#This Row],[début]],1)-MOD(Horaires3567345[[#This Row],[PNP Fin]]-Horaires3567345[[#This Row],[PNP Début]],1))*24</f>
        <v>12</v>
      </c>
      <c r="K13" s="35">
        <f>IF(Horaires3567345[[#This Row],[PNP Début]]=0,0,IF(Horaires3567345[[#This Row],[PNP Début]]&lt;Horaires3567345[[#This Row],[début]],1,0)+Horaires3567345[[#This Row],[PNP Début]])</f>
        <v>0</v>
      </c>
      <c r="L13" s="35">
        <f>IF(Horaires3567345[[#This Row],[PNP Fin]]=0,0,IF(Horaires3567345[[#This Row],[PNP Fin]]&lt;Horaires3567345[[#This Row],[début]],1,0)+Horaires3567345[[#This Row],[PNP Fin]])</f>
        <v>0</v>
      </c>
      <c r="M13" s="35">
        <f>IF(Horaires3567345[[#This Row],[Fin]]&lt;Horaires3567345[[#This Row],[début]],1,0)+Horaires3567345[[#This Row],[Fin]]</f>
        <v>1.25</v>
      </c>
      <c r="N13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6.9999999999999991</v>
      </c>
      <c r="O13" s="3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6.9999999999999991</v>
      </c>
      <c r="P13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3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3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3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0.1*(Horaires3567345[[#This Row],[Heures de nuit]]+Horaires3567345[[#This Row],[heures jour dimanche]]+Horaires3567345[[#This Row],[heures jour fériés]])</f>
        <v>0</v>
      </c>
      <c r="J14" s="34">
        <f>(MOD(Horaires3567345[[#This Row],[Fin]]-Horaires3567345[[#This Row],[début]],1)-MOD(Horaires3567345[[#This Row],[PNP Fin]]-Horaires3567345[[#This Row],[PNP Début]],1))*24</f>
        <v>0</v>
      </c>
      <c r="K14" s="35">
        <f>IF(Horaires3567345[[#This Row],[PNP Début]]=0,0,IF(Horaires3567345[[#This Row],[PNP Début]]&lt;Horaires3567345[[#This Row],[début]],1,0)+Horaires3567345[[#This Row],[PNP Début]])</f>
        <v>0</v>
      </c>
      <c r="L14" s="35">
        <f>IF(Horaires3567345[[#This Row],[PNP Fin]]=0,0,IF(Horaires3567345[[#This Row],[PNP Fin]]&lt;Horaires3567345[[#This Row],[début]],1,0)+Horaires3567345[[#This Row],[PNP Fin]])</f>
        <v>0</v>
      </c>
      <c r="M14" s="35">
        <f>IF(Horaires3567345[[#This Row],[Fin]]&lt;Horaires3567345[[#This Row],[début]],1,0)+Horaires3567345[[#This Row],[Fin]]</f>
        <v>0</v>
      </c>
      <c r="N14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4" s="3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4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4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4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4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0.1*(Horaires3567345[[#This Row],[Heures de nuit]]+Horaires3567345[[#This Row],[heures jour dimanche]]+Horaires3567345[[#This Row],[heures jour fériés]])</f>
        <v>0</v>
      </c>
      <c r="J15" s="34">
        <f>(MOD(Horaires3567345[[#This Row],[Fin]]-Horaires3567345[[#This Row],[début]],1)-MOD(Horaires3567345[[#This Row],[PNP Fin]]-Horaires3567345[[#This Row],[PNP Début]],1))*24</f>
        <v>0</v>
      </c>
      <c r="K15" s="35">
        <f>IF(Horaires3567345[[#This Row],[PNP Début]]=0,0,IF(Horaires3567345[[#This Row],[PNP Début]]&lt;Horaires3567345[[#This Row],[début]],1,0)+Horaires3567345[[#This Row],[PNP Début]])</f>
        <v>0</v>
      </c>
      <c r="L15" s="35">
        <f>IF(Horaires3567345[[#This Row],[PNP Fin]]=0,0,IF(Horaires3567345[[#This Row],[PNP Fin]]&lt;Horaires3567345[[#This Row],[début]],1,0)+Horaires3567345[[#This Row],[PNP Fin]])</f>
        <v>0</v>
      </c>
      <c r="M15" s="35">
        <f>IF(Horaires3567345[[#This Row],[Fin]]&lt;Horaires3567345[[#This Row],[début]],1,0)+Horaires3567345[[#This Row],[Fin]]</f>
        <v>0</v>
      </c>
      <c r="N15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5" s="3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5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5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5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5" s="3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0.1*(Horaires3567345[[#This Row],[Heures de nuit]]+Horaires3567345[[#This Row],[heures jour dimanche]]+Horaires3567345[[#This Row],[heures jour fériés]])</f>
        <v>0</v>
      </c>
      <c r="J16" s="38">
        <f>(MOD(Horaires3567345[[#This Row],[Fin]]-Horaires3567345[[#This Row],[début]],1)-MOD(Horaires3567345[[#This Row],[PNP Fin]]-Horaires3567345[[#This Row],[PNP Début]],1))*24</f>
        <v>0</v>
      </c>
      <c r="K16" s="35">
        <f>IF(Horaires3567345[[#This Row],[PNP Début]]=0,0,IF(Horaires3567345[[#This Row],[PNP Début]]&lt;Horaires3567345[[#This Row],[début]],1,0)+Horaires3567345[[#This Row],[PNP Début]])</f>
        <v>0</v>
      </c>
      <c r="L16" s="35">
        <f>IF(Horaires3567345[[#This Row],[PNP Fin]]=0,0,IF(Horaires3567345[[#This Row],[PNP Fin]]&lt;Horaires3567345[[#This Row],[début]],1,0)+Horaires3567345[[#This Row],[PNP Fin]])</f>
        <v>0</v>
      </c>
      <c r="M16" s="39">
        <f>IF(Horaires3567345[[#This Row],[Fin]]&lt;Horaires3567345[[#This Row],[début]],1,0)+Horaires3567345[[#This Row],[Fin]]</f>
        <v>0</v>
      </c>
      <c r="N16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6" s="40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6" s="40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6" s="3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6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6" s="4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0.1*(Horaires3567345[[#This Row],[Heures de nuit]]+Horaires3567345[[#This Row],[heures jour dimanche]]+Horaires3567345[[#This Row],[heures jour fériés]])</f>
        <v>0</v>
      </c>
      <c r="J17" s="43">
        <f>(MOD(Horaires3567345[[#This Row],[Fin]]-Horaires3567345[[#This Row],[début]],1)-MOD(Horaires3567345[[#This Row],[PNP Fin]]-Horaires3567345[[#This Row],[PNP Début]],1))*24</f>
        <v>0</v>
      </c>
      <c r="K17" s="44">
        <f>IF(Horaires3567345[[#This Row],[PNP Début]]=0,0,IF(Horaires3567345[[#This Row],[PNP Début]]&lt;Horaires3567345[[#This Row],[début]],1,0)+Horaires3567345[[#This Row],[PNP Début]])</f>
        <v>0</v>
      </c>
      <c r="L17" s="45">
        <f>IF(Horaires3567345[[#This Row],[PNP Fin]]=0,0,IF(Horaires3567345[[#This Row],[PNP Fin]]&lt;Horaires3567345[[#This Row],[début]],1,0)+Horaires3567345[[#This Row],[PNP Fin]])</f>
        <v>0</v>
      </c>
      <c r="M17" s="45">
        <f>IF(Horaires3567345[[#This Row],[Fin]]&lt;Horaires3567345[[#This Row],[début]],1,0)+Horaires3567345[[#This Row],[Fin]]</f>
        <v>0</v>
      </c>
      <c r="N17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7" s="4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7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7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7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7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0.1*(Horaires3567345[[#This Row],[Heures de nuit]]+Horaires3567345[[#This Row],[heures jour dimanche]]+Horaires3567345[[#This Row],[heures jour fériés]])</f>
        <v>0</v>
      </c>
      <c r="J18" s="43">
        <f>(MOD(Horaires3567345[[#This Row],[Fin]]-Horaires3567345[[#This Row],[début]],1)-MOD(Horaires3567345[[#This Row],[PNP Fin]]-Horaires3567345[[#This Row],[PNP Début]],1))*24</f>
        <v>0</v>
      </c>
      <c r="K18" s="44">
        <f>IF(Horaires3567345[[#This Row],[PNP Début]]=0,0,IF(Horaires3567345[[#This Row],[PNP Début]]&lt;Horaires3567345[[#This Row],[début]],1,0)+Horaires3567345[[#This Row],[PNP Début]])</f>
        <v>0</v>
      </c>
      <c r="L18" s="45">
        <f>IF(Horaires3567345[[#This Row],[PNP Fin]]=0,0,IF(Horaires3567345[[#This Row],[PNP Fin]]&lt;Horaires3567345[[#This Row],[début]],1,0)+Horaires3567345[[#This Row],[PNP Fin]])</f>
        <v>0</v>
      </c>
      <c r="M18" s="45">
        <f>IF(Horaires3567345[[#This Row],[Fin]]&lt;Horaires3567345[[#This Row],[début]],1,0)+Horaires3567345[[#This Row],[Fin]]</f>
        <v>0</v>
      </c>
      <c r="N18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8" s="4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8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8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8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8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0.1*(Horaires3567345[[#This Row],[Heures de nuit]]+Horaires3567345[[#This Row],[heures jour dimanche]]+Horaires3567345[[#This Row],[heures jour fériés]])</f>
        <v>0</v>
      </c>
      <c r="J19" s="43">
        <f>(MOD(Horaires3567345[[#This Row],[Fin]]-Horaires3567345[[#This Row],[début]],1)-MOD(Horaires3567345[[#This Row],[PNP Fin]]-Horaires3567345[[#This Row],[PNP Début]],1))*24</f>
        <v>0</v>
      </c>
      <c r="K19" s="44">
        <f>IF(Horaires3567345[[#This Row],[PNP Début]]=0,0,IF(Horaires3567345[[#This Row],[PNP Début]]&lt;Horaires3567345[[#This Row],[début]],1,0)+Horaires3567345[[#This Row],[PNP Début]])</f>
        <v>0</v>
      </c>
      <c r="L19" s="45">
        <f>IF(Horaires3567345[[#This Row],[PNP Fin]]=0,0,IF(Horaires3567345[[#This Row],[PNP Fin]]&lt;Horaires3567345[[#This Row],[début]],1,0)+Horaires3567345[[#This Row],[PNP Fin]])</f>
        <v>0</v>
      </c>
      <c r="M19" s="45">
        <f>IF(Horaires3567345[[#This Row],[Fin]]&lt;Horaires3567345[[#This Row],[début]],1,0)+Horaires3567345[[#This Row],[Fin]]</f>
        <v>0</v>
      </c>
      <c r="N19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19" s="4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19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19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19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19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0.1*(Horaires3567345[[#This Row],[Heures de nuit]]+Horaires3567345[[#This Row],[heures jour dimanche]]+Horaires3567345[[#This Row],[heures jour fériés]])</f>
        <v>0</v>
      </c>
      <c r="J20" s="43">
        <f>(MOD(Horaires3567345[[#This Row],[Fin]]-Horaires3567345[[#This Row],[début]],1)-MOD(Horaires3567345[[#This Row],[PNP Fin]]-Horaires3567345[[#This Row],[PNP Début]],1))*24</f>
        <v>0</v>
      </c>
      <c r="K20" s="44">
        <f>IF(Horaires3567345[[#This Row],[PNP Début]]=0,0,IF(Horaires3567345[[#This Row],[PNP Début]]&lt;Horaires3567345[[#This Row],[début]],1,0)+Horaires3567345[[#This Row],[PNP Début]])</f>
        <v>0</v>
      </c>
      <c r="L20" s="45">
        <f>IF(Horaires3567345[[#This Row],[PNP Fin]]=0,0,IF(Horaires3567345[[#This Row],[PNP Fin]]&lt;Horaires3567345[[#This Row],[début]],1,0)+Horaires3567345[[#This Row],[PNP Fin]])</f>
        <v>0</v>
      </c>
      <c r="M20" s="45">
        <f>IF(Horaires3567345[[#This Row],[Fin]]&lt;Horaires3567345[[#This Row],[début]],1,0)+Horaires3567345[[#This Row],[Fin]]</f>
        <v>0</v>
      </c>
      <c r="N20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0" s="46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0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0" s="46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0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0" s="46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0.1*(Horaires3567345[[#This Row],[Heures de nuit]]+Horaires3567345[[#This Row],[heures jour dimanche]]+Horaires3567345[[#This Row],[heures jour fériés]])</f>
        <v>0</v>
      </c>
      <c r="J21" s="48">
        <f>(MOD(Horaires3567345[[#This Row],[Fin]]-Horaires3567345[[#This Row],[début]],1)-MOD(Horaires3567345[[#This Row],[PNP Fin]]-Horaires3567345[[#This Row],[PNP Début]],1))*24</f>
        <v>0</v>
      </c>
      <c r="K21" s="49">
        <f>IF(Horaires3567345[[#This Row],[PNP Début]]=0,0,IF(Horaires3567345[[#This Row],[PNP Début]]&lt;Horaires3567345[[#This Row],[début]],1,0)+Horaires3567345[[#This Row],[PNP Début]])</f>
        <v>0</v>
      </c>
      <c r="L21" s="50">
        <f>IF(Horaires3567345[[#This Row],[PNP Fin]]=0,0,IF(Horaires3567345[[#This Row],[PNP Fin]]&lt;Horaires3567345[[#This Row],[début]],1,0)+Horaires3567345[[#This Row],[PNP Fin]])</f>
        <v>0</v>
      </c>
      <c r="M21" s="50">
        <f>IF(Horaires3567345[[#This Row],[Fin]]&lt;Horaires3567345[[#This Row],[début]],1,0)+Horaires3567345[[#This Row],[Fin]]</f>
        <v>0</v>
      </c>
      <c r="N21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1" s="51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1" s="51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1" s="51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0.1*(Horaires3567345[[#This Row],[Heures de nuit]]+Horaires3567345[[#This Row],[heures jour dimanche]]+Horaires3567345[[#This Row],[heures jour fériés]])</f>
        <v>0</v>
      </c>
      <c r="J22" s="53">
        <f>(MOD(Horaires3567345[[#This Row],[Fin]]-Horaires3567345[[#This Row],[début]],1)-MOD(Horaires3567345[[#This Row],[PNP Fin]]-Horaires3567345[[#This Row],[PNP Début]],1))*24</f>
        <v>0</v>
      </c>
      <c r="K22" s="54">
        <f>IF(Horaires3567345[[#This Row],[PNP Début]]=0,0,IF(Horaires3567345[[#This Row],[PNP Début]]&lt;Horaires3567345[[#This Row],[début]],1,0)+Horaires3567345[[#This Row],[PNP Début]])</f>
        <v>0</v>
      </c>
      <c r="L22" s="55">
        <f>IF(Horaires3567345[[#This Row],[PNP Fin]]=0,0,IF(Horaires3567345[[#This Row],[PNP Fin]]&lt;Horaires3567345[[#This Row],[début]],1,0)+Horaires3567345[[#This Row],[PNP Fin]])</f>
        <v>0</v>
      </c>
      <c r="M22" s="55">
        <f>IF(Horaires3567345[[#This Row],[Fin]]&lt;Horaires3567345[[#This Row],[début]],1,0)+Horaires3567345[[#This Row],[Fin]]</f>
        <v>0</v>
      </c>
      <c r="N22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2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0.1*(Horaires3567345[[#This Row],[Heures de nuit]]+Horaires3567345[[#This Row],[heures jour dimanche]]+Horaires3567345[[#This Row],[heures jour fériés]])</f>
        <v>0</v>
      </c>
      <c r="J23" s="53">
        <f>(MOD(Horaires3567345[[#This Row],[Fin]]-Horaires3567345[[#This Row],[début]],1)-MOD(Horaires3567345[[#This Row],[PNP Fin]]-Horaires3567345[[#This Row],[PNP Début]],1))*24</f>
        <v>0</v>
      </c>
      <c r="K23" s="54">
        <f>IF(Horaires3567345[[#This Row],[PNP Début]]=0,0,IF(Horaires3567345[[#This Row],[PNP Début]]&lt;Horaires3567345[[#This Row],[début]],1,0)+Horaires3567345[[#This Row],[PNP Début]])</f>
        <v>0</v>
      </c>
      <c r="L23" s="55">
        <f>IF(Horaires3567345[[#This Row],[PNP Fin]]=0,0,IF(Horaires3567345[[#This Row],[PNP Fin]]&lt;Horaires3567345[[#This Row],[début]],1,0)+Horaires3567345[[#This Row],[PNP Fin]])</f>
        <v>0</v>
      </c>
      <c r="M23" s="55">
        <f>IF(Horaires3567345[[#This Row],[Fin]]&lt;Horaires3567345[[#This Row],[début]],1,0)+Horaires3567345[[#This Row],[Fin]]</f>
        <v>0</v>
      </c>
      <c r="N23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3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0.1*(Horaires3567345[[#This Row],[Heures de nuit]]+Horaires3567345[[#This Row],[heures jour dimanche]]+Horaires3567345[[#This Row],[heures jour fériés]])</f>
        <v>0</v>
      </c>
      <c r="J24" s="53">
        <f>(MOD(Horaires3567345[[#This Row],[Fin]]-Horaires3567345[[#This Row],[début]],1)-MOD(Horaires3567345[[#This Row],[PNP Fin]]-Horaires3567345[[#This Row],[PNP Début]],1))*24</f>
        <v>0</v>
      </c>
      <c r="K24" s="54">
        <f>IF(Horaires3567345[[#This Row],[PNP Début]]=0,0,IF(Horaires3567345[[#This Row],[PNP Début]]&lt;Horaires3567345[[#This Row],[début]],1,0)+Horaires3567345[[#This Row],[PNP Début]])</f>
        <v>0</v>
      </c>
      <c r="L24" s="55">
        <f>IF(Horaires3567345[[#This Row],[PNP Fin]]=0,0,IF(Horaires3567345[[#This Row],[PNP Fin]]&lt;Horaires3567345[[#This Row],[début]],1,0)+Horaires3567345[[#This Row],[PNP Fin]])</f>
        <v>0</v>
      </c>
      <c r="M24" s="55">
        <f>IF(Horaires3567345[[#This Row],[Fin]]&lt;Horaires3567345[[#This Row],[début]],1,0)+Horaires3567345[[#This Row],[Fin]]</f>
        <v>0</v>
      </c>
      <c r="N24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4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0.1*(Horaires3567345[[#This Row],[Heures de nuit]]+Horaires3567345[[#This Row],[heures jour dimanche]]+Horaires3567345[[#This Row],[heures jour fériés]])</f>
        <v>0</v>
      </c>
      <c r="J25" s="53">
        <f>(MOD(Horaires3567345[[#This Row],[Fin]]-Horaires3567345[[#This Row],[début]],1)-MOD(Horaires3567345[[#This Row],[PNP Fin]]-Horaires3567345[[#This Row],[PNP Début]],1))*24</f>
        <v>0</v>
      </c>
      <c r="K25" s="54">
        <f>IF(Horaires3567345[[#This Row],[PNP Début]]=0,0,IF(Horaires3567345[[#This Row],[PNP Début]]&lt;Horaires3567345[[#This Row],[début]],1,0)+Horaires3567345[[#This Row],[PNP Début]])</f>
        <v>0</v>
      </c>
      <c r="L25" s="55">
        <f>IF(Horaires3567345[[#This Row],[PNP Fin]]=0,0,IF(Horaires3567345[[#This Row],[PNP Fin]]&lt;Horaires3567345[[#This Row],[début]],1,0)+Horaires3567345[[#This Row],[PNP Fin]])</f>
        <v>0</v>
      </c>
      <c r="M25" s="55">
        <f>IF(Horaires3567345[[#This Row],[Fin]]&lt;Horaires3567345[[#This Row],[début]],1,0)+Horaires3567345[[#This Row],[Fin]]</f>
        <v>0</v>
      </c>
      <c r="N25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5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0.1*(Horaires3567345[[#This Row],[Heures de nuit]]+Horaires3567345[[#This Row],[heures jour dimanche]]+Horaires3567345[[#This Row],[heures jour fériés]])</f>
        <v>0</v>
      </c>
      <c r="J26" s="53">
        <f>(MOD(Horaires3567345[[#This Row],[Fin]]-Horaires3567345[[#This Row],[début]],1)-MOD(Horaires3567345[[#This Row],[PNP Fin]]-Horaires3567345[[#This Row],[PNP Début]],1))*24</f>
        <v>0</v>
      </c>
      <c r="K26" s="54">
        <f>IF(Horaires3567345[[#This Row],[PNP Début]]=0,0,IF(Horaires3567345[[#This Row],[PNP Début]]&lt;Horaires3567345[[#This Row],[début]],1,0)+Horaires3567345[[#This Row],[PNP Début]])</f>
        <v>0</v>
      </c>
      <c r="L26" s="55">
        <f>IF(Horaires3567345[[#This Row],[PNP Fin]]=0,0,IF(Horaires3567345[[#This Row],[PNP Fin]]&lt;Horaires3567345[[#This Row],[début]],1,0)+Horaires3567345[[#This Row],[PNP Fin]])</f>
        <v>0</v>
      </c>
      <c r="M26" s="55">
        <f>IF(Horaires3567345[[#This Row],[Fin]]&lt;Horaires3567345[[#This Row],[début]],1,0)+Horaires3567345[[#This Row],[Fin]]</f>
        <v>0</v>
      </c>
      <c r="N26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6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0.1*(Horaires3567345[[#This Row],[Heures de nuit]]+Horaires3567345[[#This Row],[heures jour dimanche]]+Horaires3567345[[#This Row],[heures jour fériés]])</f>
        <v>0</v>
      </c>
      <c r="J27" s="53">
        <f>(MOD(Horaires3567345[[#This Row],[Fin]]-Horaires3567345[[#This Row],[début]],1)-MOD(Horaires3567345[[#This Row],[PNP Fin]]-Horaires3567345[[#This Row],[PNP Début]],1))*24</f>
        <v>0</v>
      </c>
      <c r="K27" s="54">
        <f>IF(Horaires3567345[[#This Row],[PNP Début]]=0,0,IF(Horaires3567345[[#This Row],[PNP Début]]&lt;Horaires3567345[[#This Row],[début]],1,0)+Horaires3567345[[#This Row],[PNP Début]])</f>
        <v>0</v>
      </c>
      <c r="L27" s="55">
        <f>IF(Horaires3567345[[#This Row],[PNP Fin]]=0,0,IF(Horaires3567345[[#This Row],[PNP Fin]]&lt;Horaires3567345[[#This Row],[début]],1,0)+Horaires3567345[[#This Row],[PNP Fin]])</f>
        <v>0</v>
      </c>
      <c r="M27" s="55">
        <f>IF(Horaires3567345[[#This Row],[Fin]]&lt;Horaires3567345[[#This Row],[début]],1,0)+Horaires3567345[[#This Row],[Fin]]</f>
        <v>0</v>
      </c>
      <c r="N27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7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0.1*(Horaires3567345[[#This Row],[Heures de nuit]]+Horaires3567345[[#This Row],[heures jour dimanche]]+Horaires3567345[[#This Row],[heures jour fériés]])</f>
        <v>0</v>
      </c>
      <c r="J28" s="53">
        <f>(MOD(Horaires3567345[[#This Row],[Fin]]-Horaires3567345[[#This Row],[début]],1)-MOD(Horaires3567345[[#This Row],[PNP Fin]]-Horaires3567345[[#This Row],[PNP Début]],1))*24</f>
        <v>0</v>
      </c>
      <c r="K28" s="54">
        <f>IF(Horaires3567345[[#This Row],[PNP Début]]=0,0,IF(Horaires3567345[[#This Row],[PNP Début]]&lt;Horaires3567345[[#This Row],[début]],1,0)+Horaires3567345[[#This Row],[PNP Début]])</f>
        <v>0</v>
      </c>
      <c r="L28" s="55">
        <f>IF(Horaires3567345[[#This Row],[PNP Fin]]=0,0,IF(Horaires3567345[[#This Row],[PNP Fin]]&lt;Horaires3567345[[#This Row],[début]],1,0)+Horaires3567345[[#This Row],[PNP Fin]])</f>
        <v>0</v>
      </c>
      <c r="M28" s="55">
        <f>IF(Horaires3567345[[#This Row],[Fin]]&lt;Horaires3567345[[#This Row],[début]],1,0)+Horaires3567345[[#This Row],[Fin]]</f>
        <v>0</v>
      </c>
      <c r="N28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8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0.1*(Horaires3567345[[#This Row],[Heures de nuit]]+Horaires3567345[[#This Row],[heures jour dimanche]]+Horaires3567345[[#This Row],[heures jour fériés]])</f>
        <v>0</v>
      </c>
      <c r="J29" s="53">
        <f>(MOD(Horaires3567345[[#This Row],[Fin]]-Horaires3567345[[#This Row],[début]],1)-MOD(Horaires3567345[[#This Row],[PNP Fin]]-Horaires3567345[[#This Row],[PNP Début]],1))*24</f>
        <v>0</v>
      </c>
      <c r="K29" s="54">
        <f>IF(Horaires3567345[[#This Row],[PNP Début]]=0,0,IF(Horaires3567345[[#This Row],[PNP Début]]&lt;Horaires3567345[[#This Row],[début]],1,0)+Horaires3567345[[#This Row],[PNP Début]])</f>
        <v>0</v>
      </c>
      <c r="L29" s="55">
        <f>IF(Horaires3567345[[#This Row],[PNP Fin]]=0,0,IF(Horaires3567345[[#This Row],[PNP Fin]]&lt;Horaires3567345[[#This Row],[début]],1,0)+Horaires3567345[[#This Row],[PNP Fin]])</f>
        <v>0</v>
      </c>
      <c r="M29" s="55">
        <f>IF(Horaires3567345[[#This Row],[Fin]]&lt;Horaires3567345[[#This Row],[début]],1,0)+Horaires3567345[[#This Row],[Fin]]</f>
        <v>0</v>
      </c>
      <c r="N29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29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2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2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2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2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0.1*(Horaires3567345[[#This Row],[Heures de nuit]]+Horaires3567345[[#This Row],[heures jour dimanche]]+Horaires3567345[[#This Row],[heures jour fériés]])</f>
        <v>0</v>
      </c>
      <c r="J30" s="53">
        <f>(MOD(Horaires3567345[[#This Row],[Fin]]-Horaires3567345[[#This Row],[début]],1)-MOD(Horaires3567345[[#This Row],[PNP Fin]]-Horaires3567345[[#This Row],[PNP Début]],1))*24</f>
        <v>0</v>
      </c>
      <c r="K30" s="54">
        <f>IF(Horaires3567345[[#This Row],[PNP Début]]=0,0,IF(Horaires3567345[[#This Row],[PNP Début]]&lt;Horaires3567345[[#This Row],[début]],1,0)+Horaires3567345[[#This Row],[PNP Début]])</f>
        <v>0</v>
      </c>
      <c r="L30" s="55">
        <f>IF(Horaires3567345[[#This Row],[PNP Fin]]=0,0,IF(Horaires3567345[[#This Row],[PNP Fin]]&lt;Horaires3567345[[#This Row],[début]],1,0)+Horaires3567345[[#This Row],[PNP Fin]])</f>
        <v>0</v>
      </c>
      <c r="M30" s="55">
        <f>IF(Horaires3567345[[#This Row],[Fin]]&lt;Horaires3567345[[#This Row],[début]],1,0)+Horaires3567345[[#This Row],[Fin]]</f>
        <v>0</v>
      </c>
      <c r="N30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0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0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0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0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0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0.1*(Horaires3567345[[#This Row],[Heures de nuit]]+Horaires3567345[[#This Row],[heures jour dimanche]]+Horaires3567345[[#This Row],[heures jour fériés]])</f>
        <v>0</v>
      </c>
      <c r="J31" s="53">
        <f>(MOD(Horaires3567345[[#This Row],[Fin]]-Horaires3567345[[#This Row],[début]],1)-MOD(Horaires3567345[[#This Row],[PNP Fin]]-Horaires3567345[[#This Row],[PNP Début]],1))*24</f>
        <v>0</v>
      </c>
      <c r="K31" s="54">
        <f>IF(Horaires3567345[[#This Row],[PNP Début]]=0,0,IF(Horaires3567345[[#This Row],[PNP Début]]&lt;Horaires3567345[[#This Row],[début]],1,0)+Horaires3567345[[#This Row],[PNP Début]])</f>
        <v>0</v>
      </c>
      <c r="L31" s="55">
        <f>IF(Horaires3567345[[#This Row],[PNP Fin]]=0,0,IF(Horaires3567345[[#This Row],[PNP Fin]]&lt;Horaires3567345[[#This Row],[début]],1,0)+Horaires3567345[[#This Row],[PNP Fin]])</f>
        <v>0</v>
      </c>
      <c r="M31" s="55">
        <f>IF(Horaires3567345[[#This Row],[Fin]]&lt;Horaires3567345[[#This Row],[début]],1,0)+Horaires3567345[[#This Row],[Fin]]</f>
        <v>0</v>
      </c>
      <c r="N31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1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1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1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1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1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0.1*(Horaires3567345[[#This Row],[Heures de nuit]]+Horaires3567345[[#This Row],[heures jour dimanche]]+Horaires3567345[[#This Row],[heures jour fériés]])</f>
        <v>0</v>
      </c>
      <c r="J32" s="53">
        <f>(MOD(Horaires3567345[[#This Row],[Fin]]-Horaires3567345[[#This Row],[début]],1)-MOD(Horaires3567345[[#This Row],[PNP Fin]]-Horaires3567345[[#This Row],[PNP Début]],1))*24</f>
        <v>0</v>
      </c>
      <c r="K32" s="54">
        <f>IF(Horaires3567345[[#This Row],[PNP Début]]=0,0,IF(Horaires3567345[[#This Row],[PNP Début]]&lt;Horaires3567345[[#This Row],[début]],1,0)+Horaires3567345[[#This Row],[PNP Début]])</f>
        <v>0</v>
      </c>
      <c r="L32" s="55">
        <f>IF(Horaires3567345[[#This Row],[PNP Fin]]=0,0,IF(Horaires3567345[[#This Row],[PNP Fin]]&lt;Horaires3567345[[#This Row],[début]],1,0)+Horaires3567345[[#This Row],[PNP Fin]])</f>
        <v>0</v>
      </c>
      <c r="M32" s="55">
        <f>IF(Horaires3567345[[#This Row],[Fin]]&lt;Horaires3567345[[#This Row],[début]],1,0)+Horaires3567345[[#This Row],[Fin]]</f>
        <v>0</v>
      </c>
      <c r="N32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2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0.1*(Horaires3567345[[#This Row],[Heures de nuit]]+Horaires3567345[[#This Row],[heures jour dimanche]]+Horaires3567345[[#This Row],[heures jour fériés]])</f>
        <v>0</v>
      </c>
      <c r="J33" s="53">
        <f>(MOD(Horaires3567345[[#This Row],[Fin]]-Horaires3567345[[#This Row],[début]],1)-MOD(Horaires3567345[[#This Row],[PNP Fin]]-Horaires3567345[[#This Row],[PNP Début]],1))*24</f>
        <v>0</v>
      </c>
      <c r="K33" s="54">
        <f>IF(Horaires3567345[[#This Row],[PNP Début]]=0,0,IF(Horaires3567345[[#This Row],[PNP Début]]&lt;Horaires3567345[[#This Row],[début]],1,0)+Horaires3567345[[#This Row],[PNP Début]])</f>
        <v>0</v>
      </c>
      <c r="L33" s="55">
        <f>IF(Horaires3567345[[#This Row],[PNP Fin]]=0,0,IF(Horaires3567345[[#This Row],[PNP Fin]]&lt;Horaires3567345[[#This Row],[début]],1,0)+Horaires3567345[[#This Row],[PNP Fin]])</f>
        <v>0</v>
      </c>
      <c r="M33" s="55">
        <f>IF(Horaires3567345[[#This Row],[Fin]]&lt;Horaires3567345[[#This Row],[début]],1,0)+Horaires3567345[[#This Row],[Fin]]</f>
        <v>0</v>
      </c>
      <c r="N33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3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0.1*(Horaires3567345[[#This Row],[Heures de nuit]]+Horaires3567345[[#This Row],[heures jour dimanche]]+Horaires3567345[[#This Row],[heures jour fériés]])</f>
        <v>0</v>
      </c>
      <c r="J34" s="53">
        <f>(MOD(Horaires3567345[[#This Row],[Fin]]-Horaires3567345[[#This Row],[début]],1)-MOD(Horaires3567345[[#This Row],[PNP Fin]]-Horaires3567345[[#This Row],[PNP Début]],1))*24</f>
        <v>0</v>
      </c>
      <c r="K34" s="54">
        <f>IF(Horaires3567345[[#This Row],[PNP Début]]=0,0,IF(Horaires3567345[[#This Row],[PNP Début]]&lt;Horaires3567345[[#This Row],[début]],1,0)+Horaires3567345[[#This Row],[PNP Début]])</f>
        <v>0</v>
      </c>
      <c r="L34" s="55">
        <f>IF(Horaires3567345[[#This Row],[PNP Fin]]=0,0,IF(Horaires3567345[[#This Row],[PNP Fin]]&lt;Horaires3567345[[#This Row],[début]],1,0)+Horaires3567345[[#This Row],[PNP Fin]])</f>
        <v>0</v>
      </c>
      <c r="M34" s="55">
        <f>IF(Horaires3567345[[#This Row],[Fin]]&lt;Horaires3567345[[#This Row],[début]],1,0)+Horaires3567345[[#This Row],[Fin]]</f>
        <v>0</v>
      </c>
      <c r="N34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4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0.1*(Horaires3567345[[#This Row],[Heures de nuit]]+Horaires3567345[[#This Row],[heures jour dimanche]]+Horaires3567345[[#This Row],[heures jour fériés]])</f>
        <v>0</v>
      </c>
      <c r="J35" s="53">
        <f>(MOD(Horaires3567345[[#This Row],[Fin]]-Horaires3567345[[#This Row],[début]],1)-MOD(Horaires3567345[[#This Row],[PNP Fin]]-Horaires3567345[[#This Row],[PNP Début]],1))*24</f>
        <v>0</v>
      </c>
      <c r="K35" s="54">
        <f>IF(Horaires3567345[[#This Row],[PNP Début]]=0,0,IF(Horaires3567345[[#This Row],[PNP Début]]&lt;Horaires3567345[[#This Row],[début]],1,0)+Horaires3567345[[#This Row],[PNP Début]])</f>
        <v>0</v>
      </c>
      <c r="L35" s="55">
        <f>IF(Horaires3567345[[#This Row],[PNP Fin]]=0,0,IF(Horaires3567345[[#This Row],[PNP Fin]]&lt;Horaires3567345[[#This Row],[début]],1,0)+Horaires3567345[[#This Row],[PNP Fin]])</f>
        <v>0</v>
      </c>
      <c r="M35" s="55">
        <f>IF(Horaires3567345[[#This Row],[Fin]]&lt;Horaires3567345[[#This Row],[début]],1,0)+Horaires3567345[[#This Row],[Fin]]</f>
        <v>0</v>
      </c>
      <c r="N35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5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0.1*(Horaires3567345[[#This Row],[Heures de nuit]]+Horaires3567345[[#This Row],[heures jour dimanche]]+Horaires3567345[[#This Row],[heures jour fériés]])</f>
        <v>0</v>
      </c>
      <c r="J36" s="53">
        <f>(MOD(Horaires3567345[[#This Row],[Fin]]-Horaires3567345[[#This Row],[début]],1)-MOD(Horaires3567345[[#This Row],[PNP Fin]]-Horaires3567345[[#This Row],[PNP Début]],1))*24</f>
        <v>0</v>
      </c>
      <c r="K36" s="54">
        <f>IF(Horaires3567345[[#This Row],[PNP Début]]=0,0,IF(Horaires3567345[[#This Row],[PNP Début]]&lt;Horaires3567345[[#This Row],[début]],1,0)+Horaires3567345[[#This Row],[PNP Début]])</f>
        <v>0</v>
      </c>
      <c r="L36" s="55">
        <f>IF(Horaires3567345[[#This Row],[PNP Fin]]=0,0,IF(Horaires3567345[[#This Row],[PNP Fin]]&lt;Horaires3567345[[#This Row],[début]],1,0)+Horaires3567345[[#This Row],[PNP Fin]])</f>
        <v>0</v>
      </c>
      <c r="M36" s="55">
        <f>IF(Horaires3567345[[#This Row],[Fin]]&lt;Horaires3567345[[#This Row],[début]],1,0)+Horaires3567345[[#This Row],[Fin]]</f>
        <v>0</v>
      </c>
      <c r="N36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6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0.1*(Horaires3567345[[#This Row],[Heures de nuit]]+Horaires3567345[[#This Row],[heures jour dimanche]]+Horaires3567345[[#This Row],[heures jour fériés]])</f>
        <v>0</v>
      </c>
      <c r="J37" s="53">
        <f>(MOD(Horaires3567345[[#This Row],[Fin]]-Horaires3567345[[#This Row],[début]],1)-MOD(Horaires3567345[[#This Row],[PNP Fin]]-Horaires3567345[[#This Row],[PNP Début]],1))*24</f>
        <v>0</v>
      </c>
      <c r="K37" s="54">
        <f>IF(Horaires3567345[[#This Row],[PNP Début]]=0,0,IF(Horaires3567345[[#This Row],[PNP Début]]&lt;Horaires3567345[[#This Row],[début]],1,0)+Horaires3567345[[#This Row],[PNP Début]])</f>
        <v>0</v>
      </c>
      <c r="L37" s="55">
        <f>IF(Horaires3567345[[#This Row],[PNP Fin]]=0,0,IF(Horaires3567345[[#This Row],[PNP Fin]]&lt;Horaires3567345[[#This Row],[début]],1,0)+Horaires3567345[[#This Row],[PNP Fin]])</f>
        <v>0</v>
      </c>
      <c r="M37" s="55">
        <f>IF(Horaires3567345[[#This Row],[Fin]]&lt;Horaires3567345[[#This Row],[début]],1,0)+Horaires3567345[[#This Row],[Fin]]</f>
        <v>0</v>
      </c>
      <c r="N37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7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0.1*(Horaires3567345[[#This Row],[Heures de nuit]]+Horaires3567345[[#This Row],[heures jour dimanche]]+Horaires3567345[[#This Row],[heures jour fériés]])</f>
        <v>0</v>
      </c>
      <c r="J38" s="53">
        <f>(MOD(Horaires3567345[[#This Row],[Fin]]-Horaires3567345[[#This Row],[début]],1)-MOD(Horaires3567345[[#This Row],[PNP Fin]]-Horaires3567345[[#This Row],[PNP Début]],1))*24</f>
        <v>0</v>
      </c>
      <c r="K38" s="54">
        <f>IF(Horaires3567345[[#This Row],[PNP Début]]=0,0,IF(Horaires3567345[[#This Row],[PNP Début]]&lt;Horaires3567345[[#This Row],[début]],1,0)+Horaires3567345[[#This Row],[PNP Début]])</f>
        <v>0</v>
      </c>
      <c r="L38" s="55">
        <f>IF(Horaires3567345[[#This Row],[PNP Fin]]=0,0,IF(Horaires3567345[[#This Row],[PNP Fin]]&lt;Horaires3567345[[#This Row],[début]],1,0)+Horaires3567345[[#This Row],[PNP Fin]])</f>
        <v>0</v>
      </c>
      <c r="M38" s="55">
        <f>IF(Horaires3567345[[#This Row],[Fin]]&lt;Horaires3567345[[#This Row],[début]],1,0)+Horaires3567345[[#This Row],[Fin]]</f>
        <v>0</v>
      </c>
      <c r="N38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8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0.1*(Horaires3567345[[#This Row],[Heures de nuit]]+Horaires3567345[[#This Row],[heures jour dimanche]]+Horaires3567345[[#This Row],[heures jour fériés]])</f>
        <v>0</v>
      </c>
      <c r="J39" s="53">
        <f>(MOD(Horaires3567345[[#This Row],[Fin]]-Horaires3567345[[#This Row],[début]],1)-MOD(Horaires3567345[[#This Row],[PNP Fin]]-Horaires3567345[[#This Row],[PNP Début]],1))*24</f>
        <v>0</v>
      </c>
      <c r="K39" s="54">
        <f>IF(Horaires3567345[[#This Row],[PNP Début]]=0,0,IF(Horaires3567345[[#This Row],[PNP Début]]&lt;Horaires3567345[[#This Row],[début]],1,0)+Horaires3567345[[#This Row],[PNP Début]])</f>
        <v>0</v>
      </c>
      <c r="L39" s="55">
        <f>IF(Horaires3567345[[#This Row],[PNP Fin]]=0,0,IF(Horaires3567345[[#This Row],[PNP Fin]]&lt;Horaires3567345[[#This Row],[début]],1,0)+Horaires3567345[[#This Row],[PNP Fin]])</f>
        <v>0</v>
      </c>
      <c r="M39" s="55">
        <f>IF(Horaires3567345[[#This Row],[Fin]]&lt;Horaires3567345[[#This Row],[début]],1,0)+Horaires3567345[[#This Row],[Fin]]</f>
        <v>0</v>
      </c>
      <c r="N39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39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3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3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3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3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0.1*(Horaires3567345[[#This Row],[Heures de nuit]]+Horaires3567345[[#This Row],[heures jour dimanche]]+Horaires3567345[[#This Row],[heures jour fériés]])</f>
        <v>0</v>
      </c>
      <c r="J40" s="53">
        <f>(MOD(Horaires3567345[[#This Row],[Fin]]-Horaires3567345[[#This Row],[début]],1)-MOD(Horaires3567345[[#This Row],[PNP Fin]]-Horaires3567345[[#This Row],[PNP Début]],1))*24</f>
        <v>0</v>
      </c>
      <c r="K40" s="54">
        <f>IF(Horaires3567345[[#This Row],[PNP Début]]=0,0,IF(Horaires3567345[[#This Row],[PNP Début]]&lt;Horaires3567345[[#This Row],[début]],1,0)+Horaires3567345[[#This Row],[PNP Début]])</f>
        <v>0</v>
      </c>
      <c r="L40" s="55">
        <f>IF(Horaires3567345[[#This Row],[PNP Fin]]=0,0,IF(Horaires3567345[[#This Row],[PNP Fin]]&lt;Horaires3567345[[#This Row],[début]],1,0)+Horaires3567345[[#This Row],[PNP Fin]])</f>
        <v>0</v>
      </c>
      <c r="M40" s="55">
        <f>IF(Horaires3567345[[#This Row],[Fin]]&lt;Horaires3567345[[#This Row],[début]],1,0)+Horaires3567345[[#This Row],[Fin]]</f>
        <v>0</v>
      </c>
      <c r="N40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0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0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0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0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0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0.1*(Horaires3567345[[#This Row],[Heures de nuit]]+Horaires3567345[[#This Row],[heures jour dimanche]]+Horaires3567345[[#This Row],[heures jour fériés]])</f>
        <v>0</v>
      </c>
      <c r="J41" s="53">
        <f>(MOD(Horaires3567345[[#This Row],[Fin]]-Horaires3567345[[#This Row],[début]],1)-MOD(Horaires3567345[[#This Row],[PNP Fin]]-Horaires3567345[[#This Row],[PNP Début]],1))*24</f>
        <v>0</v>
      </c>
      <c r="K41" s="54">
        <f>IF(Horaires3567345[[#This Row],[PNP Début]]=0,0,IF(Horaires3567345[[#This Row],[PNP Début]]&lt;Horaires3567345[[#This Row],[début]],1,0)+Horaires3567345[[#This Row],[PNP Début]])</f>
        <v>0</v>
      </c>
      <c r="L41" s="55">
        <f>IF(Horaires3567345[[#This Row],[PNP Fin]]=0,0,IF(Horaires3567345[[#This Row],[PNP Fin]]&lt;Horaires3567345[[#This Row],[début]],1,0)+Horaires3567345[[#This Row],[PNP Fin]])</f>
        <v>0</v>
      </c>
      <c r="M41" s="55">
        <f>IF(Horaires3567345[[#This Row],[Fin]]&lt;Horaires3567345[[#This Row],[début]],1,0)+Horaires3567345[[#This Row],[Fin]]</f>
        <v>0</v>
      </c>
      <c r="N41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1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1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1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1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1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0.1*(Horaires3567345[[#This Row],[Heures de nuit]]+Horaires3567345[[#This Row],[heures jour dimanche]]+Horaires3567345[[#This Row],[heures jour fériés]])</f>
        <v>0</v>
      </c>
      <c r="J42" s="53">
        <f>(MOD(Horaires3567345[[#This Row],[Fin]]-Horaires3567345[[#This Row],[début]],1)-MOD(Horaires3567345[[#This Row],[PNP Fin]]-Horaires3567345[[#This Row],[PNP Début]],1))*24</f>
        <v>0</v>
      </c>
      <c r="K42" s="54">
        <f>IF(Horaires3567345[[#This Row],[PNP Début]]=0,0,IF(Horaires3567345[[#This Row],[PNP Début]]&lt;Horaires3567345[[#This Row],[début]],1,0)+Horaires3567345[[#This Row],[PNP Début]])</f>
        <v>0</v>
      </c>
      <c r="L42" s="55">
        <f>IF(Horaires3567345[[#This Row],[PNP Fin]]=0,0,IF(Horaires3567345[[#This Row],[PNP Fin]]&lt;Horaires3567345[[#This Row],[début]],1,0)+Horaires3567345[[#This Row],[PNP Fin]])</f>
        <v>0</v>
      </c>
      <c r="M42" s="55">
        <f>IF(Horaires3567345[[#This Row],[Fin]]&lt;Horaires3567345[[#This Row],[début]],1,0)+Horaires3567345[[#This Row],[Fin]]</f>
        <v>0</v>
      </c>
      <c r="N42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2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2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2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0.1*(Horaires3567345[[#This Row],[Heures de nuit]]+Horaires3567345[[#This Row],[heures jour dimanche]]+Horaires3567345[[#This Row],[heures jour fériés]])</f>
        <v>0</v>
      </c>
      <c r="J43" s="53">
        <f>(MOD(Horaires3567345[[#This Row],[Fin]]-Horaires3567345[[#This Row],[début]],1)-MOD(Horaires3567345[[#This Row],[PNP Fin]]-Horaires3567345[[#This Row],[PNP Début]],1))*24</f>
        <v>0</v>
      </c>
      <c r="K43" s="54">
        <f>IF(Horaires3567345[[#This Row],[PNP Début]]=0,0,IF(Horaires3567345[[#This Row],[PNP Début]]&lt;Horaires3567345[[#This Row],[début]],1,0)+Horaires3567345[[#This Row],[PNP Début]])</f>
        <v>0</v>
      </c>
      <c r="L43" s="55">
        <f>IF(Horaires3567345[[#This Row],[PNP Fin]]=0,0,IF(Horaires3567345[[#This Row],[PNP Fin]]&lt;Horaires3567345[[#This Row],[début]],1,0)+Horaires3567345[[#This Row],[PNP Fin]])</f>
        <v>0</v>
      </c>
      <c r="M43" s="55">
        <f>IF(Horaires3567345[[#This Row],[Fin]]&lt;Horaires3567345[[#This Row],[début]],1,0)+Horaires3567345[[#This Row],[Fin]]</f>
        <v>0</v>
      </c>
      <c r="N43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3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3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3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0.1*(Horaires3567345[[#This Row],[Heures de nuit]]+Horaires3567345[[#This Row],[heures jour dimanche]]+Horaires3567345[[#This Row],[heures jour fériés]])</f>
        <v>0</v>
      </c>
      <c r="J44" s="53">
        <f>(MOD(Horaires3567345[[#This Row],[Fin]]-Horaires3567345[[#This Row],[début]],1)-MOD(Horaires3567345[[#This Row],[PNP Fin]]-Horaires3567345[[#This Row],[PNP Début]],1))*24</f>
        <v>0</v>
      </c>
      <c r="K44" s="54">
        <f>IF(Horaires3567345[[#This Row],[PNP Début]]=0,0,IF(Horaires3567345[[#This Row],[PNP Début]]&lt;Horaires3567345[[#This Row],[début]],1,0)+Horaires3567345[[#This Row],[PNP Début]])</f>
        <v>0</v>
      </c>
      <c r="L44" s="55">
        <f>IF(Horaires3567345[[#This Row],[PNP Fin]]=0,0,IF(Horaires3567345[[#This Row],[PNP Fin]]&lt;Horaires3567345[[#This Row],[début]],1,0)+Horaires3567345[[#This Row],[PNP Fin]])</f>
        <v>0</v>
      </c>
      <c r="M44" s="55">
        <f>IF(Horaires3567345[[#This Row],[Fin]]&lt;Horaires3567345[[#This Row],[début]],1,0)+Horaires3567345[[#This Row],[Fin]]</f>
        <v>0</v>
      </c>
      <c r="N44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4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4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4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0.1*(Horaires3567345[[#This Row],[Heures de nuit]]+Horaires3567345[[#This Row],[heures jour dimanche]]+Horaires3567345[[#This Row],[heures jour fériés]])</f>
        <v>0</v>
      </c>
      <c r="J45" s="53">
        <f>(MOD(Horaires3567345[[#This Row],[Fin]]-Horaires3567345[[#This Row],[début]],1)-MOD(Horaires3567345[[#This Row],[PNP Fin]]-Horaires3567345[[#This Row],[PNP Début]],1))*24</f>
        <v>0</v>
      </c>
      <c r="K45" s="54">
        <f>IF(Horaires3567345[[#This Row],[PNP Début]]=0,0,IF(Horaires3567345[[#This Row],[PNP Début]]&lt;Horaires3567345[[#This Row],[début]],1,0)+Horaires3567345[[#This Row],[PNP Début]])</f>
        <v>0</v>
      </c>
      <c r="L45" s="55">
        <f>IF(Horaires3567345[[#This Row],[PNP Fin]]=0,0,IF(Horaires3567345[[#This Row],[PNP Fin]]&lt;Horaires3567345[[#This Row],[début]],1,0)+Horaires3567345[[#This Row],[PNP Fin]])</f>
        <v>0</v>
      </c>
      <c r="M45" s="55">
        <f>IF(Horaires3567345[[#This Row],[Fin]]&lt;Horaires3567345[[#This Row],[début]],1,0)+Horaires3567345[[#This Row],[Fin]]</f>
        <v>0</v>
      </c>
      <c r="N45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5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5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5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0.1*(Horaires3567345[[#This Row],[Heures de nuit]]+Horaires3567345[[#This Row],[heures jour dimanche]]+Horaires3567345[[#This Row],[heures jour fériés]])</f>
        <v>0</v>
      </c>
      <c r="J46" s="53">
        <f>(MOD(Horaires3567345[[#This Row],[Fin]]-Horaires3567345[[#This Row],[début]],1)-MOD(Horaires3567345[[#This Row],[PNP Fin]]-Horaires3567345[[#This Row],[PNP Début]],1))*24</f>
        <v>0</v>
      </c>
      <c r="K46" s="54">
        <f>IF(Horaires3567345[[#This Row],[PNP Début]]=0,0,IF(Horaires3567345[[#This Row],[PNP Début]]&lt;Horaires3567345[[#This Row],[début]],1,0)+Horaires3567345[[#This Row],[PNP Début]])</f>
        <v>0</v>
      </c>
      <c r="L46" s="55">
        <f>IF(Horaires3567345[[#This Row],[PNP Fin]]=0,0,IF(Horaires3567345[[#This Row],[PNP Fin]]&lt;Horaires3567345[[#This Row],[début]],1,0)+Horaires3567345[[#This Row],[PNP Fin]])</f>
        <v>0</v>
      </c>
      <c r="M46" s="55">
        <f>IF(Horaires3567345[[#This Row],[Fin]]&lt;Horaires3567345[[#This Row],[début]],1,0)+Horaires3567345[[#This Row],[Fin]]</f>
        <v>0</v>
      </c>
      <c r="N46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6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6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6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0.1*(Horaires3567345[[#This Row],[Heures de nuit]]+Horaires3567345[[#This Row],[heures jour dimanche]]+Horaires3567345[[#This Row],[heures jour fériés]])</f>
        <v>0</v>
      </c>
      <c r="J47" s="53">
        <f>(MOD(Horaires3567345[[#This Row],[Fin]]-Horaires3567345[[#This Row],[début]],1)-MOD(Horaires3567345[[#This Row],[PNP Fin]]-Horaires3567345[[#This Row],[PNP Début]],1))*24</f>
        <v>0</v>
      </c>
      <c r="K47" s="54">
        <f>IF(Horaires3567345[[#This Row],[PNP Début]]=0,0,IF(Horaires3567345[[#This Row],[PNP Début]]&lt;Horaires3567345[[#This Row],[début]],1,0)+Horaires3567345[[#This Row],[PNP Début]])</f>
        <v>0</v>
      </c>
      <c r="L47" s="55">
        <f>IF(Horaires3567345[[#This Row],[PNP Fin]]=0,0,IF(Horaires3567345[[#This Row],[PNP Fin]]&lt;Horaires3567345[[#This Row],[début]],1,0)+Horaires3567345[[#This Row],[PNP Fin]])</f>
        <v>0</v>
      </c>
      <c r="M47" s="55">
        <f>IF(Horaires3567345[[#This Row],[Fin]]&lt;Horaires3567345[[#This Row],[début]],1,0)+Horaires3567345[[#This Row],[Fin]]</f>
        <v>0</v>
      </c>
      <c r="N47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7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7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7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0.1*(Horaires3567345[[#This Row],[Heures de nuit]]+Horaires3567345[[#This Row],[heures jour dimanche]]+Horaires3567345[[#This Row],[heures jour fériés]])</f>
        <v>0</v>
      </c>
      <c r="J48" s="53">
        <f>(MOD(Horaires3567345[[#This Row],[Fin]]-Horaires3567345[[#This Row],[début]],1)-MOD(Horaires3567345[[#This Row],[PNP Fin]]-Horaires3567345[[#This Row],[PNP Début]],1))*24</f>
        <v>0</v>
      </c>
      <c r="K48" s="54">
        <f>IF(Horaires3567345[[#This Row],[PNP Début]]=0,0,IF(Horaires3567345[[#This Row],[PNP Début]]&lt;Horaires3567345[[#This Row],[début]],1,0)+Horaires3567345[[#This Row],[PNP Début]])</f>
        <v>0</v>
      </c>
      <c r="L48" s="55">
        <f>IF(Horaires3567345[[#This Row],[PNP Fin]]=0,0,IF(Horaires3567345[[#This Row],[PNP Fin]]&lt;Horaires3567345[[#This Row],[début]],1,0)+Horaires3567345[[#This Row],[PNP Fin]])</f>
        <v>0</v>
      </c>
      <c r="M48" s="55">
        <f>IF(Horaires3567345[[#This Row],[Fin]]&lt;Horaires3567345[[#This Row],[début]],1,0)+Horaires3567345[[#This Row],[Fin]]</f>
        <v>0</v>
      </c>
      <c r="N48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8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8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8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0.1*(Horaires3567345[[#This Row],[Heures de nuit]]+Horaires3567345[[#This Row],[heures jour dimanche]]+Horaires3567345[[#This Row],[heures jour fériés]])</f>
        <v>0</v>
      </c>
      <c r="J49" s="53">
        <f>(MOD(Horaires3567345[[#This Row],[Fin]]-Horaires3567345[[#This Row],[début]],1)-MOD(Horaires3567345[[#This Row],[PNP Fin]]-Horaires3567345[[#This Row],[PNP Début]],1))*24</f>
        <v>0</v>
      </c>
      <c r="K49" s="54">
        <f>IF(Horaires3567345[[#This Row],[PNP Début]]=0,0,IF(Horaires3567345[[#This Row],[PNP Début]]&lt;Horaires3567345[[#This Row],[début]],1,0)+Horaires3567345[[#This Row],[PNP Début]])</f>
        <v>0</v>
      </c>
      <c r="L49" s="55">
        <f>IF(Horaires3567345[[#This Row],[PNP Fin]]=0,0,IF(Horaires3567345[[#This Row],[PNP Fin]]&lt;Horaires3567345[[#This Row],[début]],1,0)+Horaires3567345[[#This Row],[PNP Fin]])</f>
        <v>0</v>
      </c>
      <c r="M49" s="55">
        <f>IF(Horaires3567345[[#This Row],[Fin]]&lt;Horaires3567345[[#This Row],[début]],1,0)+Horaires3567345[[#This Row],[Fin]]</f>
        <v>0</v>
      </c>
      <c r="N49" s="36">
        <f>IF(Horaires3567345[[#This Row],[Fin]]&lt;Horaires3567345[[#This Row],[début]],MAX(0,MIN(Horaires3567345[[#This Row],[Fin corrigée si nuit]],fin_nuit)-MAX(Horaires3567345[[#This Row],[début]],deb_nuit))*24,(MAX(deb_nuit,Horaires3567345[[#This Row],[Fin]])-MAX(deb_nuit,Horaires3567345[[#This Row],[début]])+MAX(MIN(fin_nuit-1,Horaires3567345[[#This Row],[Fin]])-MIN(fin_nuit-1,Horaires3567345[[#This Row],[début]]),0))*24)</f>
        <v>0</v>
      </c>
      <c r="O49" s="57">
        <f>(MAX(0,MIN(Horaires3567345[[#This Row],[Fin corrigée si nuit]],fin_nuit)-MAX(Horaires3567345[[#This Row],[début]],deb_nuit))-IF(Horaires3567345[[#This Row],[PNP Début]]=0,0,MIN(Horaires3567345[[#This Row],[PNP Fin corrigée]],fin_nuit)-MAX(Horaires3567345[[#This Row],[PNP Début corrigé]],deb_nuit)))*24</f>
        <v>0</v>
      </c>
      <c r="P4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</f>
        <v>0</v>
      </c>
      <c r="Q49" s="57">
        <f>(IF(WEEKDAY(Horaires3567345[[#This Row],[Date]],2)=7,MAX(0,MIN(fin_dimJF,Horaires3567345[[#This Row],[Fin corrigée si nuit]])-MAX(deb_dimJF,Horaires3567345[[#This Row],[début]])),0)+IF(WEEKDAY(Horaires3567345[[#This Row],[Date]],2)=6,MAX(0,Horaires3567345[[#This Row],[Fin corrigée si nuit]]-(1+deb_dimJF)),0))*24-
(IF(WEEKDAY(Horaires3567345[[#This Row],[Date]],2)=7,MAX(0,MIN(fin_dimJF,Horaires3567345[[#This Row],[PNP Fin corrigée]])-MAX(deb_dimJF,Horaires3567345[[#This Row],[PNP Début corrigé]])),0)+IF(WEEKDAY(Horaires3567345[[#This Row],[Date]],2)=6,MAX(0,Horaires3567345[[#This Row],[PNP Fin corrigée]]-(1+deb_dimJF)),0))*24</f>
        <v>0</v>
      </c>
      <c r="R4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</f>
        <v>0</v>
      </c>
      <c r="S49" s="57">
        <f>(IF(COUNTIF(JF,Horaires3567345[[#This Row],[Date]]),MAX(0,MIN(fin_dimJF,Horaires3567345[[#This Row],[Fin corrigée si nuit]])-MAX(deb_dimJF,Horaires3567345[[#This Row],[début]])),0)+IF(COUNTIF(JF,Horaires3567345[[#This Row],[Date]]+1),MAX(0,Horaires3567345[[#This Row],[Fin corrigée si nuit]]-(1+deb_dimJF)),0))*24-
(IF(COUNTIF(JF,Horaires3567345[[#This Row],[Date]]),MAX(0,MIN(fin_dimJF,Horaires3567345[[#This Row],[PNP Fin corrigée]])-MAX(deb_dimJF,Horaires3567345[[#This Row],[PNP Début corrigé]])),0)+IF(COUNTIF(JF,Horaires3567345[[#This Row],[Date]]+1),MAX(0,Horaires3567345[[#This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SUM(Horaires3567345[Majoration])</f>
        <v>0.7</v>
      </c>
      <c r="J50" s="60">
        <f>SUM(Horaires3567345[Heures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60"/>
  <sheetViews>
    <sheetView tabSelected="1" topLeftCell="A4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juin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43252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0.1*(Horaires356739[[#This Row],[Heures de nuit]]+Horaires356739[[#This Row],[heures jour dimanche]]+Horaires356739[[#This Row],[heures jour fériés]])</f>
        <v>0.7</v>
      </c>
      <c r="J13" s="34">
        <f>(MOD(Horaires356739[[#This Row],[Fin]]-Horaires356739[[#This Row],[début]],1)-MOD(Horaires356739[[#This Row],[PNP Fin]]-Horaires356739[[#This Row],[PNP Début]],1))*24</f>
        <v>12</v>
      </c>
      <c r="K13" s="35">
        <f>IF(Horaires356739[[#This Row],[PNP Début]]=0,0,IF(Horaires356739[[#This Row],[PNP Début]]&lt;Horaires356739[[#This Row],[début]],1,0)+Horaires356739[[#This Row],[PNP Début]])</f>
        <v>0</v>
      </c>
      <c r="L13" s="35">
        <f>IF(Horaires356739[[#This Row],[PNP Fin]]=0,0,IF(Horaires356739[[#This Row],[PNP Fin]]&lt;Horaires356739[[#This Row],[début]],1,0)+Horaires356739[[#This Row],[PNP Fin]])</f>
        <v>0</v>
      </c>
      <c r="M13" s="35">
        <f>IF(Horaires356739[[#This Row],[Fin]]&lt;Horaires356739[[#This Row],[début]],1,0)+Horaires356739[[#This Row],[Fin]]</f>
        <v>1.25</v>
      </c>
      <c r="N13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6.9999999999999991</v>
      </c>
      <c r="O13" s="3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6.9999999999999991</v>
      </c>
      <c r="P13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3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3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3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0.1*(Horaires356739[[#This Row],[Heures de nuit]]+Horaires356739[[#This Row],[heures jour dimanche]]+Horaires356739[[#This Row],[heures jour fériés]])</f>
        <v>0</v>
      </c>
      <c r="J14" s="34">
        <f>(MOD(Horaires356739[[#This Row],[Fin]]-Horaires356739[[#This Row],[début]],1)-MOD(Horaires356739[[#This Row],[PNP Fin]]-Horaires356739[[#This Row],[PNP Début]],1))*24</f>
        <v>0</v>
      </c>
      <c r="K14" s="35">
        <f>IF(Horaires356739[[#This Row],[PNP Début]]=0,0,IF(Horaires356739[[#This Row],[PNP Début]]&lt;Horaires356739[[#This Row],[début]],1,0)+Horaires356739[[#This Row],[PNP Début]])</f>
        <v>0</v>
      </c>
      <c r="L14" s="35">
        <f>IF(Horaires356739[[#This Row],[PNP Fin]]=0,0,IF(Horaires356739[[#This Row],[PNP Fin]]&lt;Horaires356739[[#This Row],[début]],1,0)+Horaires356739[[#This Row],[PNP Fin]])</f>
        <v>0</v>
      </c>
      <c r="M14" s="35">
        <f>IF(Horaires356739[[#This Row],[Fin]]&lt;Horaires356739[[#This Row],[début]],1,0)+Horaires356739[[#This Row],[Fin]]</f>
        <v>0</v>
      </c>
      <c r="N14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4" s="3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4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4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4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4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0.1*(Horaires356739[[#This Row],[Heures de nuit]]+Horaires356739[[#This Row],[heures jour dimanche]]+Horaires356739[[#This Row],[heures jour fériés]])</f>
        <v>0</v>
      </c>
      <c r="J15" s="34">
        <f>(MOD(Horaires356739[[#This Row],[Fin]]-Horaires356739[[#This Row],[début]],1)-MOD(Horaires356739[[#This Row],[PNP Fin]]-Horaires356739[[#This Row],[PNP Début]],1))*24</f>
        <v>0</v>
      </c>
      <c r="K15" s="35">
        <f>IF(Horaires356739[[#This Row],[PNP Début]]=0,0,IF(Horaires356739[[#This Row],[PNP Début]]&lt;Horaires356739[[#This Row],[début]],1,0)+Horaires356739[[#This Row],[PNP Début]])</f>
        <v>0</v>
      </c>
      <c r="L15" s="35">
        <f>IF(Horaires356739[[#This Row],[PNP Fin]]=0,0,IF(Horaires356739[[#This Row],[PNP Fin]]&lt;Horaires356739[[#This Row],[début]],1,0)+Horaires356739[[#This Row],[PNP Fin]])</f>
        <v>0</v>
      </c>
      <c r="M15" s="35">
        <f>IF(Horaires356739[[#This Row],[Fin]]&lt;Horaires356739[[#This Row],[début]],1,0)+Horaires356739[[#This Row],[Fin]]</f>
        <v>0</v>
      </c>
      <c r="N15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5" s="3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5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5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5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5" s="3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0.1*(Horaires356739[[#This Row],[Heures de nuit]]+Horaires356739[[#This Row],[heures jour dimanche]]+Horaires356739[[#This Row],[heures jour fériés]])</f>
        <v>0</v>
      </c>
      <c r="J16" s="38">
        <f>(MOD(Horaires356739[[#This Row],[Fin]]-Horaires356739[[#This Row],[début]],1)-MOD(Horaires356739[[#This Row],[PNP Fin]]-Horaires356739[[#This Row],[PNP Début]],1))*24</f>
        <v>0</v>
      </c>
      <c r="K16" s="35">
        <f>IF(Horaires356739[[#This Row],[PNP Début]]=0,0,IF(Horaires356739[[#This Row],[PNP Début]]&lt;Horaires356739[[#This Row],[début]],1,0)+Horaires356739[[#This Row],[PNP Début]])</f>
        <v>0</v>
      </c>
      <c r="L16" s="35">
        <f>IF(Horaires356739[[#This Row],[PNP Fin]]=0,0,IF(Horaires356739[[#This Row],[PNP Fin]]&lt;Horaires356739[[#This Row],[début]],1,0)+Horaires356739[[#This Row],[PNP Fin]])</f>
        <v>0</v>
      </c>
      <c r="M16" s="39">
        <f>IF(Horaires356739[[#This Row],[Fin]]&lt;Horaires356739[[#This Row],[début]],1,0)+Horaires356739[[#This Row],[Fin]]</f>
        <v>0</v>
      </c>
      <c r="N16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6" s="40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6" s="40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6" s="3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6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6" s="4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0.1*(Horaires356739[[#This Row],[Heures de nuit]]+Horaires356739[[#This Row],[heures jour dimanche]]+Horaires356739[[#This Row],[heures jour fériés]])</f>
        <v>0</v>
      </c>
      <c r="J17" s="43">
        <f>(MOD(Horaires356739[[#This Row],[Fin]]-Horaires356739[[#This Row],[début]],1)-MOD(Horaires356739[[#This Row],[PNP Fin]]-Horaires356739[[#This Row],[PNP Début]],1))*24</f>
        <v>0</v>
      </c>
      <c r="K17" s="44">
        <f>IF(Horaires356739[[#This Row],[PNP Début]]=0,0,IF(Horaires356739[[#This Row],[PNP Début]]&lt;Horaires356739[[#This Row],[début]],1,0)+Horaires356739[[#This Row],[PNP Début]])</f>
        <v>0</v>
      </c>
      <c r="L17" s="45">
        <f>IF(Horaires356739[[#This Row],[PNP Fin]]=0,0,IF(Horaires356739[[#This Row],[PNP Fin]]&lt;Horaires356739[[#This Row],[début]],1,0)+Horaires356739[[#This Row],[PNP Fin]])</f>
        <v>0</v>
      </c>
      <c r="M17" s="45">
        <f>IF(Horaires356739[[#This Row],[Fin]]&lt;Horaires356739[[#This Row],[début]],1,0)+Horaires356739[[#This Row],[Fin]]</f>
        <v>0</v>
      </c>
      <c r="N17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7" s="4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7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7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7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7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0.1*(Horaires356739[[#This Row],[Heures de nuit]]+Horaires356739[[#This Row],[heures jour dimanche]]+Horaires356739[[#This Row],[heures jour fériés]])</f>
        <v>0</v>
      </c>
      <c r="J18" s="43">
        <f>(MOD(Horaires356739[[#This Row],[Fin]]-Horaires356739[[#This Row],[début]],1)-MOD(Horaires356739[[#This Row],[PNP Fin]]-Horaires356739[[#This Row],[PNP Début]],1))*24</f>
        <v>0</v>
      </c>
      <c r="K18" s="44">
        <f>IF(Horaires356739[[#This Row],[PNP Début]]=0,0,IF(Horaires356739[[#This Row],[PNP Début]]&lt;Horaires356739[[#This Row],[début]],1,0)+Horaires356739[[#This Row],[PNP Début]])</f>
        <v>0</v>
      </c>
      <c r="L18" s="45">
        <f>IF(Horaires356739[[#This Row],[PNP Fin]]=0,0,IF(Horaires356739[[#This Row],[PNP Fin]]&lt;Horaires356739[[#This Row],[début]],1,0)+Horaires356739[[#This Row],[PNP Fin]])</f>
        <v>0</v>
      </c>
      <c r="M18" s="45">
        <f>IF(Horaires356739[[#This Row],[Fin]]&lt;Horaires356739[[#This Row],[début]],1,0)+Horaires356739[[#This Row],[Fin]]</f>
        <v>0</v>
      </c>
      <c r="N18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8" s="4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8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8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8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8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0.1*(Horaires356739[[#This Row],[Heures de nuit]]+Horaires356739[[#This Row],[heures jour dimanche]]+Horaires356739[[#This Row],[heures jour fériés]])</f>
        <v>0</v>
      </c>
      <c r="J19" s="43">
        <f>(MOD(Horaires356739[[#This Row],[Fin]]-Horaires356739[[#This Row],[début]],1)-MOD(Horaires356739[[#This Row],[PNP Fin]]-Horaires356739[[#This Row],[PNP Début]],1))*24</f>
        <v>0</v>
      </c>
      <c r="K19" s="44">
        <f>IF(Horaires356739[[#This Row],[PNP Début]]=0,0,IF(Horaires356739[[#This Row],[PNP Début]]&lt;Horaires356739[[#This Row],[début]],1,0)+Horaires356739[[#This Row],[PNP Début]])</f>
        <v>0</v>
      </c>
      <c r="L19" s="45">
        <f>IF(Horaires356739[[#This Row],[PNP Fin]]=0,0,IF(Horaires356739[[#This Row],[PNP Fin]]&lt;Horaires356739[[#This Row],[début]],1,0)+Horaires356739[[#This Row],[PNP Fin]])</f>
        <v>0</v>
      </c>
      <c r="M19" s="45">
        <f>IF(Horaires356739[[#This Row],[Fin]]&lt;Horaires356739[[#This Row],[début]],1,0)+Horaires356739[[#This Row],[Fin]]</f>
        <v>0</v>
      </c>
      <c r="N19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19" s="4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19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19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19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19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0.1*(Horaires356739[[#This Row],[Heures de nuit]]+Horaires356739[[#This Row],[heures jour dimanche]]+Horaires356739[[#This Row],[heures jour fériés]])</f>
        <v>0</v>
      </c>
      <c r="J20" s="43">
        <f>(MOD(Horaires356739[[#This Row],[Fin]]-Horaires356739[[#This Row],[début]],1)-MOD(Horaires356739[[#This Row],[PNP Fin]]-Horaires356739[[#This Row],[PNP Début]],1))*24</f>
        <v>0</v>
      </c>
      <c r="K20" s="44">
        <f>IF(Horaires356739[[#This Row],[PNP Début]]=0,0,IF(Horaires356739[[#This Row],[PNP Début]]&lt;Horaires356739[[#This Row],[début]],1,0)+Horaires356739[[#This Row],[PNP Début]])</f>
        <v>0</v>
      </c>
      <c r="L20" s="45">
        <f>IF(Horaires356739[[#This Row],[PNP Fin]]=0,0,IF(Horaires356739[[#This Row],[PNP Fin]]&lt;Horaires356739[[#This Row],[début]],1,0)+Horaires356739[[#This Row],[PNP Fin]])</f>
        <v>0</v>
      </c>
      <c r="M20" s="45">
        <f>IF(Horaires356739[[#This Row],[Fin]]&lt;Horaires356739[[#This Row],[début]],1,0)+Horaires356739[[#This Row],[Fin]]</f>
        <v>0</v>
      </c>
      <c r="N20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0" s="46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0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0" s="46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0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0" s="46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0.1*(Horaires356739[[#This Row],[Heures de nuit]]+Horaires356739[[#This Row],[heures jour dimanche]]+Horaires356739[[#This Row],[heures jour fériés]])</f>
        <v>0</v>
      </c>
      <c r="J21" s="48">
        <f>(MOD(Horaires356739[[#This Row],[Fin]]-Horaires356739[[#This Row],[début]],1)-MOD(Horaires356739[[#This Row],[PNP Fin]]-Horaires356739[[#This Row],[PNP Début]],1))*24</f>
        <v>0</v>
      </c>
      <c r="K21" s="49">
        <f>IF(Horaires356739[[#This Row],[PNP Début]]=0,0,IF(Horaires356739[[#This Row],[PNP Début]]&lt;Horaires356739[[#This Row],[début]],1,0)+Horaires356739[[#This Row],[PNP Début]])</f>
        <v>0</v>
      </c>
      <c r="L21" s="50">
        <f>IF(Horaires356739[[#This Row],[PNP Fin]]=0,0,IF(Horaires356739[[#This Row],[PNP Fin]]&lt;Horaires356739[[#This Row],[début]],1,0)+Horaires356739[[#This Row],[PNP Fin]])</f>
        <v>0</v>
      </c>
      <c r="M21" s="50">
        <f>IF(Horaires356739[[#This Row],[Fin]]&lt;Horaires356739[[#This Row],[début]],1,0)+Horaires356739[[#This Row],[Fin]]</f>
        <v>0</v>
      </c>
      <c r="N21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1" s="51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1" s="51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1" s="51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0.1*(Horaires356739[[#This Row],[Heures de nuit]]+Horaires356739[[#This Row],[heures jour dimanche]]+Horaires356739[[#This Row],[heures jour fériés]])</f>
        <v>0</v>
      </c>
      <c r="J22" s="53">
        <f>(MOD(Horaires356739[[#This Row],[Fin]]-Horaires356739[[#This Row],[début]],1)-MOD(Horaires356739[[#This Row],[PNP Fin]]-Horaires356739[[#This Row],[PNP Début]],1))*24</f>
        <v>0</v>
      </c>
      <c r="K22" s="54">
        <f>IF(Horaires356739[[#This Row],[PNP Début]]=0,0,IF(Horaires356739[[#This Row],[PNP Début]]&lt;Horaires356739[[#This Row],[début]],1,0)+Horaires356739[[#This Row],[PNP Début]])</f>
        <v>0</v>
      </c>
      <c r="L22" s="55">
        <f>IF(Horaires356739[[#This Row],[PNP Fin]]=0,0,IF(Horaires356739[[#This Row],[PNP Fin]]&lt;Horaires356739[[#This Row],[début]],1,0)+Horaires356739[[#This Row],[PNP Fin]])</f>
        <v>0</v>
      </c>
      <c r="M22" s="55">
        <f>IF(Horaires356739[[#This Row],[Fin]]&lt;Horaires356739[[#This Row],[début]],1,0)+Horaires356739[[#This Row],[Fin]]</f>
        <v>0</v>
      </c>
      <c r="N22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2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0.1*(Horaires356739[[#This Row],[Heures de nuit]]+Horaires356739[[#This Row],[heures jour dimanche]]+Horaires356739[[#This Row],[heures jour fériés]])</f>
        <v>0</v>
      </c>
      <c r="J23" s="53">
        <f>(MOD(Horaires356739[[#This Row],[Fin]]-Horaires356739[[#This Row],[début]],1)-MOD(Horaires356739[[#This Row],[PNP Fin]]-Horaires356739[[#This Row],[PNP Début]],1))*24</f>
        <v>0</v>
      </c>
      <c r="K23" s="54">
        <f>IF(Horaires356739[[#This Row],[PNP Début]]=0,0,IF(Horaires356739[[#This Row],[PNP Début]]&lt;Horaires356739[[#This Row],[début]],1,0)+Horaires356739[[#This Row],[PNP Début]])</f>
        <v>0</v>
      </c>
      <c r="L23" s="55">
        <f>IF(Horaires356739[[#This Row],[PNP Fin]]=0,0,IF(Horaires356739[[#This Row],[PNP Fin]]&lt;Horaires356739[[#This Row],[début]],1,0)+Horaires356739[[#This Row],[PNP Fin]])</f>
        <v>0</v>
      </c>
      <c r="M23" s="55">
        <f>IF(Horaires356739[[#This Row],[Fin]]&lt;Horaires356739[[#This Row],[début]],1,0)+Horaires356739[[#This Row],[Fin]]</f>
        <v>0</v>
      </c>
      <c r="N23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3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0.1*(Horaires356739[[#This Row],[Heures de nuit]]+Horaires356739[[#This Row],[heures jour dimanche]]+Horaires356739[[#This Row],[heures jour fériés]])</f>
        <v>0</v>
      </c>
      <c r="J24" s="53">
        <f>(MOD(Horaires356739[[#This Row],[Fin]]-Horaires356739[[#This Row],[début]],1)-MOD(Horaires356739[[#This Row],[PNP Fin]]-Horaires356739[[#This Row],[PNP Début]],1))*24</f>
        <v>0</v>
      </c>
      <c r="K24" s="54">
        <f>IF(Horaires356739[[#This Row],[PNP Début]]=0,0,IF(Horaires356739[[#This Row],[PNP Début]]&lt;Horaires356739[[#This Row],[début]],1,0)+Horaires356739[[#This Row],[PNP Début]])</f>
        <v>0</v>
      </c>
      <c r="L24" s="55">
        <f>IF(Horaires356739[[#This Row],[PNP Fin]]=0,0,IF(Horaires356739[[#This Row],[PNP Fin]]&lt;Horaires356739[[#This Row],[début]],1,0)+Horaires356739[[#This Row],[PNP Fin]])</f>
        <v>0</v>
      </c>
      <c r="M24" s="55">
        <f>IF(Horaires356739[[#This Row],[Fin]]&lt;Horaires356739[[#This Row],[début]],1,0)+Horaires356739[[#This Row],[Fin]]</f>
        <v>0</v>
      </c>
      <c r="N24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4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0.1*(Horaires356739[[#This Row],[Heures de nuit]]+Horaires356739[[#This Row],[heures jour dimanche]]+Horaires356739[[#This Row],[heures jour fériés]])</f>
        <v>0</v>
      </c>
      <c r="J25" s="53">
        <f>(MOD(Horaires356739[[#This Row],[Fin]]-Horaires356739[[#This Row],[début]],1)-MOD(Horaires356739[[#This Row],[PNP Fin]]-Horaires356739[[#This Row],[PNP Début]],1))*24</f>
        <v>0</v>
      </c>
      <c r="K25" s="54">
        <f>IF(Horaires356739[[#This Row],[PNP Début]]=0,0,IF(Horaires356739[[#This Row],[PNP Début]]&lt;Horaires356739[[#This Row],[début]],1,0)+Horaires356739[[#This Row],[PNP Début]])</f>
        <v>0</v>
      </c>
      <c r="L25" s="55">
        <f>IF(Horaires356739[[#This Row],[PNP Fin]]=0,0,IF(Horaires356739[[#This Row],[PNP Fin]]&lt;Horaires356739[[#This Row],[début]],1,0)+Horaires356739[[#This Row],[PNP Fin]])</f>
        <v>0</v>
      </c>
      <c r="M25" s="55">
        <f>IF(Horaires356739[[#This Row],[Fin]]&lt;Horaires356739[[#This Row],[début]],1,0)+Horaires356739[[#This Row],[Fin]]</f>
        <v>0</v>
      </c>
      <c r="N25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5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0.1*(Horaires356739[[#This Row],[Heures de nuit]]+Horaires356739[[#This Row],[heures jour dimanche]]+Horaires356739[[#This Row],[heures jour fériés]])</f>
        <v>0</v>
      </c>
      <c r="J26" s="53">
        <f>(MOD(Horaires356739[[#This Row],[Fin]]-Horaires356739[[#This Row],[début]],1)-MOD(Horaires356739[[#This Row],[PNP Fin]]-Horaires356739[[#This Row],[PNP Début]],1))*24</f>
        <v>0</v>
      </c>
      <c r="K26" s="54">
        <f>IF(Horaires356739[[#This Row],[PNP Début]]=0,0,IF(Horaires356739[[#This Row],[PNP Début]]&lt;Horaires356739[[#This Row],[début]],1,0)+Horaires356739[[#This Row],[PNP Début]])</f>
        <v>0</v>
      </c>
      <c r="L26" s="55">
        <f>IF(Horaires356739[[#This Row],[PNP Fin]]=0,0,IF(Horaires356739[[#This Row],[PNP Fin]]&lt;Horaires356739[[#This Row],[début]],1,0)+Horaires356739[[#This Row],[PNP Fin]])</f>
        <v>0</v>
      </c>
      <c r="M26" s="55">
        <f>IF(Horaires356739[[#This Row],[Fin]]&lt;Horaires356739[[#This Row],[début]],1,0)+Horaires356739[[#This Row],[Fin]]</f>
        <v>0</v>
      </c>
      <c r="N26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6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0.1*(Horaires356739[[#This Row],[Heures de nuit]]+Horaires356739[[#This Row],[heures jour dimanche]]+Horaires356739[[#This Row],[heures jour fériés]])</f>
        <v>0</v>
      </c>
      <c r="J27" s="53">
        <f>(MOD(Horaires356739[[#This Row],[Fin]]-Horaires356739[[#This Row],[début]],1)-MOD(Horaires356739[[#This Row],[PNP Fin]]-Horaires356739[[#This Row],[PNP Début]],1))*24</f>
        <v>0</v>
      </c>
      <c r="K27" s="54">
        <f>IF(Horaires356739[[#This Row],[PNP Début]]=0,0,IF(Horaires356739[[#This Row],[PNP Début]]&lt;Horaires356739[[#This Row],[début]],1,0)+Horaires356739[[#This Row],[PNP Début]])</f>
        <v>0</v>
      </c>
      <c r="L27" s="55">
        <f>IF(Horaires356739[[#This Row],[PNP Fin]]=0,0,IF(Horaires356739[[#This Row],[PNP Fin]]&lt;Horaires356739[[#This Row],[début]],1,0)+Horaires356739[[#This Row],[PNP Fin]])</f>
        <v>0</v>
      </c>
      <c r="M27" s="55">
        <f>IF(Horaires356739[[#This Row],[Fin]]&lt;Horaires356739[[#This Row],[début]],1,0)+Horaires356739[[#This Row],[Fin]]</f>
        <v>0</v>
      </c>
      <c r="N27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7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0.1*(Horaires356739[[#This Row],[Heures de nuit]]+Horaires356739[[#This Row],[heures jour dimanche]]+Horaires356739[[#This Row],[heures jour fériés]])</f>
        <v>0</v>
      </c>
      <c r="J28" s="53">
        <f>(MOD(Horaires356739[[#This Row],[Fin]]-Horaires356739[[#This Row],[début]],1)-MOD(Horaires356739[[#This Row],[PNP Fin]]-Horaires356739[[#This Row],[PNP Début]],1))*24</f>
        <v>0</v>
      </c>
      <c r="K28" s="54">
        <f>IF(Horaires356739[[#This Row],[PNP Début]]=0,0,IF(Horaires356739[[#This Row],[PNP Début]]&lt;Horaires356739[[#This Row],[début]],1,0)+Horaires356739[[#This Row],[PNP Début]])</f>
        <v>0</v>
      </c>
      <c r="L28" s="55">
        <f>IF(Horaires356739[[#This Row],[PNP Fin]]=0,0,IF(Horaires356739[[#This Row],[PNP Fin]]&lt;Horaires356739[[#This Row],[début]],1,0)+Horaires356739[[#This Row],[PNP Fin]])</f>
        <v>0</v>
      </c>
      <c r="M28" s="55">
        <f>IF(Horaires356739[[#This Row],[Fin]]&lt;Horaires356739[[#This Row],[début]],1,0)+Horaires356739[[#This Row],[Fin]]</f>
        <v>0</v>
      </c>
      <c r="N28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8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0.1*(Horaires356739[[#This Row],[Heures de nuit]]+Horaires356739[[#This Row],[heures jour dimanche]]+Horaires356739[[#This Row],[heures jour fériés]])</f>
        <v>0</v>
      </c>
      <c r="J29" s="53">
        <f>(MOD(Horaires356739[[#This Row],[Fin]]-Horaires356739[[#This Row],[début]],1)-MOD(Horaires356739[[#This Row],[PNP Fin]]-Horaires356739[[#This Row],[PNP Début]],1))*24</f>
        <v>0</v>
      </c>
      <c r="K29" s="54">
        <f>IF(Horaires356739[[#This Row],[PNP Début]]=0,0,IF(Horaires356739[[#This Row],[PNP Début]]&lt;Horaires356739[[#This Row],[début]],1,0)+Horaires356739[[#This Row],[PNP Début]])</f>
        <v>0</v>
      </c>
      <c r="L29" s="55">
        <f>IF(Horaires356739[[#This Row],[PNP Fin]]=0,0,IF(Horaires356739[[#This Row],[PNP Fin]]&lt;Horaires356739[[#This Row],[début]],1,0)+Horaires356739[[#This Row],[PNP Fin]])</f>
        <v>0</v>
      </c>
      <c r="M29" s="55">
        <f>IF(Horaires356739[[#This Row],[Fin]]&lt;Horaires356739[[#This Row],[début]],1,0)+Horaires356739[[#This Row],[Fin]]</f>
        <v>0</v>
      </c>
      <c r="N29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29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2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2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2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2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0.1*(Horaires356739[[#This Row],[Heures de nuit]]+Horaires356739[[#This Row],[heures jour dimanche]]+Horaires356739[[#This Row],[heures jour fériés]])</f>
        <v>0</v>
      </c>
      <c r="J30" s="53">
        <f>(MOD(Horaires356739[[#This Row],[Fin]]-Horaires356739[[#This Row],[début]],1)-MOD(Horaires356739[[#This Row],[PNP Fin]]-Horaires356739[[#This Row],[PNP Début]],1))*24</f>
        <v>0</v>
      </c>
      <c r="K30" s="54">
        <f>IF(Horaires356739[[#This Row],[PNP Début]]=0,0,IF(Horaires356739[[#This Row],[PNP Début]]&lt;Horaires356739[[#This Row],[début]],1,0)+Horaires356739[[#This Row],[PNP Début]])</f>
        <v>0</v>
      </c>
      <c r="L30" s="55">
        <f>IF(Horaires356739[[#This Row],[PNP Fin]]=0,0,IF(Horaires356739[[#This Row],[PNP Fin]]&lt;Horaires356739[[#This Row],[début]],1,0)+Horaires356739[[#This Row],[PNP Fin]])</f>
        <v>0</v>
      </c>
      <c r="M30" s="55">
        <f>IF(Horaires356739[[#This Row],[Fin]]&lt;Horaires356739[[#This Row],[début]],1,0)+Horaires356739[[#This Row],[Fin]]</f>
        <v>0</v>
      </c>
      <c r="N30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0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0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0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0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0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0.1*(Horaires356739[[#This Row],[Heures de nuit]]+Horaires356739[[#This Row],[heures jour dimanche]]+Horaires356739[[#This Row],[heures jour fériés]])</f>
        <v>0</v>
      </c>
      <c r="J31" s="53">
        <f>(MOD(Horaires356739[[#This Row],[Fin]]-Horaires356739[[#This Row],[début]],1)-MOD(Horaires356739[[#This Row],[PNP Fin]]-Horaires356739[[#This Row],[PNP Début]],1))*24</f>
        <v>0</v>
      </c>
      <c r="K31" s="54">
        <f>IF(Horaires356739[[#This Row],[PNP Début]]=0,0,IF(Horaires356739[[#This Row],[PNP Début]]&lt;Horaires356739[[#This Row],[début]],1,0)+Horaires356739[[#This Row],[PNP Début]])</f>
        <v>0</v>
      </c>
      <c r="L31" s="55">
        <f>IF(Horaires356739[[#This Row],[PNP Fin]]=0,0,IF(Horaires356739[[#This Row],[PNP Fin]]&lt;Horaires356739[[#This Row],[début]],1,0)+Horaires356739[[#This Row],[PNP Fin]])</f>
        <v>0</v>
      </c>
      <c r="M31" s="55">
        <f>IF(Horaires356739[[#This Row],[Fin]]&lt;Horaires356739[[#This Row],[début]],1,0)+Horaires356739[[#This Row],[Fin]]</f>
        <v>0</v>
      </c>
      <c r="N31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1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1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1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1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1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0.1*(Horaires356739[[#This Row],[Heures de nuit]]+Horaires356739[[#This Row],[heures jour dimanche]]+Horaires356739[[#This Row],[heures jour fériés]])</f>
        <v>0</v>
      </c>
      <c r="J32" s="53">
        <f>(MOD(Horaires356739[[#This Row],[Fin]]-Horaires356739[[#This Row],[début]],1)-MOD(Horaires356739[[#This Row],[PNP Fin]]-Horaires356739[[#This Row],[PNP Début]],1))*24</f>
        <v>0</v>
      </c>
      <c r="K32" s="54">
        <f>IF(Horaires356739[[#This Row],[PNP Début]]=0,0,IF(Horaires356739[[#This Row],[PNP Début]]&lt;Horaires356739[[#This Row],[début]],1,0)+Horaires356739[[#This Row],[PNP Début]])</f>
        <v>0</v>
      </c>
      <c r="L32" s="55">
        <f>IF(Horaires356739[[#This Row],[PNP Fin]]=0,0,IF(Horaires356739[[#This Row],[PNP Fin]]&lt;Horaires356739[[#This Row],[début]],1,0)+Horaires356739[[#This Row],[PNP Fin]])</f>
        <v>0</v>
      </c>
      <c r="M32" s="55">
        <f>IF(Horaires356739[[#This Row],[Fin]]&lt;Horaires356739[[#This Row],[début]],1,0)+Horaires356739[[#This Row],[Fin]]</f>
        <v>0</v>
      </c>
      <c r="N32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2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0.1*(Horaires356739[[#This Row],[Heures de nuit]]+Horaires356739[[#This Row],[heures jour dimanche]]+Horaires356739[[#This Row],[heures jour fériés]])</f>
        <v>0</v>
      </c>
      <c r="J33" s="53">
        <f>(MOD(Horaires356739[[#This Row],[Fin]]-Horaires356739[[#This Row],[début]],1)-MOD(Horaires356739[[#This Row],[PNP Fin]]-Horaires356739[[#This Row],[PNP Début]],1))*24</f>
        <v>0</v>
      </c>
      <c r="K33" s="54">
        <f>IF(Horaires356739[[#This Row],[PNP Début]]=0,0,IF(Horaires356739[[#This Row],[PNP Début]]&lt;Horaires356739[[#This Row],[début]],1,0)+Horaires356739[[#This Row],[PNP Début]])</f>
        <v>0</v>
      </c>
      <c r="L33" s="55">
        <f>IF(Horaires356739[[#This Row],[PNP Fin]]=0,0,IF(Horaires356739[[#This Row],[PNP Fin]]&lt;Horaires356739[[#This Row],[début]],1,0)+Horaires356739[[#This Row],[PNP Fin]])</f>
        <v>0</v>
      </c>
      <c r="M33" s="55">
        <f>IF(Horaires356739[[#This Row],[Fin]]&lt;Horaires356739[[#This Row],[début]],1,0)+Horaires356739[[#This Row],[Fin]]</f>
        <v>0</v>
      </c>
      <c r="N33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3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0.1*(Horaires356739[[#This Row],[Heures de nuit]]+Horaires356739[[#This Row],[heures jour dimanche]]+Horaires356739[[#This Row],[heures jour fériés]])</f>
        <v>0</v>
      </c>
      <c r="J34" s="53">
        <f>(MOD(Horaires356739[[#This Row],[Fin]]-Horaires356739[[#This Row],[début]],1)-MOD(Horaires356739[[#This Row],[PNP Fin]]-Horaires356739[[#This Row],[PNP Début]],1))*24</f>
        <v>0</v>
      </c>
      <c r="K34" s="54">
        <f>IF(Horaires356739[[#This Row],[PNP Début]]=0,0,IF(Horaires356739[[#This Row],[PNP Début]]&lt;Horaires356739[[#This Row],[début]],1,0)+Horaires356739[[#This Row],[PNP Début]])</f>
        <v>0</v>
      </c>
      <c r="L34" s="55">
        <f>IF(Horaires356739[[#This Row],[PNP Fin]]=0,0,IF(Horaires356739[[#This Row],[PNP Fin]]&lt;Horaires356739[[#This Row],[début]],1,0)+Horaires356739[[#This Row],[PNP Fin]])</f>
        <v>0</v>
      </c>
      <c r="M34" s="55">
        <f>IF(Horaires356739[[#This Row],[Fin]]&lt;Horaires356739[[#This Row],[début]],1,0)+Horaires356739[[#This Row],[Fin]]</f>
        <v>0</v>
      </c>
      <c r="N34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4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0.1*(Horaires356739[[#This Row],[Heures de nuit]]+Horaires356739[[#This Row],[heures jour dimanche]]+Horaires356739[[#This Row],[heures jour fériés]])</f>
        <v>0</v>
      </c>
      <c r="J35" s="53">
        <f>(MOD(Horaires356739[[#This Row],[Fin]]-Horaires356739[[#This Row],[début]],1)-MOD(Horaires356739[[#This Row],[PNP Fin]]-Horaires356739[[#This Row],[PNP Début]],1))*24</f>
        <v>0</v>
      </c>
      <c r="K35" s="54">
        <f>IF(Horaires356739[[#This Row],[PNP Début]]=0,0,IF(Horaires356739[[#This Row],[PNP Début]]&lt;Horaires356739[[#This Row],[début]],1,0)+Horaires356739[[#This Row],[PNP Début]])</f>
        <v>0</v>
      </c>
      <c r="L35" s="55">
        <f>IF(Horaires356739[[#This Row],[PNP Fin]]=0,0,IF(Horaires356739[[#This Row],[PNP Fin]]&lt;Horaires356739[[#This Row],[début]],1,0)+Horaires356739[[#This Row],[PNP Fin]])</f>
        <v>0</v>
      </c>
      <c r="M35" s="55">
        <f>IF(Horaires356739[[#This Row],[Fin]]&lt;Horaires356739[[#This Row],[début]],1,0)+Horaires356739[[#This Row],[Fin]]</f>
        <v>0</v>
      </c>
      <c r="N35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5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0.1*(Horaires356739[[#This Row],[Heures de nuit]]+Horaires356739[[#This Row],[heures jour dimanche]]+Horaires356739[[#This Row],[heures jour fériés]])</f>
        <v>0</v>
      </c>
      <c r="J36" s="53">
        <f>(MOD(Horaires356739[[#This Row],[Fin]]-Horaires356739[[#This Row],[début]],1)-MOD(Horaires356739[[#This Row],[PNP Fin]]-Horaires356739[[#This Row],[PNP Début]],1))*24</f>
        <v>0</v>
      </c>
      <c r="K36" s="54">
        <f>IF(Horaires356739[[#This Row],[PNP Début]]=0,0,IF(Horaires356739[[#This Row],[PNP Début]]&lt;Horaires356739[[#This Row],[début]],1,0)+Horaires356739[[#This Row],[PNP Début]])</f>
        <v>0</v>
      </c>
      <c r="L36" s="55">
        <f>IF(Horaires356739[[#This Row],[PNP Fin]]=0,0,IF(Horaires356739[[#This Row],[PNP Fin]]&lt;Horaires356739[[#This Row],[début]],1,0)+Horaires356739[[#This Row],[PNP Fin]])</f>
        <v>0</v>
      </c>
      <c r="M36" s="55">
        <f>IF(Horaires356739[[#This Row],[Fin]]&lt;Horaires356739[[#This Row],[début]],1,0)+Horaires356739[[#This Row],[Fin]]</f>
        <v>0</v>
      </c>
      <c r="N36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6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0.1*(Horaires356739[[#This Row],[Heures de nuit]]+Horaires356739[[#This Row],[heures jour dimanche]]+Horaires356739[[#This Row],[heures jour fériés]])</f>
        <v>0</v>
      </c>
      <c r="J37" s="53">
        <f>(MOD(Horaires356739[[#This Row],[Fin]]-Horaires356739[[#This Row],[début]],1)-MOD(Horaires356739[[#This Row],[PNP Fin]]-Horaires356739[[#This Row],[PNP Début]],1))*24</f>
        <v>0</v>
      </c>
      <c r="K37" s="54">
        <f>IF(Horaires356739[[#This Row],[PNP Début]]=0,0,IF(Horaires356739[[#This Row],[PNP Début]]&lt;Horaires356739[[#This Row],[début]],1,0)+Horaires356739[[#This Row],[PNP Début]])</f>
        <v>0</v>
      </c>
      <c r="L37" s="55">
        <f>IF(Horaires356739[[#This Row],[PNP Fin]]=0,0,IF(Horaires356739[[#This Row],[PNP Fin]]&lt;Horaires356739[[#This Row],[début]],1,0)+Horaires356739[[#This Row],[PNP Fin]])</f>
        <v>0</v>
      </c>
      <c r="M37" s="55">
        <f>IF(Horaires356739[[#This Row],[Fin]]&lt;Horaires356739[[#This Row],[début]],1,0)+Horaires356739[[#This Row],[Fin]]</f>
        <v>0</v>
      </c>
      <c r="N37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7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0.1*(Horaires356739[[#This Row],[Heures de nuit]]+Horaires356739[[#This Row],[heures jour dimanche]]+Horaires356739[[#This Row],[heures jour fériés]])</f>
        <v>0</v>
      </c>
      <c r="J38" s="53">
        <f>(MOD(Horaires356739[[#This Row],[Fin]]-Horaires356739[[#This Row],[début]],1)-MOD(Horaires356739[[#This Row],[PNP Fin]]-Horaires356739[[#This Row],[PNP Début]],1))*24</f>
        <v>0</v>
      </c>
      <c r="K38" s="54">
        <f>IF(Horaires356739[[#This Row],[PNP Début]]=0,0,IF(Horaires356739[[#This Row],[PNP Début]]&lt;Horaires356739[[#This Row],[début]],1,0)+Horaires356739[[#This Row],[PNP Début]])</f>
        <v>0</v>
      </c>
      <c r="L38" s="55">
        <f>IF(Horaires356739[[#This Row],[PNP Fin]]=0,0,IF(Horaires356739[[#This Row],[PNP Fin]]&lt;Horaires356739[[#This Row],[début]],1,0)+Horaires356739[[#This Row],[PNP Fin]])</f>
        <v>0</v>
      </c>
      <c r="M38" s="55">
        <f>IF(Horaires356739[[#This Row],[Fin]]&lt;Horaires356739[[#This Row],[début]],1,0)+Horaires356739[[#This Row],[Fin]]</f>
        <v>0</v>
      </c>
      <c r="N38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8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0.1*(Horaires356739[[#This Row],[Heures de nuit]]+Horaires356739[[#This Row],[heures jour dimanche]]+Horaires356739[[#This Row],[heures jour fériés]])</f>
        <v>0</v>
      </c>
      <c r="J39" s="53">
        <f>(MOD(Horaires356739[[#This Row],[Fin]]-Horaires356739[[#This Row],[début]],1)-MOD(Horaires356739[[#This Row],[PNP Fin]]-Horaires356739[[#This Row],[PNP Début]],1))*24</f>
        <v>0</v>
      </c>
      <c r="K39" s="54">
        <f>IF(Horaires356739[[#This Row],[PNP Début]]=0,0,IF(Horaires356739[[#This Row],[PNP Début]]&lt;Horaires356739[[#This Row],[début]],1,0)+Horaires356739[[#This Row],[PNP Début]])</f>
        <v>0</v>
      </c>
      <c r="L39" s="55">
        <f>IF(Horaires356739[[#This Row],[PNP Fin]]=0,0,IF(Horaires356739[[#This Row],[PNP Fin]]&lt;Horaires356739[[#This Row],[début]],1,0)+Horaires356739[[#This Row],[PNP Fin]])</f>
        <v>0</v>
      </c>
      <c r="M39" s="55">
        <f>IF(Horaires356739[[#This Row],[Fin]]&lt;Horaires356739[[#This Row],[début]],1,0)+Horaires356739[[#This Row],[Fin]]</f>
        <v>0</v>
      </c>
      <c r="N39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39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3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3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3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3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0.1*(Horaires356739[[#This Row],[Heures de nuit]]+Horaires356739[[#This Row],[heures jour dimanche]]+Horaires356739[[#This Row],[heures jour fériés]])</f>
        <v>0</v>
      </c>
      <c r="J40" s="53">
        <f>(MOD(Horaires356739[[#This Row],[Fin]]-Horaires356739[[#This Row],[début]],1)-MOD(Horaires356739[[#This Row],[PNP Fin]]-Horaires356739[[#This Row],[PNP Début]],1))*24</f>
        <v>0</v>
      </c>
      <c r="K40" s="54">
        <f>IF(Horaires356739[[#This Row],[PNP Début]]=0,0,IF(Horaires356739[[#This Row],[PNP Début]]&lt;Horaires356739[[#This Row],[début]],1,0)+Horaires356739[[#This Row],[PNP Début]])</f>
        <v>0</v>
      </c>
      <c r="L40" s="55">
        <f>IF(Horaires356739[[#This Row],[PNP Fin]]=0,0,IF(Horaires356739[[#This Row],[PNP Fin]]&lt;Horaires356739[[#This Row],[début]],1,0)+Horaires356739[[#This Row],[PNP Fin]])</f>
        <v>0</v>
      </c>
      <c r="M40" s="55">
        <f>IF(Horaires356739[[#This Row],[Fin]]&lt;Horaires356739[[#This Row],[début]],1,0)+Horaires356739[[#This Row],[Fin]]</f>
        <v>0</v>
      </c>
      <c r="N40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0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0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0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0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0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0.1*(Horaires356739[[#This Row],[Heures de nuit]]+Horaires356739[[#This Row],[heures jour dimanche]]+Horaires356739[[#This Row],[heures jour fériés]])</f>
        <v>0</v>
      </c>
      <c r="J41" s="53">
        <f>(MOD(Horaires356739[[#This Row],[Fin]]-Horaires356739[[#This Row],[début]],1)-MOD(Horaires356739[[#This Row],[PNP Fin]]-Horaires356739[[#This Row],[PNP Début]],1))*24</f>
        <v>0</v>
      </c>
      <c r="K41" s="54">
        <f>IF(Horaires356739[[#This Row],[PNP Début]]=0,0,IF(Horaires356739[[#This Row],[PNP Début]]&lt;Horaires356739[[#This Row],[début]],1,0)+Horaires356739[[#This Row],[PNP Début]])</f>
        <v>0</v>
      </c>
      <c r="L41" s="55">
        <f>IF(Horaires356739[[#This Row],[PNP Fin]]=0,0,IF(Horaires356739[[#This Row],[PNP Fin]]&lt;Horaires356739[[#This Row],[début]],1,0)+Horaires356739[[#This Row],[PNP Fin]])</f>
        <v>0</v>
      </c>
      <c r="M41" s="55">
        <f>IF(Horaires356739[[#This Row],[Fin]]&lt;Horaires356739[[#This Row],[début]],1,0)+Horaires356739[[#This Row],[Fin]]</f>
        <v>0</v>
      </c>
      <c r="N41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1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1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1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1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1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0.1*(Horaires356739[[#This Row],[Heures de nuit]]+Horaires356739[[#This Row],[heures jour dimanche]]+Horaires356739[[#This Row],[heures jour fériés]])</f>
        <v>0</v>
      </c>
      <c r="J42" s="53">
        <f>(MOD(Horaires356739[[#This Row],[Fin]]-Horaires356739[[#This Row],[début]],1)-MOD(Horaires356739[[#This Row],[PNP Fin]]-Horaires356739[[#This Row],[PNP Début]],1))*24</f>
        <v>0</v>
      </c>
      <c r="K42" s="54">
        <f>IF(Horaires356739[[#This Row],[PNP Début]]=0,0,IF(Horaires356739[[#This Row],[PNP Début]]&lt;Horaires356739[[#This Row],[début]],1,0)+Horaires356739[[#This Row],[PNP Début]])</f>
        <v>0</v>
      </c>
      <c r="L42" s="55">
        <f>IF(Horaires356739[[#This Row],[PNP Fin]]=0,0,IF(Horaires356739[[#This Row],[PNP Fin]]&lt;Horaires356739[[#This Row],[début]],1,0)+Horaires356739[[#This Row],[PNP Fin]])</f>
        <v>0</v>
      </c>
      <c r="M42" s="55">
        <f>IF(Horaires356739[[#This Row],[Fin]]&lt;Horaires356739[[#This Row],[début]],1,0)+Horaires356739[[#This Row],[Fin]]</f>
        <v>0</v>
      </c>
      <c r="N42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2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2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2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0.1*(Horaires356739[[#This Row],[Heures de nuit]]+Horaires356739[[#This Row],[heures jour dimanche]]+Horaires356739[[#This Row],[heures jour fériés]])</f>
        <v>0</v>
      </c>
      <c r="J43" s="53">
        <f>(MOD(Horaires356739[[#This Row],[Fin]]-Horaires356739[[#This Row],[début]],1)-MOD(Horaires356739[[#This Row],[PNP Fin]]-Horaires356739[[#This Row],[PNP Début]],1))*24</f>
        <v>0</v>
      </c>
      <c r="K43" s="54">
        <f>IF(Horaires356739[[#This Row],[PNP Début]]=0,0,IF(Horaires356739[[#This Row],[PNP Début]]&lt;Horaires356739[[#This Row],[début]],1,0)+Horaires356739[[#This Row],[PNP Début]])</f>
        <v>0</v>
      </c>
      <c r="L43" s="55">
        <f>IF(Horaires356739[[#This Row],[PNP Fin]]=0,0,IF(Horaires356739[[#This Row],[PNP Fin]]&lt;Horaires356739[[#This Row],[début]],1,0)+Horaires356739[[#This Row],[PNP Fin]])</f>
        <v>0</v>
      </c>
      <c r="M43" s="55">
        <f>IF(Horaires356739[[#This Row],[Fin]]&lt;Horaires356739[[#This Row],[début]],1,0)+Horaires356739[[#This Row],[Fin]]</f>
        <v>0</v>
      </c>
      <c r="N43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3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3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3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0.1*(Horaires356739[[#This Row],[Heures de nuit]]+Horaires356739[[#This Row],[heures jour dimanche]]+Horaires356739[[#This Row],[heures jour fériés]])</f>
        <v>0</v>
      </c>
      <c r="J44" s="53">
        <f>(MOD(Horaires356739[[#This Row],[Fin]]-Horaires356739[[#This Row],[début]],1)-MOD(Horaires356739[[#This Row],[PNP Fin]]-Horaires356739[[#This Row],[PNP Début]],1))*24</f>
        <v>0</v>
      </c>
      <c r="K44" s="54">
        <f>IF(Horaires356739[[#This Row],[PNP Début]]=0,0,IF(Horaires356739[[#This Row],[PNP Début]]&lt;Horaires356739[[#This Row],[début]],1,0)+Horaires356739[[#This Row],[PNP Début]])</f>
        <v>0</v>
      </c>
      <c r="L44" s="55">
        <f>IF(Horaires356739[[#This Row],[PNP Fin]]=0,0,IF(Horaires356739[[#This Row],[PNP Fin]]&lt;Horaires356739[[#This Row],[début]],1,0)+Horaires356739[[#This Row],[PNP Fin]])</f>
        <v>0</v>
      </c>
      <c r="M44" s="55">
        <f>IF(Horaires356739[[#This Row],[Fin]]&lt;Horaires356739[[#This Row],[début]],1,0)+Horaires356739[[#This Row],[Fin]]</f>
        <v>0</v>
      </c>
      <c r="N44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4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4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4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0.1*(Horaires356739[[#This Row],[Heures de nuit]]+Horaires356739[[#This Row],[heures jour dimanche]]+Horaires356739[[#This Row],[heures jour fériés]])</f>
        <v>0</v>
      </c>
      <c r="J45" s="53">
        <f>(MOD(Horaires356739[[#This Row],[Fin]]-Horaires356739[[#This Row],[début]],1)-MOD(Horaires356739[[#This Row],[PNP Fin]]-Horaires356739[[#This Row],[PNP Début]],1))*24</f>
        <v>0</v>
      </c>
      <c r="K45" s="54">
        <f>IF(Horaires356739[[#This Row],[PNP Début]]=0,0,IF(Horaires356739[[#This Row],[PNP Début]]&lt;Horaires356739[[#This Row],[début]],1,0)+Horaires356739[[#This Row],[PNP Début]])</f>
        <v>0</v>
      </c>
      <c r="L45" s="55">
        <f>IF(Horaires356739[[#This Row],[PNP Fin]]=0,0,IF(Horaires356739[[#This Row],[PNP Fin]]&lt;Horaires356739[[#This Row],[début]],1,0)+Horaires356739[[#This Row],[PNP Fin]])</f>
        <v>0</v>
      </c>
      <c r="M45" s="55">
        <f>IF(Horaires356739[[#This Row],[Fin]]&lt;Horaires356739[[#This Row],[début]],1,0)+Horaires356739[[#This Row],[Fin]]</f>
        <v>0</v>
      </c>
      <c r="N45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5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5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5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0.1*(Horaires356739[[#This Row],[Heures de nuit]]+Horaires356739[[#This Row],[heures jour dimanche]]+Horaires356739[[#This Row],[heures jour fériés]])</f>
        <v>0</v>
      </c>
      <c r="J46" s="53">
        <f>(MOD(Horaires356739[[#This Row],[Fin]]-Horaires356739[[#This Row],[début]],1)-MOD(Horaires356739[[#This Row],[PNP Fin]]-Horaires356739[[#This Row],[PNP Début]],1))*24</f>
        <v>0</v>
      </c>
      <c r="K46" s="54">
        <f>IF(Horaires356739[[#This Row],[PNP Début]]=0,0,IF(Horaires356739[[#This Row],[PNP Début]]&lt;Horaires356739[[#This Row],[début]],1,0)+Horaires356739[[#This Row],[PNP Début]])</f>
        <v>0</v>
      </c>
      <c r="L46" s="55">
        <f>IF(Horaires356739[[#This Row],[PNP Fin]]=0,0,IF(Horaires356739[[#This Row],[PNP Fin]]&lt;Horaires356739[[#This Row],[début]],1,0)+Horaires356739[[#This Row],[PNP Fin]])</f>
        <v>0</v>
      </c>
      <c r="M46" s="55">
        <f>IF(Horaires356739[[#This Row],[Fin]]&lt;Horaires356739[[#This Row],[début]],1,0)+Horaires356739[[#This Row],[Fin]]</f>
        <v>0</v>
      </c>
      <c r="N46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6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6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6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0.1*(Horaires356739[[#This Row],[Heures de nuit]]+Horaires356739[[#This Row],[heures jour dimanche]]+Horaires356739[[#This Row],[heures jour fériés]])</f>
        <v>0</v>
      </c>
      <c r="J47" s="53">
        <f>(MOD(Horaires356739[[#This Row],[Fin]]-Horaires356739[[#This Row],[début]],1)-MOD(Horaires356739[[#This Row],[PNP Fin]]-Horaires356739[[#This Row],[PNP Début]],1))*24</f>
        <v>0</v>
      </c>
      <c r="K47" s="54">
        <f>IF(Horaires356739[[#This Row],[PNP Début]]=0,0,IF(Horaires356739[[#This Row],[PNP Début]]&lt;Horaires356739[[#This Row],[début]],1,0)+Horaires356739[[#This Row],[PNP Début]])</f>
        <v>0</v>
      </c>
      <c r="L47" s="55">
        <f>IF(Horaires356739[[#This Row],[PNP Fin]]=0,0,IF(Horaires356739[[#This Row],[PNP Fin]]&lt;Horaires356739[[#This Row],[début]],1,0)+Horaires356739[[#This Row],[PNP Fin]])</f>
        <v>0</v>
      </c>
      <c r="M47" s="55">
        <f>IF(Horaires356739[[#This Row],[Fin]]&lt;Horaires356739[[#This Row],[début]],1,0)+Horaires356739[[#This Row],[Fin]]</f>
        <v>0</v>
      </c>
      <c r="N47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7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7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7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0.1*(Horaires356739[[#This Row],[Heures de nuit]]+Horaires356739[[#This Row],[heures jour dimanche]]+Horaires356739[[#This Row],[heures jour fériés]])</f>
        <v>0</v>
      </c>
      <c r="J48" s="53">
        <f>(MOD(Horaires356739[[#This Row],[Fin]]-Horaires356739[[#This Row],[début]],1)-MOD(Horaires356739[[#This Row],[PNP Fin]]-Horaires356739[[#This Row],[PNP Début]],1))*24</f>
        <v>0</v>
      </c>
      <c r="K48" s="54">
        <f>IF(Horaires356739[[#This Row],[PNP Début]]=0,0,IF(Horaires356739[[#This Row],[PNP Début]]&lt;Horaires356739[[#This Row],[début]],1,0)+Horaires356739[[#This Row],[PNP Début]])</f>
        <v>0</v>
      </c>
      <c r="L48" s="55">
        <f>IF(Horaires356739[[#This Row],[PNP Fin]]=0,0,IF(Horaires356739[[#This Row],[PNP Fin]]&lt;Horaires356739[[#This Row],[début]],1,0)+Horaires356739[[#This Row],[PNP Fin]])</f>
        <v>0</v>
      </c>
      <c r="M48" s="55">
        <f>IF(Horaires356739[[#This Row],[Fin]]&lt;Horaires356739[[#This Row],[début]],1,0)+Horaires356739[[#This Row],[Fin]]</f>
        <v>0</v>
      </c>
      <c r="N48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8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8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8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0.1*(Horaires356739[[#This Row],[Heures de nuit]]+Horaires356739[[#This Row],[heures jour dimanche]]+Horaires356739[[#This Row],[heures jour fériés]])</f>
        <v>0</v>
      </c>
      <c r="J49" s="53">
        <f>(MOD(Horaires356739[[#This Row],[Fin]]-Horaires356739[[#This Row],[début]],1)-MOD(Horaires356739[[#This Row],[PNP Fin]]-Horaires356739[[#This Row],[PNP Début]],1))*24</f>
        <v>0</v>
      </c>
      <c r="K49" s="54">
        <f>IF(Horaires356739[[#This Row],[PNP Début]]=0,0,IF(Horaires356739[[#This Row],[PNP Début]]&lt;Horaires356739[[#This Row],[début]],1,0)+Horaires356739[[#This Row],[PNP Début]])</f>
        <v>0</v>
      </c>
      <c r="L49" s="55">
        <f>IF(Horaires356739[[#This Row],[PNP Fin]]=0,0,IF(Horaires356739[[#This Row],[PNP Fin]]&lt;Horaires356739[[#This Row],[début]],1,0)+Horaires356739[[#This Row],[PNP Fin]])</f>
        <v>0</v>
      </c>
      <c r="M49" s="55">
        <f>IF(Horaires356739[[#This Row],[Fin]]&lt;Horaires356739[[#This Row],[début]],1,0)+Horaires356739[[#This Row],[Fin]]</f>
        <v>0</v>
      </c>
      <c r="N49" s="36">
        <f>IF(Horaires356739[[#This Row],[Fin]]&lt;Horaires356739[[#This Row],[début]],MAX(0,MIN(Horaires356739[[#This Row],[Fin corrigée si nuit]],fin_nuit)-MAX(Horaires356739[[#This Row],[début]],deb_nuit))*24,(MAX(deb_nuit,Horaires356739[[#This Row],[Fin]])-MAX(deb_nuit,Horaires356739[[#This Row],[début]])+MAX(MIN(fin_nuit-1,Horaires356739[[#This Row],[Fin]])-MIN(fin_nuit-1,Horaires356739[[#This Row],[début]]),0))*24)</f>
        <v>0</v>
      </c>
      <c r="O49" s="57">
        <f>(MAX(0,MIN(Horaires356739[[#This Row],[Fin corrigée si nuit]],fin_nuit)-MAX(Horaires356739[[#This Row],[début]],deb_nuit))-IF(Horaires356739[[#This Row],[PNP Début]]=0,0,MIN(Horaires356739[[#This Row],[PNP Fin corrigée]],fin_nuit)-MAX(Horaires356739[[#This Row],[PNP Début corrigé]],deb_nuit)))*24</f>
        <v>0</v>
      </c>
      <c r="P4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</f>
        <v>0</v>
      </c>
      <c r="Q49" s="57">
        <f>(IF(WEEKDAY(Horaires356739[[#This Row],[Date]],2)=7,MAX(0,MIN(fin_dimJF,Horaires356739[[#This Row],[Fin corrigée si nuit]])-MAX(deb_dimJF,Horaires356739[[#This Row],[début]])),0)+IF(WEEKDAY(Horaires356739[[#This Row],[Date]],2)=6,MAX(0,Horaires356739[[#This Row],[Fin corrigée si nuit]]-(1+deb_dimJF)),0))*24-
(IF(WEEKDAY(Horaires356739[[#This Row],[Date]],2)=7,MAX(0,MIN(fin_dimJF,Horaires356739[[#This Row],[PNP Fin corrigée]])-MAX(deb_dimJF,Horaires356739[[#This Row],[PNP Début corrigé]])),0)+IF(WEEKDAY(Horaires356739[[#This Row],[Date]],2)=6,MAX(0,Horaires356739[[#This Row],[PNP Fin corrigée]]-(1+deb_dimJF)),0))*24</f>
        <v>0</v>
      </c>
      <c r="R4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</f>
        <v>0</v>
      </c>
      <c r="S49" s="57">
        <f>(IF(COUNTIF(JF,Horaires356739[[#This Row],[Date]]),MAX(0,MIN(fin_dimJF,Horaires356739[[#This Row],[Fin corrigée si nuit]])-MAX(deb_dimJF,Horaires356739[[#This Row],[début]])),0)+IF(COUNTIF(JF,Horaires356739[[#This Row],[Date]]+1),MAX(0,Horaires356739[[#This Row],[Fin corrigée si nuit]]-(1+deb_dimJF)),0))*24-
(IF(COUNTIF(JF,Horaires356739[[#This Row],[Date]]),MAX(0,MIN(fin_dimJF,Horaires356739[[#This Row],[PNP Fin corrigée]])-MAX(deb_dimJF,Horaires356739[[#This Row],[PNP Début corrigé]])),0)+IF(COUNTIF(JF,Horaires356739[[#This Row],[Date]]+1),MAX(0,Horaires356739[[#This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SUM(Horaires356739[Majoration])</f>
        <v>0.7</v>
      </c>
      <c r="J50" s="60">
        <f>SUM(Horaires356739[Heures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Juillet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43282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0.1*(Horaires3567310[[#This Row],[Heures de nuit]]+Horaires3567310[[#This Row],[heures jour dimanche]]+Horaires3567310[[#This Row],[heures jour fériés]])</f>
        <v>1.2000000000000002</v>
      </c>
      <c r="J13" s="34">
        <f>(MOD(Horaires3567310[[#This Row],[Fin]]-Horaires3567310[[#This Row],[début]],1)-MOD(Horaires3567310[[#This Row],[PNP Fin]]-Horaires3567310[[#This Row],[PNP Début]],1))*24</f>
        <v>12</v>
      </c>
      <c r="K13" s="35">
        <f>IF(Horaires3567310[[#This Row],[PNP Début]]=0,0,IF(Horaires3567310[[#This Row],[PNP Début]]&lt;Horaires3567310[[#This Row],[début]],1,0)+Horaires3567310[[#This Row],[PNP Début]])</f>
        <v>0</v>
      </c>
      <c r="L13" s="35">
        <f>IF(Horaires3567310[[#This Row],[PNP Fin]]=0,0,IF(Horaires3567310[[#This Row],[PNP Fin]]&lt;Horaires3567310[[#This Row],[début]],1,0)+Horaires3567310[[#This Row],[PNP Fin]])</f>
        <v>0</v>
      </c>
      <c r="M13" s="35">
        <f>IF(Horaires3567310[[#This Row],[Fin]]&lt;Horaires3567310[[#This Row],[début]],1,0)+Horaires3567310[[#This Row],[Fin]]</f>
        <v>1.25</v>
      </c>
      <c r="N13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6.9999999999999991</v>
      </c>
      <c r="O13" s="3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6.9999999999999991</v>
      </c>
      <c r="P13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5.0000000000000009</v>
      </c>
      <c r="Q13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5.0000000000000009</v>
      </c>
      <c r="R13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3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0.1*(Horaires3567310[[#This Row],[Heures de nuit]]+Horaires3567310[[#This Row],[heures jour dimanche]]+Horaires3567310[[#This Row],[heures jour fériés]])</f>
        <v>0</v>
      </c>
      <c r="J14" s="34">
        <f>(MOD(Horaires3567310[[#This Row],[Fin]]-Horaires3567310[[#This Row],[début]],1)-MOD(Horaires3567310[[#This Row],[PNP Fin]]-Horaires3567310[[#This Row],[PNP Début]],1))*24</f>
        <v>0</v>
      </c>
      <c r="K14" s="35">
        <f>IF(Horaires3567310[[#This Row],[PNP Début]]=0,0,IF(Horaires3567310[[#This Row],[PNP Début]]&lt;Horaires3567310[[#This Row],[début]],1,0)+Horaires3567310[[#This Row],[PNP Début]])</f>
        <v>0</v>
      </c>
      <c r="L14" s="35">
        <f>IF(Horaires3567310[[#This Row],[PNP Fin]]=0,0,IF(Horaires3567310[[#This Row],[PNP Fin]]&lt;Horaires3567310[[#This Row],[début]],1,0)+Horaires3567310[[#This Row],[PNP Fin]])</f>
        <v>0</v>
      </c>
      <c r="M14" s="35">
        <f>IF(Horaires3567310[[#This Row],[Fin]]&lt;Horaires3567310[[#This Row],[début]],1,0)+Horaires3567310[[#This Row],[Fin]]</f>
        <v>0</v>
      </c>
      <c r="N14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4" s="3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4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4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4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4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0.1*(Horaires3567310[[#This Row],[Heures de nuit]]+Horaires3567310[[#This Row],[heures jour dimanche]]+Horaires3567310[[#This Row],[heures jour fériés]])</f>
        <v>0</v>
      </c>
      <c r="J15" s="34">
        <f>(MOD(Horaires3567310[[#This Row],[Fin]]-Horaires3567310[[#This Row],[début]],1)-MOD(Horaires3567310[[#This Row],[PNP Fin]]-Horaires3567310[[#This Row],[PNP Début]],1))*24</f>
        <v>0</v>
      </c>
      <c r="K15" s="35">
        <f>IF(Horaires3567310[[#This Row],[PNP Début]]=0,0,IF(Horaires3567310[[#This Row],[PNP Début]]&lt;Horaires3567310[[#This Row],[début]],1,0)+Horaires3567310[[#This Row],[PNP Début]])</f>
        <v>0</v>
      </c>
      <c r="L15" s="35">
        <f>IF(Horaires3567310[[#This Row],[PNP Fin]]=0,0,IF(Horaires3567310[[#This Row],[PNP Fin]]&lt;Horaires3567310[[#This Row],[début]],1,0)+Horaires3567310[[#This Row],[PNP Fin]])</f>
        <v>0</v>
      </c>
      <c r="M15" s="35">
        <f>IF(Horaires3567310[[#This Row],[Fin]]&lt;Horaires3567310[[#This Row],[début]],1,0)+Horaires3567310[[#This Row],[Fin]]</f>
        <v>0</v>
      </c>
      <c r="N15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5" s="3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5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5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5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5" s="3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0.1*(Horaires3567310[[#This Row],[Heures de nuit]]+Horaires3567310[[#This Row],[heures jour dimanche]]+Horaires3567310[[#This Row],[heures jour fériés]])</f>
        <v>0</v>
      </c>
      <c r="J16" s="38">
        <f>(MOD(Horaires3567310[[#This Row],[Fin]]-Horaires3567310[[#This Row],[début]],1)-MOD(Horaires3567310[[#This Row],[PNP Fin]]-Horaires3567310[[#This Row],[PNP Début]],1))*24</f>
        <v>0</v>
      </c>
      <c r="K16" s="35">
        <f>IF(Horaires3567310[[#This Row],[PNP Début]]=0,0,IF(Horaires3567310[[#This Row],[PNP Début]]&lt;Horaires3567310[[#This Row],[début]],1,0)+Horaires3567310[[#This Row],[PNP Début]])</f>
        <v>0</v>
      </c>
      <c r="L16" s="35">
        <f>IF(Horaires3567310[[#This Row],[PNP Fin]]=0,0,IF(Horaires3567310[[#This Row],[PNP Fin]]&lt;Horaires3567310[[#This Row],[début]],1,0)+Horaires3567310[[#This Row],[PNP Fin]])</f>
        <v>0</v>
      </c>
      <c r="M16" s="39">
        <f>IF(Horaires3567310[[#This Row],[Fin]]&lt;Horaires3567310[[#This Row],[début]],1,0)+Horaires3567310[[#This Row],[Fin]]</f>
        <v>0</v>
      </c>
      <c r="N16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6" s="40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6" s="40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6" s="3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6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6" s="4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0.1*(Horaires3567310[[#This Row],[Heures de nuit]]+Horaires3567310[[#This Row],[heures jour dimanche]]+Horaires3567310[[#This Row],[heures jour fériés]])</f>
        <v>0</v>
      </c>
      <c r="J17" s="43">
        <f>(MOD(Horaires3567310[[#This Row],[Fin]]-Horaires3567310[[#This Row],[début]],1)-MOD(Horaires3567310[[#This Row],[PNP Fin]]-Horaires3567310[[#This Row],[PNP Début]],1))*24</f>
        <v>0</v>
      </c>
      <c r="K17" s="44">
        <f>IF(Horaires3567310[[#This Row],[PNP Début]]=0,0,IF(Horaires3567310[[#This Row],[PNP Début]]&lt;Horaires3567310[[#This Row],[début]],1,0)+Horaires3567310[[#This Row],[PNP Début]])</f>
        <v>0</v>
      </c>
      <c r="L17" s="45">
        <f>IF(Horaires3567310[[#This Row],[PNP Fin]]=0,0,IF(Horaires3567310[[#This Row],[PNP Fin]]&lt;Horaires3567310[[#This Row],[début]],1,0)+Horaires3567310[[#This Row],[PNP Fin]])</f>
        <v>0</v>
      </c>
      <c r="M17" s="45">
        <f>IF(Horaires3567310[[#This Row],[Fin]]&lt;Horaires3567310[[#This Row],[début]],1,0)+Horaires3567310[[#This Row],[Fin]]</f>
        <v>0</v>
      </c>
      <c r="N17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7" s="4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7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7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7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7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0.1*(Horaires3567310[[#This Row],[Heures de nuit]]+Horaires3567310[[#This Row],[heures jour dimanche]]+Horaires3567310[[#This Row],[heures jour fériés]])</f>
        <v>0</v>
      </c>
      <c r="J18" s="43">
        <f>(MOD(Horaires3567310[[#This Row],[Fin]]-Horaires3567310[[#This Row],[début]],1)-MOD(Horaires3567310[[#This Row],[PNP Fin]]-Horaires3567310[[#This Row],[PNP Début]],1))*24</f>
        <v>0</v>
      </c>
      <c r="K18" s="44">
        <f>IF(Horaires3567310[[#This Row],[PNP Début]]=0,0,IF(Horaires3567310[[#This Row],[PNP Début]]&lt;Horaires3567310[[#This Row],[début]],1,0)+Horaires3567310[[#This Row],[PNP Début]])</f>
        <v>0</v>
      </c>
      <c r="L18" s="45">
        <f>IF(Horaires3567310[[#This Row],[PNP Fin]]=0,0,IF(Horaires3567310[[#This Row],[PNP Fin]]&lt;Horaires3567310[[#This Row],[début]],1,0)+Horaires3567310[[#This Row],[PNP Fin]])</f>
        <v>0</v>
      </c>
      <c r="M18" s="45">
        <f>IF(Horaires3567310[[#This Row],[Fin]]&lt;Horaires3567310[[#This Row],[début]],1,0)+Horaires3567310[[#This Row],[Fin]]</f>
        <v>0</v>
      </c>
      <c r="N18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8" s="4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8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8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8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8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0.1*(Horaires3567310[[#This Row],[Heures de nuit]]+Horaires3567310[[#This Row],[heures jour dimanche]]+Horaires3567310[[#This Row],[heures jour fériés]])</f>
        <v>0</v>
      </c>
      <c r="J19" s="43">
        <f>(MOD(Horaires3567310[[#This Row],[Fin]]-Horaires3567310[[#This Row],[début]],1)-MOD(Horaires3567310[[#This Row],[PNP Fin]]-Horaires3567310[[#This Row],[PNP Début]],1))*24</f>
        <v>0</v>
      </c>
      <c r="K19" s="44">
        <f>IF(Horaires3567310[[#This Row],[PNP Début]]=0,0,IF(Horaires3567310[[#This Row],[PNP Début]]&lt;Horaires3567310[[#This Row],[début]],1,0)+Horaires3567310[[#This Row],[PNP Début]])</f>
        <v>0</v>
      </c>
      <c r="L19" s="45">
        <f>IF(Horaires3567310[[#This Row],[PNP Fin]]=0,0,IF(Horaires3567310[[#This Row],[PNP Fin]]&lt;Horaires3567310[[#This Row],[début]],1,0)+Horaires3567310[[#This Row],[PNP Fin]])</f>
        <v>0</v>
      </c>
      <c r="M19" s="45">
        <f>IF(Horaires3567310[[#This Row],[Fin]]&lt;Horaires3567310[[#This Row],[début]],1,0)+Horaires3567310[[#This Row],[Fin]]</f>
        <v>0</v>
      </c>
      <c r="N19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19" s="4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19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19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19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19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0.1*(Horaires3567310[[#This Row],[Heures de nuit]]+Horaires3567310[[#This Row],[heures jour dimanche]]+Horaires3567310[[#This Row],[heures jour fériés]])</f>
        <v>0</v>
      </c>
      <c r="J20" s="43">
        <f>(MOD(Horaires3567310[[#This Row],[Fin]]-Horaires3567310[[#This Row],[début]],1)-MOD(Horaires3567310[[#This Row],[PNP Fin]]-Horaires3567310[[#This Row],[PNP Début]],1))*24</f>
        <v>0</v>
      </c>
      <c r="K20" s="44">
        <f>IF(Horaires3567310[[#This Row],[PNP Début]]=0,0,IF(Horaires3567310[[#This Row],[PNP Début]]&lt;Horaires3567310[[#This Row],[début]],1,0)+Horaires3567310[[#This Row],[PNP Début]])</f>
        <v>0</v>
      </c>
      <c r="L20" s="45">
        <f>IF(Horaires3567310[[#This Row],[PNP Fin]]=0,0,IF(Horaires3567310[[#This Row],[PNP Fin]]&lt;Horaires3567310[[#This Row],[début]],1,0)+Horaires3567310[[#This Row],[PNP Fin]])</f>
        <v>0</v>
      </c>
      <c r="M20" s="45">
        <f>IF(Horaires3567310[[#This Row],[Fin]]&lt;Horaires3567310[[#This Row],[début]],1,0)+Horaires3567310[[#This Row],[Fin]]</f>
        <v>0</v>
      </c>
      <c r="N20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0" s="46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0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0" s="46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0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0" s="46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0.1*(Horaires3567310[[#This Row],[Heures de nuit]]+Horaires3567310[[#This Row],[heures jour dimanche]]+Horaires3567310[[#This Row],[heures jour fériés]])</f>
        <v>0</v>
      </c>
      <c r="J21" s="48">
        <f>(MOD(Horaires3567310[[#This Row],[Fin]]-Horaires3567310[[#This Row],[début]],1)-MOD(Horaires3567310[[#This Row],[PNP Fin]]-Horaires3567310[[#This Row],[PNP Début]],1))*24</f>
        <v>0</v>
      </c>
      <c r="K21" s="49">
        <f>IF(Horaires3567310[[#This Row],[PNP Début]]=0,0,IF(Horaires3567310[[#This Row],[PNP Début]]&lt;Horaires3567310[[#This Row],[début]],1,0)+Horaires3567310[[#This Row],[PNP Début]])</f>
        <v>0</v>
      </c>
      <c r="L21" s="50">
        <f>IF(Horaires3567310[[#This Row],[PNP Fin]]=0,0,IF(Horaires3567310[[#This Row],[PNP Fin]]&lt;Horaires3567310[[#This Row],[début]],1,0)+Horaires3567310[[#This Row],[PNP Fin]])</f>
        <v>0</v>
      </c>
      <c r="M21" s="50">
        <f>IF(Horaires3567310[[#This Row],[Fin]]&lt;Horaires3567310[[#This Row],[début]],1,0)+Horaires3567310[[#This Row],[Fin]]</f>
        <v>0</v>
      </c>
      <c r="N21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1" s="51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1" s="51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1" s="51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0.1*(Horaires3567310[[#This Row],[Heures de nuit]]+Horaires3567310[[#This Row],[heures jour dimanche]]+Horaires3567310[[#This Row],[heures jour fériés]])</f>
        <v>0</v>
      </c>
      <c r="J22" s="53">
        <f>(MOD(Horaires3567310[[#This Row],[Fin]]-Horaires3567310[[#This Row],[début]],1)-MOD(Horaires3567310[[#This Row],[PNP Fin]]-Horaires3567310[[#This Row],[PNP Début]],1))*24</f>
        <v>0</v>
      </c>
      <c r="K22" s="54">
        <f>IF(Horaires3567310[[#This Row],[PNP Début]]=0,0,IF(Horaires3567310[[#This Row],[PNP Début]]&lt;Horaires3567310[[#This Row],[début]],1,0)+Horaires3567310[[#This Row],[PNP Début]])</f>
        <v>0</v>
      </c>
      <c r="L22" s="55">
        <f>IF(Horaires3567310[[#This Row],[PNP Fin]]=0,0,IF(Horaires3567310[[#This Row],[PNP Fin]]&lt;Horaires3567310[[#This Row],[début]],1,0)+Horaires3567310[[#This Row],[PNP Fin]])</f>
        <v>0</v>
      </c>
      <c r="M22" s="55">
        <f>IF(Horaires3567310[[#This Row],[Fin]]&lt;Horaires3567310[[#This Row],[début]],1,0)+Horaires3567310[[#This Row],[Fin]]</f>
        <v>0</v>
      </c>
      <c r="N22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2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0.1*(Horaires3567310[[#This Row],[Heures de nuit]]+Horaires3567310[[#This Row],[heures jour dimanche]]+Horaires3567310[[#This Row],[heures jour fériés]])</f>
        <v>0</v>
      </c>
      <c r="J23" s="53">
        <f>(MOD(Horaires3567310[[#This Row],[Fin]]-Horaires3567310[[#This Row],[début]],1)-MOD(Horaires3567310[[#This Row],[PNP Fin]]-Horaires3567310[[#This Row],[PNP Début]],1))*24</f>
        <v>0</v>
      </c>
      <c r="K23" s="54">
        <f>IF(Horaires3567310[[#This Row],[PNP Début]]=0,0,IF(Horaires3567310[[#This Row],[PNP Début]]&lt;Horaires3567310[[#This Row],[début]],1,0)+Horaires3567310[[#This Row],[PNP Début]])</f>
        <v>0</v>
      </c>
      <c r="L23" s="55">
        <f>IF(Horaires3567310[[#This Row],[PNP Fin]]=0,0,IF(Horaires3567310[[#This Row],[PNP Fin]]&lt;Horaires3567310[[#This Row],[début]],1,0)+Horaires3567310[[#This Row],[PNP Fin]])</f>
        <v>0</v>
      </c>
      <c r="M23" s="55">
        <f>IF(Horaires3567310[[#This Row],[Fin]]&lt;Horaires3567310[[#This Row],[début]],1,0)+Horaires3567310[[#This Row],[Fin]]</f>
        <v>0</v>
      </c>
      <c r="N23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3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0.1*(Horaires3567310[[#This Row],[Heures de nuit]]+Horaires3567310[[#This Row],[heures jour dimanche]]+Horaires3567310[[#This Row],[heures jour fériés]])</f>
        <v>0</v>
      </c>
      <c r="J24" s="53">
        <f>(MOD(Horaires3567310[[#This Row],[Fin]]-Horaires3567310[[#This Row],[début]],1)-MOD(Horaires3567310[[#This Row],[PNP Fin]]-Horaires3567310[[#This Row],[PNP Début]],1))*24</f>
        <v>0</v>
      </c>
      <c r="K24" s="54">
        <f>IF(Horaires3567310[[#This Row],[PNP Début]]=0,0,IF(Horaires3567310[[#This Row],[PNP Début]]&lt;Horaires3567310[[#This Row],[début]],1,0)+Horaires3567310[[#This Row],[PNP Début]])</f>
        <v>0</v>
      </c>
      <c r="L24" s="55">
        <f>IF(Horaires3567310[[#This Row],[PNP Fin]]=0,0,IF(Horaires3567310[[#This Row],[PNP Fin]]&lt;Horaires3567310[[#This Row],[début]],1,0)+Horaires3567310[[#This Row],[PNP Fin]])</f>
        <v>0</v>
      </c>
      <c r="M24" s="55">
        <f>IF(Horaires3567310[[#This Row],[Fin]]&lt;Horaires3567310[[#This Row],[début]],1,0)+Horaires3567310[[#This Row],[Fin]]</f>
        <v>0</v>
      </c>
      <c r="N24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4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0.1*(Horaires3567310[[#This Row],[Heures de nuit]]+Horaires3567310[[#This Row],[heures jour dimanche]]+Horaires3567310[[#This Row],[heures jour fériés]])</f>
        <v>0</v>
      </c>
      <c r="J25" s="53">
        <f>(MOD(Horaires3567310[[#This Row],[Fin]]-Horaires3567310[[#This Row],[début]],1)-MOD(Horaires3567310[[#This Row],[PNP Fin]]-Horaires3567310[[#This Row],[PNP Début]],1))*24</f>
        <v>0</v>
      </c>
      <c r="K25" s="54">
        <f>IF(Horaires3567310[[#This Row],[PNP Début]]=0,0,IF(Horaires3567310[[#This Row],[PNP Début]]&lt;Horaires3567310[[#This Row],[début]],1,0)+Horaires3567310[[#This Row],[PNP Début]])</f>
        <v>0</v>
      </c>
      <c r="L25" s="55">
        <f>IF(Horaires3567310[[#This Row],[PNP Fin]]=0,0,IF(Horaires3567310[[#This Row],[PNP Fin]]&lt;Horaires3567310[[#This Row],[début]],1,0)+Horaires3567310[[#This Row],[PNP Fin]])</f>
        <v>0</v>
      </c>
      <c r="M25" s="55">
        <f>IF(Horaires3567310[[#This Row],[Fin]]&lt;Horaires3567310[[#This Row],[début]],1,0)+Horaires3567310[[#This Row],[Fin]]</f>
        <v>0</v>
      </c>
      <c r="N25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5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0.1*(Horaires3567310[[#This Row],[Heures de nuit]]+Horaires3567310[[#This Row],[heures jour dimanche]]+Horaires3567310[[#This Row],[heures jour fériés]])</f>
        <v>0</v>
      </c>
      <c r="J26" s="53">
        <f>(MOD(Horaires3567310[[#This Row],[Fin]]-Horaires3567310[[#This Row],[début]],1)-MOD(Horaires3567310[[#This Row],[PNP Fin]]-Horaires3567310[[#This Row],[PNP Début]],1))*24</f>
        <v>0</v>
      </c>
      <c r="K26" s="54">
        <f>IF(Horaires3567310[[#This Row],[PNP Début]]=0,0,IF(Horaires3567310[[#This Row],[PNP Début]]&lt;Horaires3567310[[#This Row],[début]],1,0)+Horaires3567310[[#This Row],[PNP Début]])</f>
        <v>0</v>
      </c>
      <c r="L26" s="55">
        <f>IF(Horaires3567310[[#This Row],[PNP Fin]]=0,0,IF(Horaires3567310[[#This Row],[PNP Fin]]&lt;Horaires3567310[[#This Row],[début]],1,0)+Horaires3567310[[#This Row],[PNP Fin]])</f>
        <v>0</v>
      </c>
      <c r="M26" s="55">
        <f>IF(Horaires3567310[[#This Row],[Fin]]&lt;Horaires3567310[[#This Row],[début]],1,0)+Horaires3567310[[#This Row],[Fin]]</f>
        <v>0</v>
      </c>
      <c r="N26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6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0.1*(Horaires3567310[[#This Row],[Heures de nuit]]+Horaires3567310[[#This Row],[heures jour dimanche]]+Horaires3567310[[#This Row],[heures jour fériés]])</f>
        <v>0</v>
      </c>
      <c r="J27" s="53">
        <f>(MOD(Horaires3567310[[#This Row],[Fin]]-Horaires3567310[[#This Row],[début]],1)-MOD(Horaires3567310[[#This Row],[PNP Fin]]-Horaires3567310[[#This Row],[PNP Début]],1))*24</f>
        <v>0</v>
      </c>
      <c r="K27" s="54">
        <f>IF(Horaires3567310[[#This Row],[PNP Début]]=0,0,IF(Horaires3567310[[#This Row],[PNP Début]]&lt;Horaires3567310[[#This Row],[début]],1,0)+Horaires3567310[[#This Row],[PNP Début]])</f>
        <v>0</v>
      </c>
      <c r="L27" s="55">
        <f>IF(Horaires3567310[[#This Row],[PNP Fin]]=0,0,IF(Horaires3567310[[#This Row],[PNP Fin]]&lt;Horaires3567310[[#This Row],[début]],1,0)+Horaires3567310[[#This Row],[PNP Fin]])</f>
        <v>0</v>
      </c>
      <c r="M27" s="55">
        <f>IF(Horaires3567310[[#This Row],[Fin]]&lt;Horaires3567310[[#This Row],[début]],1,0)+Horaires3567310[[#This Row],[Fin]]</f>
        <v>0</v>
      </c>
      <c r="N27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7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0.1*(Horaires3567310[[#This Row],[Heures de nuit]]+Horaires3567310[[#This Row],[heures jour dimanche]]+Horaires3567310[[#This Row],[heures jour fériés]])</f>
        <v>0</v>
      </c>
      <c r="J28" s="53">
        <f>(MOD(Horaires3567310[[#This Row],[Fin]]-Horaires3567310[[#This Row],[début]],1)-MOD(Horaires3567310[[#This Row],[PNP Fin]]-Horaires3567310[[#This Row],[PNP Début]],1))*24</f>
        <v>0</v>
      </c>
      <c r="K28" s="54">
        <f>IF(Horaires3567310[[#This Row],[PNP Début]]=0,0,IF(Horaires3567310[[#This Row],[PNP Début]]&lt;Horaires3567310[[#This Row],[début]],1,0)+Horaires3567310[[#This Row],[PNP Début]])</f>
        <v>0</v>
      </c>
      <c r="L28" s="55">
        <f>IF(Horaires3567310[[#This Row],[PNP Fin]]=0,0,IF(Horaires3567310[[#This Row],[PNP Fin]]&lt;Horaires3567310[[#This Row],[début]],1,0)+Horaires3567310[[#This Row],[PNP Fin]])</f>
        <v>0</v>
      </c>
      <c r="M28" s="55">
        <f>IF(Horaires3567310[[#This Row],[Fin]]&lt;Horaires3567310[[#This Row],[début]],1,0)+Horaires3567310[[#This Row],[Fin]]</f>
        <v>0</v>
      </c>
      <c r="N28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8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0.1*(Horaires3567310[[#This Row],[Heures de nuit]]+Horaires3567310[[#This Row],[heures jour dimanche]]+Horaires3567310[[#This Row],[heures jour fériés]])</f>
        <v>0</v>
      </c>
      <c r="J29" s="53">
        <f>(MOD(Horaires3567310[[#This Row],[Fin]]-Horaires3567310[[#This Row],[début]],1)-MOD(Horaires3567310[[#This Row],[PNP Fin]]-Horaires3567310[[#This Row],[PNP Début]],1))*24</f>
        <v>0</v>
      </c>
      <c r="K29" s="54">
        <f>IF(Horaires3567310[[#This Row],[PNP Début]]=0,0,IF(Horaires3567310[[#This Row],[PNP Début]]&lt;Horaires3567310[[#This Row],[début]],1,0)+Horaires3567310[[#This Row],[PNP Début]])</f>
        <v>0</v>
      </c>
      <c r="L29" s="55">
        <f>IF(Horaires3567310[[#This Row],[PNP Fin]]=0,0,IF(Horaires3567310[[#This Row],[PNP Fin]]&lt;Horaires3567310[[#This Row],[début]],1,0)+Horaires3567310[[#This Row],[PNP Fin]])</f>
        <v>0</v>
      </c>
      <c r="M29" s="55">
        <f>IF(Horaires3567310[[#This Row],[Fin]]&lt;Horaires3567310[[#This Row],[début]],1,0)+Horaires3567310[[#This Row],[Fin]]</f>
        <v>0</v>
      </c>
      <c r="N29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29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2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2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2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2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0.1*(Horaires3567310[[#This Row],[Heures de nuit]]+Horaires3567310[[#This Row],[heures jour dimanche]]+Horaires3567310[[#This Row],[heures jour fériés]])</f>
        <v>0</v>
      </c>
      <c r="J30" s="53">
        <f>(MOD(Horaires3567310[[#This Row],[Fin]]-Horaires3567310[[#This Row],[début]],1)-MOD(Horaires3567310[[#This Row],[PNP Fin]]-Horaires3567310[[#This Row],[PNP Début]],1))*24</f>
        <v>0</v>
      </c>
      <c r="K30" s="54">
        <f>IF(Horaires3567310[[#This Row],[PNP Début]]=0,0,IF(Horaires3567310[[#This Row],[PNP Début]]&lt;Horaires3567310[[#This Row],[début]],1,0)+Horaires3567310[[#This Row],[PNP Début]])</f>
        <v>0</v>
      </c>
      <c r="L30" s="55">
        <f>IF(Horaires3567310[[#This Row],[PNP Fin]]=0,0,IF(Horaires3567310[[#This Row],[PNP Fin]]&lt;Horaires3567310[[#This Row],[début]],1,0)+Horaires3567310[[#This Row],[PNP Fin]])</f>
        <v>0</v>
      </c>
      <c r="M30" s="55">
        <f>IF(Horaires3567310[[#This Row],[Fin]]&lt;Horaires3567310[[#This Row],[début]],1,0)+Horaires3567310[[#This Row],[Fin]]</f>
        <v>0</v>
      </c>
      <c r="N30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0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0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0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0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0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0.1*(Horaires3567310[[#This Row],[Heures de nuit]]+Horaires3567310[[#This Row],[heures jour dimanche]]+Horaires3567310[[#This Row],[heures jour fériés]])</f>
        <v>0</v>
      </c>
      <c r="J31" s="53">
        <f>(MOD(Horaires3567310[[#This Row],[Fin]]-Horaires3567310[[#This Row],[début]],1)-MOD(Horaires3567310[[#This Row],[PNP Fin]]-Horaires3567310[[#This Row],[PNP Début]],1))*24</f>
        <v>0</v>
      </c>
      <c r="K31" s="54">
        <f>IF(Horaires3567310[[#This Row],[PNP Début]]=0,0,IF(Horaires3567310[[#This Row],[PNP Début]]&lt;Horaires3567310[[#This Row],[début]],1,0)+Horaires3567310[[#This Row],[PNP Début]])</f>
        <v>0</v>
      </c>
      <c r="L31" s="55">
        <f>IF(Horaires3567310[[#This Row],[PNP Fin]]=0,0,IF(Horaires3567310[[#This Row],[PNP Fin]]&lt;Horaires3567310[[#This Row],[début]],1,0)+Horaires3567310[[#This Row],[PNP Fin]])</f>
        <v>0</v>
      </c>
      <c r="M31" s="55">
        <f>IF(Horaires3567310[[#This Row],[Fin]]&lt;Horaires3567310[[#This Row],[début]],1,0)+Horaires3567310[[#This Row],[Fin]]</f>
        <v>0</v>
      </c>
      <c r="N31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1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1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1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1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1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0.1*(Horaires3567310[[#This Row],[Heures de nuit]]+Horaires3567310[[#This Row],[heures jour dimanche]]+Horaires3567310[[#This Row],[heures jour fériés]])</f>
        <v>0</v>
      </c>
      <c r="J32" s="53">
        <f>(MOD(Horaires3567310[[#This Row],[Fin]]-Horaires3567310[[#This Row],[début]],1)-MOD(Horaires3567310[[#This Row],[PNP Fin]]-Horaires3567310[[#This Row],[PNP Début]],1))*24</f>
        <v>0</v>
      </c>
      <c r="K32" s="54">
        <f>IF(Horaires3567310[[#This Row],[PNP Début]]=0,0,IF(Horaires3567310[[#This Row],[PNP Début]]&lt;Horaires3567310[[#This Row],[début]],1,0)+Horaires3567310[[#This Row],[PNP Début]])</f>
        <v>0</v>
      </c>
      <c r="L32" s="55">
        <f>IF(Horaires3567310[[#This Row],[PNP Fin]]=0,0,IF(Horaires3567310[[#This Row],[PNP Fin]]&lt;Horaires3567310[[#This Row],[début]],1,0)+Horaires3567310[[#This Row],[PNP Fin]])</f>
        <v>0</v>
      </c>
      <c r="M32" s="55">
        <f>IF(Horaires3567310[[#This Row],[Fin]]&lt;Horaires3567310[[#This Row],[début]],1,0)+Horaires3567310[[#This Row],[Fin]]</f>
        <v>0</v>
      </c>
      <c r="N32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2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0.1*(Horaires3567310[[#This Row],[Heures de nuit]]+Horaires3567310[[#This Row],[heures jour dimanche]]+Horaires3567310[[#This Row],[heures jour fériés]])</f>
        <v>0</v>
      </c>
      <c r="J33" s="53">
        <f>(MOD(Horaires3567310[[#This Row],[Fin]]-Horaires3567310[[#This Row],[début]],1)-MOD(Horaires3567310[[#This Row],[PNP Fin]]-Horaires3567310[[#This Row],[PNP Début]],1))*24</f>
        <v>0</v>
      </c>
      <c r="K33" s="54">
        <f>IF(Horaires3567310[[#This Row],[PNP Début]]=0,0,IF(Horaires3567310[[#This Row],[PNP Début]]&lt;Horaires3567310[[#This Row],[début]],1,0)+Horaires3567310[[#This Row],[PNP Début]])</f>
        <v>0</v>
      </c>
      <c r="L33" s="55">
        <f>IF(Horaires3567310[[#This Row],[PNP Fin]]=0,0,IF(Horaires3567310[[#This Row],[PNP Fin]]&lt;Horaires3567310[[#This Row],[début]],1,0)+Horaires3567310[[#This Row],[PNP Fin]])</f>
        <v>0</v>
      </c>
      <c r="M33" s="55">
        <f>IF(Horaires3567310[[#This Row],[Fin]]&lt;Horaires3567310[[#This Row],[début]],1,0)+Horaires3567310[[#This Row],[Fin]]</f>
        <v>0</v>
      </c>
      <c r="N33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3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0.1*(Horaires3567310[[#This Row],[Heures de nuit]]+Horaires3567310[[#This Row],[heures jour dimanche]]+Horaires3567310[[#This Row],[heures jour fériés]])</f>
        <v>0</v>
      </c>
      <c r="J34" s="53">
        <f>(MOD(Horaires3567310[[#This Row],[Fin]]-Horaires3567310[[#This Row],[début]],1)-MOD(Horaires3567310[[#This Row],[PNP Fin]]-Horaires3567310[[#This Row],[PNP Début]],1))*24</f>
        <v>0</v>
      </c>
      <c r="K34" s="54">
        <f>IF(Horaires3567310[[#This Row],[PNP Début]]=0,0,IF(Horaires3567310[[#This Row],[PNP Début]]&lt;Horaires3567310[[#This Row],[début]],1,0)+Horaires3567310[[#This Row],[PNP Début]])</f>
        <v>0</v>
      </c>
      <c r="L34" s="55">
        <f>IF(Horaires3567310[[#This Row],[PNP Fin]]=0,0,IF(Horaires3567310[[#This Row],[PNP Fin]]&lt;Horaires3567310[[#This Row],[début]],1,0)+Horaires3567310[[#This Row],[PNP Fin]])</f>
        <v>0</v>
      </c>
      <c r="M34" s="55">
        <f>IF(Horaires3567310[[#This Row],[Fin]]&lt;Horaires3567310[[#This Row],[début]],1,0)+Horaires3567310[[#This Row],[Fin]]</f>
        <v>0</v>
      </c>
      <c r="N34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4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0.1*(Horaires3567310[[#This Row],[Heures de nuit]]+Horaires3567310[[#This Row],[heures jour dimanche]]+Horaires3567310[[#This Row],[heures jour fériés]])</f>
        <v>0</v>
      </c>
      <c r="J35" s="53">
        <f>(MOD(Horaires3567310[[#This Row],[Fin]]-Horaires3567310[[#This Row],[début]],1)-MOD(Horaires3567310[[#This Row],[PNP Fin]]-Horaires3567310[[#This Row],[PNP Début]],1))*24</f>
        <v>0</v>
      </c>
      <c r="K35" s="54">
        <f>IF(Horaires3567310[[#This Row],[PNP Début]]=0,0,IF(Horaires3567310[[#This Row],[PNP Début]]&lt;Horaires3567310[[#This Row],[début]],1,0)+Horaires3567310[[#This Row],[PNP Début]])</f>
        <v>0</v>
      </c>
      <c r="L35" s="55">
        <f>IF(Horaires3567310[[#This Row],[PNP Fin]]=0,0,IF(Horaires3567310[[#This Row],[PNP Fin]]&lt;Horaires3567310[[#This Row],[début]],1,0)+Horaires3567310[[#This Row],[PNP Fin]])</f>
        <v>0</v>
      </c>
      <c r="M35" s="55">
        <f>IF(Horaires3567310[[#This Row],[Fin]]&lt;Horaires3567310[[#This Row],[début]],1,0)+Horaires3567310[[#This Row],[Fin]]</f>
        <v>0</v>
      </c>
      <c r="N35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5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0.1*(Horaires3567310[[#This Row],[Heures de nuit]]+Horaires3567310[[#This Row],[heures jour dimanche]]+Horaires3567310[[#This Row],[heures jour fériés]])</f>
        <v>0</v>
      </c>
      <c r="J36" s="53">
        <f>(MOD(Horaires3567310[[#This Row],[Fin]]-Horaires3567310[[#This Row],[début]],1)-MOD(Horaires3567310[[#This Row],[PNP Fin]]-Horaires3567310[[#This Row],[PNP Début]],1))*24</f>
        <v>0</v>
      </c>
      <c r="K36" s="54">
        <f>IF(Horaires3567310[[#This Row],[PNP Début]]=0,0,IF(Horaires3567310[[#This Row],[PNP Début]]&lt;Horaires3567310[[#This Row],[début]],1,0)+Horaires3567310[[#This Row],[PNP Début]])</f>
        <v>0</v>
      </c>
      <c r="L36" s="55">
        <f>IF(Horaires3567310[[#This Row],[PNP Fin]]=0,0,IF(Horaires3567310[[#This Row],[PNP Fin]]&lt;Horaires3567310[[#This Row],[début]],1,0)+Horaires3567310[[#This Row],[PNP Fin]])</f>
        <v>0</v>
      </c>
      <c r="M36" s="55">
        <f>IF(Horaires3567310[[#This Row],[Fin]]&lt;Horaires3567310[[#This Row],[début]],1,0)+Horaires3567310[[#This Row],[Fin]]</f>
        <v>0</v>
      </c>
      <c r="N36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6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0.1*(Horaires3567310[[#This Row],[Heures de nuit]]+Horaires3567310[[#This Row],[heures jour dimanche]]+Horaires3567310[[#This Row],[heures jour fériés]])</f>
        <v>0</v>
      </c>
      <c r="J37" s="53">
        <f>(MOD(Horaires3567310[[#This Row],[Fin]]-Horaires3567310[[#This Row],[début]],1)-MOD(Horaires3567310[[#This Row],[PNP Fin]]-Horaires3567310[[#This Row],[PNP Début]],1))*24</f>
        <v>0</v>
      </c>
      <c r="K37" s="54">
        <f>IF(Horaires3567310[[#This Row],[PNP Début]]=0,0,IF(Horaires3567310[[#This Row],[PNP Début]]&lt;Horaires3567310[[#This Row],[début]],1,0)+Horaires3567310[[#This Row],[PNP Début]])</f>
        <v>0</v>
      </c>
      <c r="L37" s="55">
        <f>IF(Horaires3567310[[#This Row],[PNP Fin]]=0,0,IF(Horaires3567310[[#This Row],[PNP Fin]]&lt;Horaires3567310[[#This Row],[début]],1,0)+Horaires3567310[[#This Row],[PNP Fin]])</f>
        <v>0</v>
      </c>
      <c r="M37" s="55">
        <f>IF(Horaires3567310[[#This Row],[Fin]]&lt;Horaires3567310[[#This Row],[début]],1,0)+Horaires3567310[[#This Row],[Fin]]</f>
        <v>0</v>
      </c>
      <c r="N37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7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0.1*(Horaires3567310[[#This Row],[Heures de nuit]]+Horaires3567310[[#This Row],[heures jour dimanche]]+Horaires3567310[[#This Row],[heures jour fériés]])</f>
        <v>0</v>
      </c>
      <c r="J38" s="53">
        <f>(MOD(Horaires3567310[[#This Row],[Fin]]-Horaires3567310[[#This Row],[début]],1)-MOD(Horaires3567310[[#This Row],[PNP Fin]]-Horaires3567310[[#This Row],[PNP Début]],1))*24</f>
        <v>0</v>
      </c>
      <c r="K38" s="54">
        <f>IF(Horaires3567310[[#This Row],[PNP Début]]=0,0,IF(Horaires3567310[[#This Row],[PNP Début]]&lt;Horaires3567310[[#This Row],[début]],1,0)+Horaires3567310[[#This Row],[PNP Début]])</f>
        <v>0</v>
      </c>
      <c r="L38" s="55">
        <f>IF(Horaires3567310[[#This Row],[PNP Fin]]=0,0,IF(Horaires3567310[[#This Row],[PNP Fin]]&lt;Horaires3567310[[#This Row],[début]],1,0)+Horaires3567310[[#This Row],[PNP Fin]])</f>
        <v>0</v>
      </c>
      <c r="M38" s="55">
        <f>IF(Horaires3567310[[#This Row],[Fin]]&lt;Horaires3567310[[#This Row],[début]],1,0)+Horaires3567310[[#This Row],[Fin]]</f>
        <v>0</v>
      </c>
      <c r="N38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8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0.1*(Horaires3567310[[#This Row],[Heures de nuit]]+Horaires3567310[[#This Row],[heures jour dimanche]]+Horaires3567310[[#This Row],[heures jour fériés]])</f>
        <v>0</v>
      </c>
      <c r="J39" s="53">
        <f>(MOD(Horaires3567310[[#This Row],[Fin]]-Horaires3567310[[#This Row],[début]],1)-MOD(Horaires3567310[[#This Row],[PNP Fin]]-Horaires3567310[[#This Row],[PNP Début]],1))*24</f>
        <v>0</v>
      </c>
      <c r="K39" s="54">
        <f>IF(Horaires3567310[[#This Row],[PNP Début]]=0,0,IF(Horaires3567310[[#This Row],[PNP Début]]&lt;Horaires3567310[[#This Row],[début]],1,0)+Horaires3567310[[#This Row],[PNP Début]])</f>
        <v>0</v>
      </c>
      <c r="L39" s="55">
        <f>IF(Horaires3567310[[#This Row],[PNP Fin]]=0,0,IF(Horaires3567310[[#This Row],[PNP Fin]]&lt;Horaires3567310[[#This Row],[début]],1,0)+Horaires3567310[[#This Row],[PNP Fin]])</f>
        <v>0</v>
      </c>
      <c r="M39" s="55">
        <f>IF(Horaires3567310[[#This Row],[Fin]]&lt;Horaires3567310[[#This Row],[début]],1,0)+Horaires3567310[[#This Row],[Fin]]</f>
        <v>0</v>
      </c>
      <c r="N39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39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3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3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3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3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0.1*(Horaires3567310[[#This Row],[Heures de nuit]]+Horaires3567310[[#This Row],[heures jour dimanche]]+Horaires3567310[[#This Row],[heures jour fériés]])</f>
        <v>0</v>
      </c>
      <c r="J40" s="53">
        <f>(MOD(Horaires3567310[[#This Row],[Fin]]-Horaires3567310[[#This Row],[début]],1)-MOD(Horaires3567310[[#This Row],[PNP Fin]]-Horaires3567310[[#This Row],[PNP Début]],1))*24</f>
        <v>0</v>
      </c>
      <c r="K40" s="54">
        <f>IF(Horaires3567310[[#This Row],[PNP Début]]=0,0,IF(Horaires3567310[[#This Row],[PNP Début]]&lt;Horaires3567310[[#This Row],[début]],1,0)+Horaires3567310[[#This Row],[PNP Début]])</f>
        <v>0</v>
      </c>
      <c r="L40" s="55">
        <f>IF(Horaires3567310[[#This Row],[PNP Fin]]=0,0,IF(Horaires3567310[[#This Row],[PNP Fin]]&lt;Horaires3567310[[#This Row],[début]],1,0)+Horaires3567310[[#This Row],[PNP Fin]])</f>
        <v>0</v>
      </c>
      <c r="M40" s="55">
        <f>IF(Horaires3567310[[#This Row],[Fin]]&lt;Horaires3567310[[#This Row],[début]],1,0)+Horaires3567310[[#This Row],[Fin]]</f>
        <v>0</v>
      </c>
      <c r="N40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0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0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0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0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0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0.1*(Horaires3567310[[#This Row],[Heures de nuit]]+Horaires3567310[[#This Row],[heures jour dimanche]]+Horaires3567310[[#This Row],[heures jour fériés]])</f>
        <v>0</v>
      </c>
      <c r="J41" s="53">
        <f>(MOD(Horaires3567310[[#This Row],[Fin]]-Horaires3567310[[#This Row],[début]],1)-MOD(Horaires3567310[[#This Row],[PNP Fin]]-Horaires3567310[[#This Row],[PNP Début]],1))*24</f>
        <v>0</v>
      </c>
      <c r="K41" s="54">
        <f>IF(Horaires3567310[[#This Row],[PNP Début]]=0,0,IF(Horaires3567310[[#This Row],[PNP Début]]&lt;Horaires3567310[[#This Row],[début]],1,0)+Horaires3567310[[#This Row],[PNP Début]])</f>
        <v>0</v>
      </c>
      <c r="L41" s="55">
        <f>IF(Horaires3567310[[#This Row],[PNP Fin]]=0,0,IF(Horaires3567310[[#This Row],[PNP Fin]]&lt;Horaires3567310[[#This Row],[début]],1,0)+Horaires3567310[[#This Row],[PNP Fin]])</f>
        <v>0</v>
      </c>
      <c r="M41" s="55">
        <f>IF(Horaires3567310[[#This Row],[Fin]]&lt;Horaires3567310[[#This Row],[début]],1,0)+Horaires3567310[[#This Row],[Fin]]</f>
        <v>0</v>
      </c>
      <c r="N41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1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1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1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1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1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0.1*(Horaires3567310[[#This Row],[Heures de nuit]]+Horaires3567310[[#This Row],[heures jour dimanche]]+Horaires3567310[[#This Row],[heures jour fériés]])</f>
        <v>0</v>
      </c>
      <c r="J42" s="53">
        <f>(MOD(Horaires3567310[[#This Row],[Fin]]-Horaires3567310[[#This Row],[début]],1)-MOD(Horaires3567310[[#This Row],[PNP Fin]]-Horaires3567310[[#This Row],[PNP Début]],1))*24</f>
        <v>0</v>
      </c>
      <c r="K42" s="54">
        <f>IF(Horaires3567310[[#This Row],[PNP Début]]=0,0,IF(Horaires3567310[[#This Row],[PNP Début]]&lt;Horaires3567310[[#This Row],[début]],1,0)+Horaires3567310[[#This Row],[PNP Début]])</f>
        <v>0</v>
      </c>
      <c r="L42" s="55">
        <f>IF(Horaires3567310[[#This Row],[PNP Fin]]=0,0,IF(Horaires3567310[[#This Row],[PNP Fin]]&lt;Horaires3567310[[#This Row],[début]],1,0)+Horaires3567310[[#This Row],[PNP Fin]])</f>
        <v>0</v>
      </c>
      <c r="M42" s="55">
        <f>IF(Horaires3567310[[#This Row],[Fin]]&lt;Horaires3567310[[#This Row],[début]],1,0)+Horaires3567310[[#This Row],[Fin]]</f>
        <v>0</v>
      </c>
      <c r="N42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2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2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2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0.1*(Horaires3567310[[#This Row],[Heures de nuit]]+Horaires3567310[[#This Row],[heures jour dimanche]]+Horaires3567310[[#This Row],[heures jour fériés]])</f>
        <v>0</v>
      </c>
      <c r="J43" s="53">
        <f>(MOD(Horaires3567310[[#This Row],[Fin]]-Horaires3567310[[#This Row],[début]],1)-MOD(Horaires3567310[[#This Row],[PNP Fin]]-Horaires3567310[[#This Row],[PNP Début]],1))*24</f>
        <v>0</v>
      </c>
      <c r="K43" s="54">
        <f>IF(Horaires3567310[[#This Row],[PNP Début]]=0,0,IF(Horaires3567310[[#This Row],[PNP Début]]&lt;Horaires3567310[[#This Row],[début]],1,0)+Horaires3567310[[#This Row],[PNP Début]])</f>
        <v>0</v>
      </c>
      <c r="L43" s="55">
        <f>IF(Horaires3567310[[#This Row],[PNP Fin]]=0,0,IF(Horaires3567310[[#This Row],[PNP Fin]]&lt;Horaires3567310[[#This Row],[début]],1,0)+Horaires3567310[[#This Row],[PNP Fin]])</f>
        <v>0</v>
      </c>
      <c r="M43" s="55">
        <f>IF(Horaires3567310[[#This Row],[Fin]]&lt;Horaires3567310[[#This Row],[début]],1,0)+Horaires3567310[[#This Row],[Fin]]</f>
        <v>0</v>
      </c>
      <c r="N43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3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3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3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0.1*(Horaires3567310[[#This Row],[Heures de nuit]]+Horaires3567310[[#This Row],[heures jour dimanche]]+Horaires3567310[[#This Row],[heures jour fériés]])</f>
        <v>0</v>
      </c>
      <c r="J44" s="53">
        <f>(MOD(Horaires3567310[[#This Row],[Fin]]-Horaires3567310[[#This Row],[début]],1)-MOD(Horaires3567310[[#This Row],[PNP Fin]]-Horaires3567310[[#This Row],[PNP Début]],1))*24</f>
        <v>0</v>
      </c>
      <c r="K44" s="54">
        <f>IF(Horaires3567310[[#This Row],[PNP Début]]=0,0,IF(Horaires3567310[[#This Row],[PNP Début]]&lt;Horaires3567310[[#This Row],[début]],1,0)+Horaires3567310[[#This Row],[PNP Début]])</f>
        <v>0</v>
      </c>
      <c r="L44" s="55">
        <f>IF(Horaires3567310[[#This Row],[PNP Fin]]=0,0,IF(Horaires3567310[[#This Row],[PNP Fin]]&lt;Horaires3567310[[#This Row],[début]],1,0)+Horaires3567310[[#This Row],[PNP Fin]])</f>
        <v>0</v>
      </c>
      <c r="M44" s="55">
        <f>IF(Horaires3567310[[#This Row],[Fin]]&lt;Horaires3567310[[#This Row],[début]],1,0)+Horaires3567310[[#This Row],[Fin]]</f>
        <v>0</v>
      </c>
      <c r="N44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4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4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4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0.1*(Horaires3567310[[#This Row],[Heures de nuit]]+Horaires3567310[[#This Row],[heures jour dimanche]]+Horaires3567310[[#This Row],[heures jour fériés]])</f>
        <v>0</v>
      </c>
      <c r="J45" s="53">
        <f>(MOD(Horaires3567310[[#This Row],[Fin]]-Horaires3567310[[#This Row],[début]],1)-MOD(Horaires3567310[[#This Row],[PNP Fin]]-Horaires3567310[[#This Row],[PNP Début]],1))*24</f>
        <v>0</v>
      </c>
      <c r="K45" s="54">
        <f>IF(Horaires3567310[[#This Row],[PNP Début]]=0,0,IF(Horaires3567310[[#This Row],[PNP Début]]&lt;Horaires3567310[[#This Row],[début]],1,0)+Horaires3567310[[#This Row],[PNP Début]])</f>
        <v>0</v>
      </c>
      <c r="L45" s="55">
        <f>IF(Horaires3567310[[#This Row],[PNP Fin]]=0,0,IF(Horaires3567310[[#This Row],[PNP Fin]]&lt;Horaires3567310[[#This Row],[début]],1,0)+Horaires3567310[[#This Row],[PNP Fin]])</f>
        <v>0</v>
      </c>
      <c r="M45" s="55">
        <f>IF(Horaires3567310[[#This Row],[Fin]]&lt;Horaires3567310[[#This Row],[début]],1,0)+Horaires3567310[[#This Row],[Fin]]</f>
        <v>0</v>
      </c>
      <c r="N45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5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5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5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0.1*(Horaires3567310[[#This Row],[Heures de nuit]]+Horaires3567310[[#This Row],[heures jour dimanche]]+Horaires3567310[[#This Row],[heures jour fériés]])</f>
        <v>0</v>
      </c>
      <c r="J46" s="53">
        <f>(MOD(Horaires3567310[[#This Row],[Fin]]-Horaires3567310[[#This Row],[début]],1)-MOD(Horaires3567310[[#This Row],[PNP Fin]]-Horaires3567310[[#This Row],[PNP Début]],1))*24</f>
        <v>0</v>
      </c>
      <c r="K46" s="54">
        <f>IF(Horaires3567310[[#This Row],[PNP Début]]=0,0,IF(Horaires3567310[[#This Row],[PNP Début]]&lt;Horaires3567310[[#This Row],[début]],1,0)+Horaires3567310[[#This Row],[PNP Début]])</f>
        <v>0</v>
      </c>
      <c r="L46" s="55">
        <f>IF(Horaires3567310[[#This Row],[PNP Fin]]=0,0,IF(Horaires3567310[[#This Row],[PNP Fin]]&lt;Horaires3567310[[#This Row],[début]],1,0)+Horaires3567310[[#This Row],[PNP Fin]])</f>
        <v>0</v>
      </c>
      <c r="M46" s="55">
        <f>IF(Horaires3567310[[#This Row],[Fin]]&lt;Horaires3567310[[#This Row],[début]],1,0)+Horaires3567310[[#This Row],[Fin]]</f>
        <v>0</v>
      </c>
      <c r="N46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6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6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6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0.1*(Horaires3567310[[#This Row],[Heures de nuit]]+Horaires3567310[[#This Row],[heures jour dimanche]]+Horaires3567310[[#This Row],[heures jour fériés]])</f>
        <v>0</v>
      </c>
      <c r="J47" s="53">
        <f>(MOD(Horaires3567310[[#This Row],[Fin]]-Horaires3567310[[#This Row],[début]],1)-MOD(Horaires3567310[[#This Row],[PNP Fin]]-Horaires3567310[[#This Row],[PNP Début]],1))*24</f>
        <v>0</v>
      </c>
      <c r="K47" s="54">
        <f>IF(Horaires3567310[[#This Row],[PNP Début]]=0,0,IF(Horaires3567310[[#This Row],[PNP Début]]&lt;Horaires3567310[[#This Row],[début]],1,0)+Horaires3567310[[#This Row],[PNP Début]])</f>
        <v>0</v>
      </c>
      <c r="L47" s="55">
        <f>IF(Horaires3567310[[#This Row],[PNP Fin]]=0,0,IF(Horaires3567310[[#This Row],[PNP Fin]]&lt;Horaires3567310[[#This Row],[début]],1,0)+Horaires3567310[[#This Row],[PNP Fin]])</f>
        <v>0</v>
      </c>
      <c r="M47" s="55">
        <f>IF(Horaires3567310[[#This Row],[Fin]]&lt;Horaires3567310[[#This Row],[début]],1,0)+Horaires3567310[[#This Row],[Fin]]</f>
        <v>0</v>
      </c>
      <c r="N47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7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7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7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0.1*(Horaires3567310[[#This Row],[Heures de nuit]]+Horaires3567310[[#This Row],[heures jour dimanche]]+Horaires3567310[[#This Row],[heures jour fériés]])</f>
        <v>0</v>
      </c>
      <c r="J48" s="53">
        <f>(MOD(Horaires3567310[[#This Row],[Fin]]-Horaires3567310[[#This Row],[début]],1)-MOD(Horaires3567310[[#This Row],[PNP Fin]]-Horaires3567310[[#This Row],[PNP Début]],1))*24</f>
        <v>0</v>
      </c>
      <c r="K48" s="54">
        <f>IF(Horaires3567310[[#This Row],[PNP Début]]=0,0,IF(Horaires3567310[[#This Row],[PNP Début]]&lt;Horaires3567310[[#This Row],[début]],1,0)+Horaires3567310[[#This Row],[PNP Début]])</f>
        <v>0</v>
      </c>
      <c r="L48" s="55">
        <f>IF(Horaires3567310[[#This Row],[PNP Fin]]=0,0,IF(Horaires3567310[[#This Row],[PNP Fin]]&lt;Horaires3567310[[#This Row],[début]],1,0)+Horaires3567310[[#This Row],[PNP Fin]])</f>
        <v>0</v>
      </c>
      <c r="M48" s="55">
        <f>IF(Horaires3567310[[#This Row],[Fin]]&lt;Horaires3567310[[#This Row],[début]],1,0)+Horaires3567310[[#This Row],[Fin]]</f>
        <v>0</v>
      </c>
      <c r="N48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8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8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8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0.1*(Horaires3567310[[#This Row],[Heures de nuit]]+Horaires3567310[[#This Row],[heures jour dimanche]]+Horaires3567310[[#This Row],[heures jour fériés]])</f>
        <v>0</v>
      </c>
      <c r="J49" s="53">
        <f>(MOD(Horaires3567310[[#This Row],[Fin]]-Horaires3567310[[#This Row],[début]],1)-MOD(Horaires3567310[[#This Row],[PNP Fin]]-Horaires3567310[[#This Row],[PNP Début]],1))*24</f>
        <v>0</v>
      </c>
      <c r="K49" s="54">
        <f>IF(Horaires3567310[[#This Row],[PNP Début]]=0,0,IF(Horaires3567310[[#This Row],[PNP Début]]&lt;Horaires3567310[[#This Row],[début]],1,0)+Horaires3567310[[#This Row],[PNP Début]])</f>
        <v>0</v>
      </c>
      <c r="L49" s="55">
        <f>IF(Horaires3567310[[#This Row],[PNP Fin]]=0,0,IF(Horaires3567310[[#This Row],[PNP Fin]]&lt;Horaires3567310[[#This Row],[début]],1,0)+Horaires3567310[[#This Row],[PNP Fin]])</f>
        <v>0</v>
      </c>
      <c r="M49" s="55">
        <f>IF(Horaires3567310[[#This Row],[Fin]]&lt;Horaires3567310[[#This Row],[début]],1,0)+Horaires3567310[[#This Row],[Fin]]</f>
        <v>0</v>
      </c>
      <c r="N49" s="36">
        <f>IF(Horaires3567310[[#This Row],[Fin]]&lt;Horaires3567310[[#This Row],[début]],MAX(0,MIN(Horaires3567310[[#This Row],[Fin corrigée si nuit]],fin_nuit)-MAX(Horaires3567310[[#This Row],[début]],deb_nuit))*24,(MAX(deb_nuit,Horaires3567310[[#This Row],[Fin]])-MAX(deb_nuit,Horaires3567310[[#This Row],[début]])+MAX(MIN(fin_nuit-1,Horaires3567310[[#This Row],[Fin]])-MIN(fin_nuit-1,Horaires3567310[[#This Row],[début]]),0))*24)</f>
        <v>0</v>
      </c>
      <c r="O49" s="57">
        <f>(MAX(0,MIN(Horaires3567310[[#This Row],[Fin corrigée si nuit]],fin_nuit)-MAX(Horaires3567310[[#This Row],[début]],deb_nuit))-IF(Horaires3567310[[#This Row],[PNP Début]]=0,0,MIN(Horaires3567310[[#This Row],[PNP Fin corrigée]],fin_nuit)-MAX(Horaires3567310[[#This Row],[PNP Début corrigé]],deb_nuit)))*24</f>
        <v>0</v>
      </c>
      <c r="P4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</f>
        <v>0</v>
      </c>
      <c r="Q49" s="57">
        <f>(IF(WEEKDAY(Horaires3567310[[#This Row],[Date]],2)=7,MAX(0,MIN(fin_dimJF,Horaires3567310[[#This Row],[Fin corrigée si nuit]])-MAX(deb_dimJF,Horaires3567310[[#This Row],[début]])),0)+IF(WEEKDAY(Horaires3567310[[#This Row],[Date]],2)=6,MAX(0,Horaires3567310[[#This Row],[Fin corrigée si nuit]]-(1+deb_dimJF)),0))*24-
(IF(WEEKDAY(Horaires3567310[[#This Row],[Date]],2)=7,MAX(0,MIN(fin_dimJF,Horaires3567310[[#This Row],[PNP Fin corrigée]])-MAX(deb_dimJF,Horaires3567310[[#This Row],[PNP Début corrigé]])),0)+IF(WEEKDAY(Horaires3567310[[#This Row],[Date]],2)=6,MAX(0,Horaires3567310[[#This Row],[PNP Fin corrigée]]-(1+deb_dimJF)),0))*24</f>
        <v>0</v>
      </c>
      <c r="R4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</f>
        <v>0</v>
      </c>
      <c r="S49" s="57">
        <f>(IF(COUNTIF(JF,Horaires3567310[[#This Row],[Date]]),MAX(0,MIN(fin_dimJF,Horaires3567310[[#This Row],[Fin corrigée si nuit]])-MAX(deb_dimJF,Horaires3567310[[#This Row],[début]])),0)+IF(COUNTIF(JF,Horaires3567310[[#This Row],[Date]]+1),MAX(0,Horaires3567310[[#This Row],[Fin corrigée si nuit]]-(1+deb_dimJF)),0))*24-
(IF(COUNTIF(JF,Horaires3567310[[#This Row],[Date]]),MAX(0,MIN(fin_dimJF,Horaires3567310[[#This Row],[PNP Fin corrigée]])-MAX(deb_dimJF,Horaires3567310[[#This Row],[PNP Début corrigé]])),0)+IF(COUNTIF(JF,Horaires3567310[[#This Row],[Date]]+1),MAX(0,Horaires3567310[[#This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SUM(Horaires3567310[Majoration])</f>
        <v>1.2000000000000002</v>
      </c>
      <c r="J50" s="60">
        <f>SUM(Horaires3567310[Heures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Août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43313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0.1*(Horaires356715[[#This Row],[Heures de nuit]]+Horaires356715[[#This Row],[heures jour dimanche]]+Horaires356715[[#This Row],[heures jour fériés]])</f>
        <v>1.2000000000000002</v>
      </c>
      <c r="J13" s="34">
        <f>(MOD(Horaires356715[[#This Row],[Fin]]-Horaires356715[[#This Row],[début]],1)-MOD(Horaires356715[[#This Row],[PNP Fin]]-Horaires356715[[#This Row],[PNP Début]],1))*24</f>
        <v>12</v>
      </c>
      <c r="K13" s="35">
        <f>IF(Horaires356715[[#This Row],[PNP Début]]=0,0,IF(Horaires356715[[#This Row],[PNP Début]]&lt;Horaires356715[[#This Row],[début]],1,0)+Horaires356715[[#This Row],[PNP Début]])</f>
        <v>0</v>
      </c>
      <c r="L13" s="35">
        <f>IF(Horaires356715[[#This Row],[PNP Fin]]=0,0,IF(Horaires356715[[#This Row],[PNP Fin]]&lt;Horaires356715[[#This Row],[début]],1,0)+Horaires356715[[#This Row],[PNP Fin]])</f>
        <v>0</v>
      </c>
      <c r="M13" s="35">
        <f>IF(Horaires356715[[#This Row],[Fin]]&lt;Horaires356715[[#This Row],[début]],1,0)+Horaires356715[[#This Row],[Fin]]</f>
        <v>1.25</v>
      </c>
      <c r="N13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6.9999999999999991</v>
      </c>
      <c r="O13" s="3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6.9999999999999991</v>
      </c>
      <c r="P13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3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3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5.0000000000000009</v>
      </c>
      <c r="S13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5.0000000000000009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0.1*(Horaires356715[[#This Row],[Heures de nuit]]+Horaires356715[[#This Row],[heures jour dimanche]]+Horaires356715[[#This Row],[heures jour fériés]])</f>
        <v>0</v>
      </c>
      <c r="J14" s="34">
        <f>(MOD(Horaires356715[[#This Row],[Fin]]-Horaires356715[[#This Row],[début]],1)-MOD(Horaires356715[[#This Row],[PNP Fin]]-Horaires356715[[#This Row],[PNP Début]],1))*24</f>
        <v>0</v>
      </c>
      <c r="K14" s="35">
        <f>IF(Horaires356715[[#This Row],[PNP Début]]=0,0,IF(Horaires356715[[#This Row],[PNP Début]]&lt;Horaires356715[[#This Row],[début]],1,0)+Horaires356715[[#This Row],[PNP Début]])</f>
        <v>0</v>
      </c>
      <c r="L14" s="35">
        <f>IF(Horaires356715[[#This Row],[PNP Fin]]=0,0,IF(Horaires356715[[#This Row],[PNP Fin]]&lt;Horaires356715[[#This Row],[début]],1,0)+Horaires356715[[#This Row],[PNP Fin]])</f>
        <v>0</v>
      </c>
      <c r="M14" s="35">
        <f>IF(Horaires356715[[#This Row],[Fin]]&lt;Horaires356715[[#This Row],[début]],1,0)+Horaires356715[[#This Row],[Fin]]</f>
        <v>0</v>
      </c>
      <c r="N14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4" s="3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4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4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4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4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0.1*(Horaires356715[[#This Row],[Heures de nuit]]+Horaires356715[[#This Row],[heures jour dimanche]]+Horaires356715[[#This Row],[heures jour fériés]])</f>
        <v>0</v>
      </c>
      <c r="J15" s="34">
        <f>(MOD(Horaires356715[[#This Row],[Fin]]-Horaires356715[[#This Row],[début]],1)-MOD(Horaires356715[[#This Row],[PNP Fin]]-Horaires356715[[#This Row],[PNP Début]],1))*24</f>
        <v>0</v>
      </c>
      <c r="K15" s="35">
        <f>IF(Horaires356715[[#This Row],[PNP Début]]=0,0,IF(Horaires356715[[#This Row],[PNP Début]]&lt;Horaires356715[[#This Row],[début]],1,0)+Horaires356715[[#This Row],[PNP Début]])</f>
        <v>0</v>
      </c>
      <c r="L15" s="35">
        <f>IF(Horaires356715[[#This Row],[PNP Fin]]=0,0,IF(Horaires356715[[#This Row],[PNP Fin]]&lt;Horaires356715[[#This Row],[début]],1,0)+Horaires356715[[#This Row],[PNP Fin]])</f>
        <v>0</v>
      </c>
      <c r="M15" s="35">
        <f>IF(Horaires356715[[#This Row],[Fin]]&lt;Horaires356715[[#This Row],[début]],1,0)+Horaires356715[[#This Row],[Fin]]</f>
        <v>0</v>
      </c>
      <c r="N15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5" s="3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5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5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5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5" s="3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0.1*(Horaires356715[[#This Row],[Heures de nuit]]+Horaires356715[[#This Row],[heures jour dimanche]]+Horaires356715[[#This Row],[heures jour fériés]])</f>
        <v>0</v>
      </c>
      <c r="J16" s="38">
        <f>(MOD(Horaires356715[[#This Row],[Fin]]-Horaires356715[[#This Row],[début]],1)-MOD(Horaires356715[[#This Row],[PNP Fin]]-Horaires356715[[#This Row],[PNP Début]],1))*24</f>
        <v>0</v>
      </c>
      <c r="K16" s="35">
        <f>IF(Horaires356715[[#This Row],[PNP Début]]=0,0,IF(Horaires356715[[#This Row],[PNP Début]]&lt;Horaires356715[[#This Row],[début]],1,0)+Horaires356715[[#This Row],[PNP Début]])</f>
        <v>0</v>
      </c>
      <c r="L16" s="35">
        <f>IF(Horaires356715[[#This Row],[PNP Fin]]=0,0,IF(Horaires356715[[#This Row],[PNP Fin]]&lt;Horaires356715[[#This Row],[début]],1,0)+Horaires356715[[#This Row],[PNP Fin]])</f>
        <v>0</v>
      </c>
      <c r="M16" s="39">
        <f>IF(Horaires356715[[#This Row],[Fin]]&lt;Horaires356715[[#This Row],[début]],1,0)+Horaires356715[[#This Row],[Fin]]</f>
        <v>0</v>
      </c>
      <c r="N16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6" s="40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6" s="40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6" s="3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6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6" s="4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0.1*(Horaires356715[[#This Row],[Heures de nuit]]+Horaires356715[[#This Row],[heures jour dimanche]]+Horaires356715[[#This Row],[heures jour fériés]])</f>
        <v>0</v>
      </c>
      <c r="J17" s="43">
        <f>(MOD(Horaires356715[[#This Row],[Fin]]-Horaires356715[[#This Row],[début]],1)-MOD(Horaires356715[[#This Row],[PNP Fin]]-Horaires356715[[#This Row],[PNP Début]],1))*24</f>
        <v>0</v>
      </c>
      <c r="K17" s="44">
        <f>IF(Horaires356715[[#This Row],[PNP Début]]=0,0,IF(Horaires356715[[#This Row],[PNP Début]]&lt;Horaires356715[[#This Row],[début]],1,0)+Horaires356715[[#This Row],[PNP Début]])</f>
        <v>0</v>
      </c>
      <c r="L17" s="45">
        <f>IF(Horaires356715[[#This Row],[PNP Fin]]=0,0,IF(Horaires356715[[#This Row],[PNP Fin]]&lt;Horaires356715[[#This Row],[début]],1,0)+Horaires356715[[#This Row],[PNP Fin]])</f>
        <v>0</v>
      </c>
      <c r="M17" s="45">
        <f>IF(Horaires356715[[#This Row],[Fin]]&lt;Horaires356715[[#This Row],[début]],1,0)+Horaires356715[[#This Row],[Fin]]</f>
        <v>0</v>
      </c>
      <c r="N17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7" s="4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7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7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7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7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0.1*(Horaires356715[[#This Row],[Heures de nuit]]+Horaires356715[[#This Row],[heures jour dimanche]]+Horaires356715[[#This Row],[heures jour fériés]])</f>
        <v>0</v>
      </c>
      <c r="J18" s="43">
        <f>(MOD(Horaires356715[[#This Row],[Fin]]-Horaires356715[[#This Row],[début]],1)-MOD(Horaires356715[[#This Row],[PNP Fin]]-Horaires356715[[#This Row],[PNP Début]],1))*24</f>
        <v>0</v>
      </c>
      <c r="K18" s="44">
        <f>IF(Horaires356715[[#This Row],[PNP Début]]=0,0,IF(Horaires356715[[#This Row],[PNP Début]]&lt;Horaires356715[[#This Row],[début]],1,0)+Horaires356715[[#This Row],[PNP Début]])</f>
        <v>0</v>
      </c>
      <c r="L18" s="45">
        <f>IF(Horaires356715[[#This Row],[PNP Fin]]=0,0,IF(Horaires356715[[#This Row],[PNP Fin]]&lt;Horaires356715[[#This Row],[début]],1,0)+Horaires356715[[#This Row],[PNP Fin]])</f>
        <v>0</v>
      </c>
      <c r="M18" s="45">
        <f>IF(Horaires356715[[#This Row],[Fin]]&lt;Horaires356715[[#This Row],[début]],1,0)+Horaires356715[[#This Row],[Fin]]</f>
        <v>0</v>
      </c>
      <c r="N18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8" s="4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8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8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8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8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0.1*(Horaires356715[[#This Row],[Heures de nuit]]+Horaires356715[[#This Row],[heures jour dimanche]]+Horaires356715[[#This Row],[heures jour fériés]])</f>
        <v>0</v>
      </c>
      <c r="J19" s="43">
        <f>(MOD(Horaires356715[[#This Row],[Fin]]-Horaires356715[[#This Row],[début]],1)-MOD(Horaires356715[[#This Row],[PNP Fin]]-Horaires356715[[#This Row],[PNP Début]],1))*24</f>
        <v>0</v>
      </c>
      <c r="K19" s="44">
        <f>IF(Horaires356715[[#This Row],[PNP Début]]=0,0,IF(Horaires356715[[#This Row],[PNP Début]]&lt;Horaires356715[[#This Row],[début]],1,0)+Horaires356715[[#This Row],[PNP Début]])</f>
        <v>0</v>
      </c>
      <c r="L19" s="45">
        <f>IF(Horaires356715[[#This Row],[PNP Fin]]=0,0,IF(Horaires356715[[#This Row],[PNP Fin]]&lt;Horaires356715[[#This Row],[début]],1,0)+Horaires356715[[#This Row],[PNP Fin]])</f>
        <v>0</v>
      </c>
      <c r="M19" s="45">
        <f>IF(Horaires356715[[#This Row],[Fin]]&lt;Horaires356715[[#This Row],[début]],1,0)+Horaires356715[[#This Row],[Fin]]</f>
        <v>0</v>
      </c>
      <c r="N19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19" s="4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19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19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19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19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0.1*(Horaires356715[[#This Row],[Heures de nuit]]+Horaires356715[[#This Row],[heures jour dimanche]]+Horaires356715[[#This Row],[heures jour fériés]])</f>
        <v>0</v>
      </c>
      <c r="J20" s="43">
        <f>(MOD(Horaires356715[[#This Row],[Fin]]-Horaires356715[[#This Row],[début]],1)-MOD(Horaires356715[[#This Row],[PNP Fin]]-Horaires356715[[#This Row],[PNP Début]],1))*24</f>
        <v>0</v>
      </c>
      <c r="K20" s="44">
        <f>IF(Horaires356715[[#This Row],[PNP Début]]=0,0,IF(Horaires356715[[#This Row],[PNP Début]]&lt;Horaires356715[[#This Row],[début]],1,0)+Horaires356715[[#This Row],[PNP Début]])</f>
        <v>0</v>
      </c>
      <c r="L20" s="45">
        <f>IF(Horaires356715[[#This Row],[PNP Fin]]=0,0,IF(Horaires356715[[#This Row],[PNP Fin]]&lt;Horaires356715[[#This Row],[début]],1,0)+Horaires356715[[#This Row],[PNP Fin]])</f>
        <v>0</v>
      </c>
      <c r="M20" s="45">
        <f>IF(Horaires356715[[#This Row],[Fin]]&lt;Horaires356715[[#This Row],[début]],1,0)+Horaires356715[[#This Row],[Fin]]</f>
        <v>0</v>
      </c>
      <c r="N20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0" s="46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0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0" s="46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0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0" s="46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0.1*(Horaires356715[[#This Row],[Heures de nuit]]+Horaires356715[[#This Row],[heures jour dimanche]]+Horaires356715[[#This Row],[heures jour fériés]])</f>
        <v>0</v>
      </c>
      <c r="J21" s="48">
        <f>(MOD(Horaires356715[[#This Row],[Fin]]-Horaires356715[[#This Row],[début]],1)-MOD(Horaires356715[[#This Row],[PNP Fin]]-Horaires356715[[#This Row],[PNP Début]],1))*24</f>
        <v>0</v>
      </c>
      <c r="K21" s="49">
        <f>IF(Horaires356715[[#This Row],[PNP Début]]=0,0,IF(Horaires356715[[#This Row],[PNP Début]]&lt;Horaires356715[[#This Row],[début]],1,0)+Horaires356715[[#This Row],[PNP Début]])</f>
        <v>0</v>
      </c>
      <c r="L21" s="50">
        <f>IF(Horaires356715[[#This Row],[PNP Fin]]=0,0,IF(Horaires356715[[#This Row],[PNP Fin]]&lt;Horaires356715[[#This Row],[début]],1,0)+Horaires356715[[#This Row],[PNP Fin]])</f>
        <v>0</v>
      </c>
      <c r="M21" s="50">
        <f>IF(Horaires356715[[#This Row],[Fin]]&lt;Horaires356715[[#This Row],[début]],1,0)+Horaires356715[[#This Row],[Fin]]</f>
        <v>0</v>
      </c>
      <c r="N21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1" s="51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1" s="51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1" s="51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0.1*(Horaires356715[[#This Row],[Heures de nuit]]+Horaires356715[[#This Row],[heures jour dimanche]]+Horaires356715[[#This Row],[heures jour fériés]])</f>
        <v>0</v>
      </c>
      <c r="J22" s="53">
        <f>(MOD(Horaires356715[[#This Row],[Fin]]-Horaires356715[[#This Row],[début]],1)-MOD(Horaires356715[[#This Row],[PNP Fin]]-Horaires356715[[#This Row],[PNP Début]],1))*24</f>
        <v>0</v>
      </c>
      <c r="K22" s="54">
        <f>IF(Horaires356715[[#This Row],[PNP Début]]=0,0,IF(Horaires356715[[#This Row],[PNP Début]]&lt;Horaires356715[[#This Row],[début]],1,0)+Horaires356715[[#This Row],[PNP Début]])</f>
        <v>0</v>
      </c>
      <c r="L22" s="55">
        <f>IF(Horaires356715[[#This Row],[PNP Fin]]=0,0,IF(Horaires356715[[#This Row],[PNP Fin]]&lt;Horaires356715[[#This Row],[début]],1,0)+Horaires356715[[#This Row],[PNP Fin]])</f>
        <v>0</v>
      </c>
      <c r="M22" s="55">
        <f>IF(Horaires356715[[#This Row],[Fin]]&lt;Horaires356715[[#This Row],[début]],1,0)+Horaires356715[[#This Row],[Fin]]</f>
        <v>0</v>
      </c>
      <c r="N22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2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0.1*(Horaires356715[[#This Row],[Heures de nuit]]+Horaires356715[[#This Row],[heures jour dimanche]]+Horaires356715[[#This Row],[heures jour fériés]])</f>
        <v>0</v>
      </c>
      <c r="J23" s="53">
        <f>(MOD(Horaires356715[[#This Row],[Fin]]-Horaires356715[[#This Row],[début]],1)-MOD(Horaires356715[[#This Row],[PNP Fin]]-Horaires356715[[#This Row],[PNP Début]],1))*24</f>
        <v>0</v>
      </c>
      <c r="K23" s="54">
        <f>IF(Horaires356715[[#This Row],[PNP Début]]=0,0,IF(Horaires356715[[#This Row],[PNP Début]]&lt;Horaires356715[[#This Row],[début]],1,0)+Horaires356715[[#This Row],[PNP Début]])</f>
        <v>0</v>
      </c>
      <c r="L23" s="55">
        <f>IF(Horaires356715[[#This Row],[PNP Fin]]=0,0,IF(Horaires356715[[#This Row],[PNP Fin]]&lt;Horaires356715[[#This Row],[début]],1,0)+Horaires356715[[#This Row],[PNP Fin]])</f>
        <v>0</v>
      </c>
      <c r="M23" s="55">
        <f>IF(Horaires356715[[#This Row],[Fin]]&lt;Horaires356715[[#This Row],[début]],1,0)+Horaires356715[[#This Row],[Fin]]</f>
        <v>0</v>
      </c>
      <c r="N23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3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0.1*(Horaires356715[[#This Row],[Heures de nuit]]+Horaires356715[[#This Row],[heures jour dimanche]]+Horaires356715[[#This Row],[heures jour fériés]])</f>
        <v>0</v>
      </c>
      <c r="J24" s="53">
        <f>(MOD(Horaires356715[[#This Row],[Fin]]-Horaires356715[[#This Row],[début]],1)-MOD(Horaires356715[[#This Row],[PNP Fin]]-Horaires356715[[#This Row],[PNP Début]],1))*24</f>
        <v>0</v>
      </c>
      <c r="K24" s="54">
        <f>IF(Horaires356715[[#This Row],[PNP Début]]=0,0,IF(Horaires356715[[#This Row],[PNP Début]]&lt;Horaires356715[[#This Row],[début]],1,0)+Horaires356715[[#This Row],[PNP Début]])</f>
        <v>0</v>
      </c>
      <c r="L24" s="55">
        <f>IF(Horaires356715[[#This Row],[PNP Fin]]=0,0,IF(Horaires356715[[#This Row],[PNP Fin]]&lt;Horaires356715[[#This Row],[début]],1,0)+Horaires356715[[#This Row],[PNP Fin]])</f>
        <v>0</v>
      </c>
      <c r="M24" s="55">
        <f>IF(Horaires356715[[#This Row],[Fin]]&lt;Horaires356715[[#This Row],[début]],1,0)+Horaires356715[[#This Row],[Fin]]</f>
        <v>0</v>
      </c>
      <c r="N24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4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0.1*(Horaires356715[[#This Row],[Heures de nuit]]+Horaires356715[[#This Row],[heures jour dimanche]]+Horaires356715[[#This Row],[heures jour fériés]])</f>
        <v>0</v>
      </c>
      <c r="J25" s="53">
        <f>(MOD(Horaires356715[[#This Row],[Fin]]-Horaires356715[[#This Row],[début]],1)-MOD(Horaires356715[[#This Row],[PNP Fin]]-Horaires356715[[#This Row],[PNP Début]],1))*24</f>
        <v>0</v>
      </c>
      <c r="K25" s="54">
        <f>IF(Horaires356715[[#This Row],[PNP Début]]=0,0,IF(Horaires356715[[#This Row],[PNP Début]]&lt;Horaires356715[[#This Row],[début]],1,0)+Horaires356715[[#This Row],[PNP Début]])</f>
        <v>0</v>
      </c>
      <c r="L25" s="55">
        <f>IF(Horaires356715[[#This Row],[PNP Fin]]=0,0,IF(Horaires356715[[#This Row],[PNP Fin]]&lt;Horaires356715[[#This Row],[début]],1,0)+Horaires356715[[#This Row],[PNP Fin]])</f>
        <v>0</v>
      </c>
      <c r="M25" s="55">
        <f>IF(Horaires356715[[#This Row],[Fin]]&lt;Horaires356715[[#This Row],[début]],1,0)+Horaires356715[[#This Row],[Fin]]</f>
        <v>0</v>
      </c>
      <c r="N25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5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0.1*(Horaires356715[[#This Row],[Heures de nuit]]+Horaires356715[[#This Row],[heures jour dimanche]]+Horaires356715[[#This Row],[heures jour fériés]])</f>
        <v>0</v>
      </c>
      <c r="J26" s="53">
        <f>(MOD(Horaires356715[[#This Row],[Fin]]-Horaires356715[[#This Row],[début]],1)-MOD(Horaires356715[[#This Row],[PNP Fin]]-Horaires356715[[#This Row],[PNP Début]],1))*24</f>
        <v>0</v>
      </c>
      <c r="K26" s="54">
        <f>IF(Horaires356715[[#This Row],[PNP Début]]=0,0,IF(Horaires356715[[#This Row],[PNP Début]]&lt;Horaires356715[[#This Row],[début]],1,0)+Horaires356715[[#This Row],[PNP Début]])</f>
        <v>0</v>
      </c>
      <c r="L26" s="55">
        <f>IF(Horaires356715[[#This Row],[PNP Fin]]=0,0,IF(Horaires356715[[#This Row],[PNP Fin]]&lt;Horaires356715[[#This Row],[début]],1,0)+Horaires356715[[#This Row],[PNP Fin]])</f>
        <v>0</v>
      </c>
      <c r="M26" s="55">
        <f>IF(Horaires356715[[#This Row],[Fin]]&lt;Horaires356715[[#This Row],[début]],1,0)+Horaires356715[[#This Row],[Fin]]</f>
        <v>0</v>
      </c>
      <c r="N26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6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0.1*(Horaires356715[[#This Row],[Heures de nuit]]+Horaires356715[[#This Row],[heures jour dimanche]]+Horaires356715[[#This Row],[heures jour fériés]])</f>
        <v>0</v>
      </c>
      <c r="J27" s="53">
        <f>(MOD(Horaires356715[[#This Row],[Fin]]-Horaires356715[[#This Row],[début]],1)-MOD(Horaires356715[[#This Row],[PNP Fin]]-Horaires356715[[#This Row],[PNP Début]],1))*24</f>
        <v>0</v>
      </c>
      <c r="K27" s="54">
        <f>IF(Horaires356715[[#This Row],[PNP Début]]=0,0,IF(Horaires356715[[#This Row],[PNP Début]]&lt;Horaires356715[[#This Row],[début]],1,0)+Horaires356715[[#This Row],[PNP Début]])</f>
        <v>0</v>
      </c>
      <c r="L27" s="55">
        <f>IF(Horaires356715[[#This Row],[PNP Fin]]=0,0,IF(Horaires356715[[#This Row],[PNP Fin]]&lt;Horaires356715[[#This Row],[début]],1,0)+Horaires356715[[#This Row],[PNP Fin]])</f>
        <v>0</v>
      </c>
      <c r="M27" s="55">
        <f>IF(Horaires356715[[#This Row],[Fin]]&lt;Horaires356715[[#This Row],[début]],1,0)+Horaires356715[[#This Row],[Fin]]</f>
        <v>0</v>
      </c>
      <c r="N27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7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0.1*(Horaires356715[[#This Row],[Heures de nuit]]+Horaires356715[[#This Row],[heures jour dimanche]]+Horaires356715[[#This Row],[heures jour fériés]])</f>
        <v>0</v>
      </c>
      <c r="J28" s="53">
        <f>(MOD(Horaires356715[[#This Row],[Fin]]-Horaires356715[[#This Row],[début]],1)-MOD(Horaires356715[[#This Row],[PNP Fin]]-Horaires356715[[#This Row],[PNP Début]],1))*24</f>
        <v>0</v>
      </c>
      <c r="K28" s="54">
        <f>IF(Horaires356715[[#This Row],[PNP Début]]=0,0,IF(Horaires356715[[#This Row],[PNP Début]]&lt;Horaires356715[[#This Row],[début]],1,0)+Horaires356715[[#This Row],[PNP Début]])</f>
        <v>0</v>
      </c>
      <c r="L28" s="55">
        <f>IF(Horaires356715[[#This Row],[PNP Fin]]=0,0,IF(Horaires356715[[#This Row],[PNP Fin]]&lt;Horaires356715[[#This Row],[début]],1,0)+Horaires356715[[#This Row],[PNP Fin]])</f>
        <v>0</v>
      </c>
      <c r="M28" s="55">
        <f>IF(Horaires356715[[#This Row],[Fin]]&lt;Horaires356715[[#This Row],[début]],1,0)+Horaires356715[[#This Row],[Fin]]</f>
        <v>0</v>
      </c>
      <c r="N28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8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0.1*(Horaires356715[[#This Row],[Heures de nuit]]+Horaires356715[[#This Row],[heures jour dimanche]]+Horaires356715[[#This Row],[heures jour fériés]])</f>
        <v>0</v>
      </c>
      <c r="J29" s="53">
        <f>(MOD(Horaires356715[[#This Row],[Fin]]-Horaires356715[[#This Row],[début]],1)-MOD(Horaires356715[[#This Row],[PNP Fin]]-Horaires356715[[#This Row],[PNP Début]],1))*24</f>
        <v>0</v>
      </c>
      <c r="K29" s="54">
        <f>IF(Horaires356715[[#This Row],[PNP Début]]=0,0,IF(Horaires356715[[#This Row],[PNP Début]]&lt;Horaires356715[[#This Row],[début]],1,0)+Horaires356715[[#This Row],[PNP Début]])</f>
        <v>0</v>
      </c>
      <c r="L29" s="55">
        <f>IF(Horaires356715[[#This Row],[PNP Fin]]=0,0,IF(Horaires356715[[#This Row],[PNP Fin]]&lt;Horaires356715[[#This Row],[début]],1,0)+Horaires356715[[#This Row],[PNP Fin]])</f>
        <v>0</v>
      </c>
      <c r="M29" s="55">
        <f>IF(Horaires356715[[#This Row],[Fin]]&lt;Horaires356715[[#This Row],[début]],1,0)+Horaires356715[[#This Row],[Fin]]</f>
        <v>0</v>
      </c>
      <c r="N29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29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2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2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2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2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0.1*(Horaires356715[[#This Row],[Heures de nuit]]+Horaires356715[[#This Row],[heures jour dimanche]]+Horaires356715[[#This Row],[heures jour fériés]])</f>
        <v>0</v>
      </c>
      <c r="J30" s="53">
        <f>(MOD(Horaires356715[[#This Row],[Fin]]-Horaires356715[[#This Row],[début]],1)-MOD(Horaires356715[[#This Row],[PNP Fin]]-Horaires356715[[#This Row],[PNP Début]],1))*24</f>
        <v>0</v>
      </c>
      <c r="K30" s="54">
        <f>IF(Horaires356715[[#This Row],[PNP Début]]=0,0,IF(Horaires356715[[#This Row],[PNP Début]]&lt;Horaires356715[[#This Row],[début]],1,0)+Horaires356715[[#This Row],[PNP Début]])</f>
        <v>0</v>
      </c>
      <c r="L30" s="55">
        <f>IF(Horaires356715[[#This Row],[PNP Fin]]=0,0,IF(Horaires356715[[#This Row],[PNP Fin]]&lt;Horaires356715[[#This Row],[début]],1,0)+Horaires356715[[#This Row],[PNP Fin]])</f>
        <v>0</v>
      </c>
      <c r="M30" s="55">
        <f>IF(Horaires356715[[#This Row],[Fin]]&lt;Horaires356715[[#This Row],[début]],1,0)+Horaires356715[[#This Row],[Fin]]</f>
        <v>0</v>
      </c>
      <c r="N30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0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0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0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0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0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0.1*(Horaires356715[[#This Row],[Heures de nuit]]+Horaires356715[[#This Row],[heures jour dimanche]]+Horaires356715[[#This Row],[heures jour fériés]])</f>
        <v>0</v>
      </c>
      <c r="J31" s="53">
        <f>(MOD(Horaires356715[[#This Row],[Fin]]-Horaires356715[[#This Row],[début]],1)-MOD(Horaires356715[[#This Row],[PNP Fin]]-Horaires356715[[#This Row],[PNP Début]],1))*24</f>
        <v>0</v>
      </c>
      <c r="K31" s="54">
        <f>IF(Horaires356715[[#This Row],[PNP Début]]=0,0,IF(Horaires356715[[#This Row],[PNP Début]]&lt;Horaires356715[[#This Row],[début]],1,0)+Horaires356715[[#This Row],[PNP Début]])</f>
        <v>0</v>
      </c>
      <c r="L31" s="55">
        <f>IF(Horaires356715[[#This Row],[PNP Fin]]=0,0,IF(Horaires356715[[#This Row],[PNP Fin]]&lt;Horaires356715[[#This Row],[début]],1,0)+Horaires356715[[#This Row],[PNP Fin]])</f>
        <v>0</v>
      </c>
      <c r="M31" s="55">
        <f>IF(Horaires356715[[#This Row],[Fin]]&lt;Horaires356715[[#This Row],[début]],1,0)+Horaires356715[[#This Row],[Fin]]</f>
        <v>0</v>
      </c>
      <c r="N31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1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1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1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1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1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0.1*(Horaires356715[[#This Row],[Heures de nuit]]+Horaires356715[[#This Row],[heures jour dimanche]]+Horaires356715[[#This Row],[heures jour fériés]])</f>
        <v>0</v>
      </c>
      <c r="J32" s="53">
        <f>(MOD(Horaires356715[[#This Row],[Fin]]-Horaires356715[[#This Row],[début]],1)-MOD(Horaires356715[[#This Row],[PNP Fin]]-Horaires356715[[#This Row],[PNP Début]],1))*24</f>
        <v>0</v>
      </c>
      <c r="K32" s="54">
        <f>IF(Horaires356715[[#This Row],[PNP Début]]=0,0,IF(Horaires356715[[#This Row],[PNP Début]]&lt;Horaires356715[[#This Row],[début]],1,0)+Horaires356715[[#This Row],[PNP Début]])</f>
        <v>0</v>
      </c>
      <c r="L32" s="55">
        <f>IF(Horaires356715[[#This Row],[PNP Fin]]=0,0,IF(Horaires356715[[#This Row],[PNP Fin]]&lt;Horaires356715[[#This Row],[début]],1,0)+Horaires356715[[#This Row],[PNP Fin]])</f>
        <v>0</v>
      </c>
      <c r="M32" s="55">
        <f>IF(Horaires356715[[#This Row],[Fin]]&lt;Horaires356715[[#This Row],[début]],1,0)+Horaires356715[[#This Row],[Fin]]</f>
        <v>0</v>
      </c>
      <c r="N32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2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0.1*(Horaires356715[[#This Row],[Heures de nuit]]+Horaires356715[[#This Row],[heures jour dimanche]]+Horaires356715[[#This Row],[heures jour fériés]])</f>
        <v>0</v>
      </c>
      <c r="J33" s="53">
        <f>(MOD(Horaires356715[[#This Row],[Fin]]-Horaires356715[[#This Row],[début]],1)-MOD(Horaires356715[[#This Row],[PNP Fin]]-Horaires356715[[#This Row],[PNP Début]],1))*24</f>
        <v>0</v>
      </c>
      <c r="K33" s="54">
        <f>IF(Horaires356715[[#This Row],[PNP Début]]=0,0,IF(Horaires356715[[#This Row],[PNP Début]]&lt;Horaires356715[[#This Row],[début]],1,0)+Horaires356715[[#This Row],[PNP Début]])</f>
        <v>0</v>
      </c>
      <c r="L33" s="55">
        <f>IF(Horaires356715[[#This Row],[PNP Fin]]=0,0,IF(Horaires356715[[#This Row],[PNP Fin]]&lt;Horaires356715[[#This Row],[début]],1,0)+Horaires356715[[#This Row],[PNP Fin]])</f>
        <v>0</v>
      </c>
      <c r="M33" s="55">
        <f>IF(Horaires356715[[#This Row],[Fin]]&lt;Horaires356715[[#This Row],[début]],1,0)+Horaires356715[[#This Row],[Fin]]</f>
        <v>0</v>
      </c>
      <c r="N33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3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0.1*(Horaires356715[[#This Row],[Heures de nuit]]+Horaires356715[[#This Row],[heures jour dimanche]]+Horaires356715[[#This Row],[heures jour fériés]])</f>
        <v>0</v>
      </c>
      <c r="J34" s="53">
        <f>(MOD(Horaires356715[[#This Row],[Fin]]-Horaires356715[[#This Row],[début]],1)-MOD(Horaires356715[[#This Row],[PNP Fin]]-Horaires356715[[#This Row],[PNP Début]],1))*24</f>
        <v>0</v>
      </c>
      <c r="K34" s="54">
        <f>IF(Horaires356715[[#This Row],[PNP Début]]=0,0,IF(Horaires356715[[#This Row],[PNP Début]]&lt;Horaires356715[[#This Row],[début]],1,0)+Horaires356715[[#This Row],[PNP Début]])</f>
        <v>0</v>
      </c>
      <c r="L34" s="55">
        <f>IF(Horaires356715[[#This Row],[PNP Fin]]=0,0,IF(Horaires356715[[#This Row],[PNP Fin]]&lt;Horaires356715[[#This Row],[début]],1,0)+Horaires356715[[#This Row],[PNP Fin]])</f>
        <v>0</v>
      </c>
      <c r="M34" s="55">
        <f>IF(Horaires356715[[#This Row],[Fin]]&lt;Horaires356715[[#This Row],[début]],1,0)+Horaires356715[[#This Row],[Fin]]</f>
        <v>0</v>
      </c>
      <c r="N34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4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0.1*(Horaires356715[[#This Row],[Heures de nuit]]+Horaires356715[[#This Row],[heures jour dimanche]]+Horaires356715[[#This Row],[heures jour fériés]])</f>
        <v>0</v>
      </c>
      <c r="J35" s="53">
        <f>(MOD(Horaires356715[[#This Row],[Fin]]-Horaires356715[[#This Row],[début]],1)-MOD(Horaires356715[[#This Row],[PNP Fin]]-Horaires356715[[#This Row],[PNP Début]],1))*24</f>
        <v>0</v>
      </c>
      <c r="K35" s="54">
        <f>IF(Horaires356715[[#This Row],[PNP Début]]=0,0,IF(Horaires356715[[#This Row],[PNP Début]]&lt;Horaires356715[[#This Row],[début]],1,0)+Horaires356715[[#This Row],[PNP Début]])</f>
        <v>0</v>
      </c>
      <c r="L35" s="55">
        <f>IF(Horaires356715[[#This Row],[PNP Fin]]=0,0,IF(Horaires356715[[#This Row],[PNP Fin]]&lt;Horaires356715[[#This Row],[début]],1,0)+Horaires356715[[#This Row],[PNP Fin]])</f>
        <v>0</v>
      </c>
      <c r="M35" s="55">
        <f>IF(Horaires356715[[#This Row],[Fin]]&lt;Horaires356715[[#This Row],[début]],1,0)+Horaires356715[[#This Row],[Fin]]</f>
        <v>0</v>
      </c>
      <c r="N35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5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0.1*(Horaires356715[[#This Row],[Heures de nuit]]+Horaires356715[[#This Row],[heures jour dimanche]]+Horaires356715[[#This Row],[heures jour fériés]])</f>
        <v>0</v>
      </c>
      <c r="J36" s="53">
        <f>(MOD(Horaires356715[[#This Row],[Fin]]-Horaires356715[[#This Row],[début]],1)-MOD(Horaires356715[[#This Row],[PNP Fin]]-Horaires356715[[#This Row],[PNP Début]],1))*24</f>
        <v>0</v>
      </c>
      <c r="K36" s="54">
        <f>IF(Horaires356715[[#This Row],[PNP Début]]=0,0,IF(Horaires356715[[#This Row],[PNP Début]]&lt;Horaires356715[[#This Row],[début]],1,0)+Horaires356715[[#This Row],[PNP Début]])</f>
        <v>0</v>
      </c>
      <c r="L36" s="55">
        <f>IF(Horaires356715[[#This Row],[PNP Fin]]=0,0,IF(Horaires356715[[#This Row],[PNP Fin]]&lt;Horaires356715[[#This Row],[début]],1,0)+Horaires356715[[#This Row],[PNP Fin]])</f>
        <v>0</v>
      </c>
      <c r="M36" s="55">
        <f>IF(Horaires356715[[#This Row],[Fin]]&lt;Horaires356715[[#This Row],[début]],1,0)+Horaires356715[[#This Row],[Fin]]</f>
        <v>0</v>
      </c>
      <c r="N36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6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0.1*(Horaires356715[[#This Row],[Heures de nuit]]+Horaires356715[[#This Row],[heures jour dimanche]]+Horaires356715[[#This Row],[heures jour fériés]])</f>
        <v>0</v>
      </c>
      <c r="J37" s="53">
        <f>(MOD(Horaires356715[[#This Row],[Fin]]-Horaires356715[[#This Row],[début]],1)-MOD(Horaires356715[[#This Row],[PNP Fin]]-Horaires356715[[#This Row],[PNP Début]],1))*24</f>
        <v>0</v>
      </c>
      <c r="K37" s="54">
        <f>IF(Horaires356715[[#This Row],[PNP Début]]=0,0,IF(Horaires356715[[#This Row],[PNP Début]]&lt;Horaires356715[[#This Row],[début]],1,0)+Horaires356715[[#This Row],[PNP Début]])</f>
        <v>0</v>
      </c>
      <c r="L37" s="55">
        <f>IF(Horaires356715[[#This Row],[PNP Fin]]=0,0,IF(Horaires356715[[#This Row],[PNP Fin]]&lt;Horaires356715[[#This Row],[début]],1,0)+Horaires356715[[#This Row],[PNP Fin]])</f>
        <v>0</v>
      </c>
      <c r="M37" s="55">
        <f>IF(Horaires356715[[#This Row],[Fin]]&lt;Horaires356715[[#This Row],[début]],1,0)+Horaires356715[[#This Row],[Fin]]</f>
        <v>0</v>
      </c>
      <c r="N37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7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0.1*(Horaires356715[[#This Row],[Heures de nuit]]+Horaires356715[[#This Row],[heures jour dimanche]]+Horaires356715[[#This Row],[heures jour fériés]])</f>
        <v>0</v>
      </c>
      <c r="J38" s="53">
        <f>(MOD(Horaires356715[[#This Row],[Fin]]-Horaires356715[[#This Row],[début]],1)-MOD(Horaires356715[[#This Row],[PNP Fin]]-Horaires356715[[#This Row],[PNP Début]],1))*24</f>
        <v>0</v>
      </c>
      <c r="K38" s="54">
        <f>IF(Horaires356715[[#This Row],[PNP Début]]=0,0,IF(Horaires356715[[#This Row],[PNP Début]]&lt;Horaires356715[[#This Row],[début]],1,0)+Horaires356715[[#This Row],[PNP Début]])</f>
        <v>0</v>
      </c>
      <c r="L38" s="55">
        <f>IF(Horaires356715[[#This Row],[PNP Fin]]=0,0,IF(Horaires356715[[#This Row],[PNP Fin]]&lt;Horaires356715[[#This Row],[début]],1,0)+Horaires356715[[#This Row],[PNP Fin]])</f>
        <v>0</v>
      </c>
      <c r="M38" s="55">
        <f>IF(Horaires356715[[#This Row],[Fin]]&lt;Horaires356715[[#This Row],[début]],1,0)+Horaires356715[[#This Row],[Fin]]</f>
        <v>0</v>
      </c>
      <c r="N38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8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0.1*(Horaires356715[[#This Row],[Heures de nuit]]+Horaires356715[[#This Row],[heures jour dimanche]]+Horaires356715[[#This Row],[heures jour fériés]])</f>
        <v>0</v>
      </c>
      <c r="J39" s="53">
        <f>(MOD(Horaires356715[[#This Row],[Fin]]-Horaires356715[[#This Row],[début]],1)-MOD(Horaires356715[[#This Row],[PNP Fin]]-Horaires356715[[#This Row],[PNP Début]],1))*24</f>
        <v>0</v>
      </c>
      <c r="K39" s="54">
        <f>IF(Horaires356715[[#This Row],[PNP Début]]=0,0,IF(Horaires356715[[#This Row],[PNP Début]]&lt;Horaires356715[[#This Row],[début]],1,0)+Horaires356715[[#This Row],[PNP Début]])</f>
        <v>0</v>
      </c>
      <c r="L39" s="55">
        <f>IF(Horaires356715[[#This Row],[PNP Fin]]=0,0,IF(Horaires356715[[#This Row],[PNP Fin]]&lt;Horaires356715[[#This Row],[début]],1,0)+Horaires356715[[#This Row],[PNP Fin]])</f>
        <v>0</v>
      </c>
      <c r="M39" s="55">
        <f>IF(Horaires356715[[#This Row],[Fin]]&lt;Horaires356715[[#This Row],[début]],1,0)+Horaires356715[[#This Row],[Fin]]</f>
        <v>0</v>
      </c>
      <c r="N39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39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3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3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3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3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0.1*(Horaires356715[[#This Row],[Heures de nuit]]+Horaires356715[[#This Row],[heures jour dimanche]]+Horaires356715[[#This Row],[heures jour fériés]])</f>
        <v>0</v>
      </c>
      <c r="J40" s="53">
        <f>(MOD(Horaires356715[[#This Row],[Fin]]-Horaires356715[[#This Row],[début]],1)-MOD(Horaires356715[[#This Row],[PNP Fin]]-Horaires356715[[#This Row],[PNP Début]],1))*24</f>
        <v>0</v>
      </c>
      <c r="K40" s="54">
        <f>IF(Horaires356715[[#This Row],[PNP Début]]=0,0,IF(Horaires356715[[#This Row],[PNP Début]]&lt;Horaires356715[[#This Row],[début]],1,0)+Horaires356715[[#This Row],[PNP Début]])</f>
        <v>0</v>
      </c>
      <c r="L40" s="55">
        <f>IF(Horaires356715[[#This Row],[PNP Fin]]=0,0,IF(Horaires356715[[#This Row],[PNP Fin]]&lt;Horaires356715[[#This Row],[début]],1,0)+Horaires356715[[#This Row],[PNP Fin]])</f>
        <v>0</v>
      </c>
      <c r="M40" s="55">
        <f>IF(Horaires356715[[#This Row],[Fin]]&lt;Horaires356715[[#This Row],[début]],1,0)+Horaires356715[[#This Row],[Fin]]</f>
        <v>0</v>
      </c>
      <c r="N40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0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0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0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0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0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0.1*(Horaires356715[[#This Row],[Heures de nuit]]+Horaires356715[[#This Row],[heures jour dimanche]]+Horaires356715[[#This Row],[heures jour fériés]])</f>
        <v>0</v>
      </c>
      <c r="J41" s="53">
        <f>(MOD(Horaires356715[[#This Row],[Fin]]-Horaires356715[[#This Row],[début]],1)-MOD(Horaires356715[[#This Row],[PNP Fin]]-Horaires356715[[#This Row],[PNP Début]],1))*24</f>
        <v>0</v>
      </c>
      <c r="K41" s="54">
        <f>IF(Horaires356715[[#This Row],[PNP Début]]=0,0,IF(Horaires356715[[#This Row],[PNP Début]]&lt;Horaires356715[[#This Row],[début]],1,0)+Horaires356715[[#This Row],[PNP Début]])</f>
        <v>0</v>
      </c>
      <c r="L41" s="55">
        <f>IF(Horaires356715[[#This Row],[PNP Fin]]=0,0,IF(Horaires356715[[#This Row],[PNP Fin]]&lt;Horaires356715[[#This Row],[début]],1,0)+Horaires356715[[#This Row],[PNP Fin]])</f>
        <v>0</v>
      </c>
      <c r="M41" s="55">
        <f>IF(Horaires356715[[#This Row],[Fin]]&lt;Horaires356715[[#This Row],[début]],1,0)+Horaires356715[[#This Row],[Fin]]</f>
        <v>0</v>
      </c>
      <c r="N41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1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1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1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1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1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0.1*(Horaires356715[[#This Row],[Heures de nuit]]+Horaires356715[[#This Row],[heures jour dimanche]]+Horaires356715[[#This Row],[heures jour fériés]])</f>
        <v>0</v>
      </c>
      <c r="J42" s="53">
        <f>(MOD(Horaires356715[[#This Row],[Fin]]-Horaires356715[[#This Row],[début]],1)-MOD(Horaires356715[[#This Row],[PNP Fin]]-Horaires356715[[#This Row],[PNP Début]],1))*24</f>
        <v>0</v>
      </c>
      <c r="K42" s="54">
        <f>IF(Horaires356715[[#This Row],[PNP Début]]=0,0,IF(Horaires356715[[#This Row],[PNP Début]]&lt;Horaires356715[[#This Row],[début]],1,0)+Horaires356715[[#This Row],[PNP Début]])</f>
        <v>0</v>
      </c>
      <c r="L42" s="55">
        <f>IF(Horaires356715[[#This Row],[PNP Fin]]=0,0,IF(Horaires356715[[#This Row],[PNP Fin]]&lt;Horaires356715[[#This Row],[début]],1,0)+Horaires356715[[#This Row],[PNP Fin]])</f>
        <v>0</v>
      </c>
      <c r="M42" s="55">
        <f>IF(Horaires356715[[#This Row],[Fin]]&lt;Horaires356715[[#This Row],[début]],1,0)+Horaires356715[[#This Row],[Fin]]</f>
        <v>0</v>
      </c>
      <c r="N42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2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2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2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0.1*(Horaires356715[[#This Row],[Heures de nuit]]+Horaires356715[[#This Row],[heures jour dimanche]]+Horaires356715[[#This Row],[heures jour fériés]])</f>
        <v>0</v>
      </c>
      <c r="J43" s="53">
        <f>(MOD(Horaires356715[[#This Row],[Fin]]-Horaires356715[[#This Row],[début]],1)-MOD(Horaires356715[[#This Row],[PNP Fin]]-Horaires356715[[#This Row],[PNP Début]],1))*24</f>
        <v>0</v>
      </c>
      <c r="K43" s="54">
        <f>IF(Horaires356715[[#This Row],[PNP Début]]=0,0,IF(Horaires356715[[#This Row],[PNP Début]]&lt;Horaires356715[[#This Row],[début]],1,0)+Horaires356715[[#This Row],[PNP Début]])</f>
        <v>0</v>
      </c>
      <c r="L43" s="55">
        <f>IF(Horaires356715[[#This Row],[PNP Fin]]=0,0,IF(Horaires356715[[#This Row],[PNP Fin]]&lt;Horaires356715[[#This Row],[début]],1,0)+Horaires356715[[#This Row],[PNP Fin]])</f>
        <v>0</v>
      </c>
      <c r="M43" s="55">
        <f>IF(Horaires356715[[#This Row],[Fin]]&lt;Horaires356715[[#This Row],[début]],1,0)+Horaires356715[[#This Row],[Fin]]</f>
        <v>0</v>
      </c>
      <c r="N43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3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3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3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0.1*(Horaires356715[[#This Row],[Heures de nuit]]+Horaires356715[[#This Row],[heures jour dimanche]]+Horaires356715[[#This Row],[heures jour fériés]])</f>
        <v>0</v>
      </c>
      <c r="J44" s="53">
        <f>(MOD(Horaires356715[[#This Row],[Fin]]-Horaires356715[[#This Row],[début]],1)-MOD(Horaires356715[[#This Row],[PNP Fin]]-Horaires356715[[#This Row],[PNP Début]],1))*24</f>
        <v>0</v>
      </c>
      <c r="K44" s="54">
        <f>IF(Horaires356715[[#This Row],[PNP Début]]=0,0,IF(Horaires356715[[#This Row],[PNP Début]]&lt;Horaires356715[[#This Row],[début]],1,0)+Horaires356715[[#This Row],[PNP Début]])</f>
        <v>0</v>
      </c>
      <c r="L44" s="55">
        <f>IF(Horaires356715[[#This Row],[PNP Fin]]=0,0,IF(Horaires356715[[#This Row],[PNP Fin]]&lt;Horaires356715[[#This Row],[début]],1,0)+Horaires356715[[#This Row],[PNP Fin]])</f>
        <v>0</v>
      </c>
      <c r="M44" s="55">
        <f>IF(Horaires356715[[#This Row],[Fin]]&lt;Horaires356715[[#This Row],[début]],1,0)+Horaires356715[[#This Row],[Fin]]</f>
        <v>0</v>
      </c>
      <c r="N44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4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4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4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0.1*(Horaires356715[[#This Row],[Heures de nuit]]+Horaires356715[[#This Row],[heures jour dimanche]]+Horaires356715[[#This Row],[heures jour fériés]])</f>
        <v>0</v>
      </c>
      <c r="J45" s="53">
        <f>(MOD(Horaires356715[[#This Row],[Fin]]-Horaires356715[[#This Row],[début]],1)-MOD(Horaires356715[[#This Row],[PNP Fin]]-Horaires356715[[#This Row],[PNP Début]],1))*24</f>
        <v>0</v>
      </c>
      <c r="K45" s="54">
        <f>IF(Horaires356715[[#This Row],[PNP Début]]=0,0,IF(Horaires356715[[#This Row],[PNP Début]]&lt;Horaires356715[[#This Row],[début]],1,0)+Horaires356715[[#This Row],[PNP Début]])</f>
        <v>0</v>
      </c>
      <c r="L45" s="55">
        <f>IF(Horaires356715[[#This Row],[PNP Fin]]=0,0,IF(Horaires356715[[#This Row],[PNP Fin]]&lt;Horaires356715[[#This Row],[début]],1,0)+Horaires356715[[#This Row],[PNP Fin]])</f>
        <v>0</v>
      </c>
      <c r="M45" s="55">
        <f>IF(Horaires356715[[#This Row],[Fin]]&lt;Horaires356715[[#This Row],[début]],1,0)+Horaires356715[[#This Row],[Fin]]</f>
        <v>0</v>
      </c>
      <c r="N45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5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5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5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0.1*(Horaires356715[[#This Row],[Heures de nuit]]+Horaires356715[[#This Row],[heures jour dimanche]]+Horaires356715[[#This Row],[heures jour fériés]])</f>
        <v>0</v>
      </c>
      <c r="J46" s="53">
        <f>(MOD(Horaires356715[[#This Row],[Fin]]-Horaires356715[[#This Row],[début]],1)-MOD(Horaires356715[[#This Row],[PNP Fin]]-Horaires356715[[#This Row],[PNP Début]],1))*24</f>
        <v>0</v>
      </c>
      <c r="K46" s="54">
        <f>IF(Horaires356715[[#This Row],[PNP Début]]=0,0,IF(Horaires356715[[#This Row],[PNP Début]]&lt;Horaires356715[[#This Row],[début]],1,0)+Horaires356715[[#This Row],[PNP Début]])</f>
        <v>0</v>
      </c>
      <c r="L46" s="55">
        <f>IF(Horaires356715[[#This Row],[PNP Fin]]=0,0,IF(Horaires356715[[#This Row],[PNP Fin]]&lt;Horaires356715[[#This Row],[début]],1,0)+Horaires356715[[#This Row],[PNP Fin]])</f>
        <v>0</v>
      </c>
      <c r="M46" s="55">
        <f>IF(Horaires356715[[#This Row],[Fin]]&lt;Horaires356715[[#This Row],[début]],1,0)+Horaires356715[[#This Row],[Fin]]</f>
        <v>0</v>
      </c>
      <c r="N46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6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6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6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0.1*(Horaires356715[[#This Row],[Heures de nuit]]+Horaires356715[[#This Row],[heures jour dimanche]]+Horaires356715[[#This Row],[heures jour fériés]])</f>
        <v>0</v>
      </c>
      <c r="J47" s="53">
        <f>(MOD(Horaires356715[[#This Row],[Fin]]-Horaires356715[[#This Row],[début]],1)-MOD(Horaires356715[[#This Row],[PNP Fin]]-Horaires356715[[#This Row],[PNP Début]],1))*24</f>
        <v>0</v>
      </c>
      <c r="K47" s="54">
        <f>IF(Horaires356715[[#This Row],[PNP Début]]=0,0,IF(Horaires356715[[#This Row],[PNP Début]]&lt;Horaires356715[[#This Row],[début]],1,0)+Horaires356715[[#This Row],[PNP Début]])</f>
        <v>0</v>
      </c>
      <c r="L47" s="55">
        <f>IF(Horaires356715[[#This Row],[PNP Fin]]=0,0,IF(Horaires356715[[#This Row],[PNP Fin]]&lt;Horaires356715[[#This Row],[début]],1,0)+Horaires356715[[#This Row],[PNP Fin]])</f>
        <v>0</v>
      </c>
      <c r="M47" s="55">
        <f>IF(Horaires356715[[#This Row],[Fin]]&lt;Horaires356715[[#This Row],[début]],1,0)+Horaires356715[[#This Row],[Fin]]</f>
        <v>0</v>
      </c>
      <c r="N47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7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7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7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0.1*(Horaires356715[[#This Row],[Heures de nuit]]+Horaires356715[[#This Row],[heures jour dimanche]]+Horaires356715[[#This Row],[heures jour fériés]])</f>
        <v>0</v>
      </c>
      <c r="J48" s="53">
        <f>(MOD(Horaires356715[[#This Row],[Fin]]-Horaires356715[[#This Row],[début]],1)-MOD(Horaires356715[[#This Row],[PNP Fin]]-Horaires356715[[#This Row],[PNP Début]],1))*24</f>
        <v>0</v>
      </c>
      <c r="K48" s="54">
        <f>IF(Horaires356715[[#This Row],[PNP Début]]=0,0,IF(Horaires356715[[#This Row],[PNP Début]]&lt;Horaires356715[[#This Row],[début]],1,0)+Horaires356715[[#This Row],[PNP Début]])</f>
        <v>0</v>
      </c>
      <c r="L48" s="55">
        <f>IF(Horaires356715[[#This Row],[PNP Fin]]=0,0,IF(Horaires356715[[#This Row],[PNP Fin]]&lt;Horaires356715[[#This Row],[début]],1,0)+Horaires356715[[#This Row],[PNP Fin]])</f>
        <v>0</v>
      </c>
      <c r="M48" s="55">
        <f>IF(Horaires356715[[#This Row],[Fin]]&lt;Horaires356715[[#This Row],[début]],1,0)+Horaires356715[[#This Row],[Fin]]</f>
        <v>0</v>
      </c>
      <c r="N48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8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8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8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0.1*(Horaires356715[[#This Row],[Heures de nuit]]+Horaires356715[[#This Row],[heures jour dimanche]]+Horaires356715[[#This Row],[heures jour fériés]])</f>
        <v>0</v>
      </c>
      <c r="J49" s="53">
        <f>(MOD(Horaires356715[[#This Row],[Fin]]-Horaires356715[[#This Row],[début]],1)-MOD(Horaires356715[[#This Row],[PNP Fin]]-Horaires356715[[#This Row],[PNP Début]],1))*24</f>
        <v>0</v>
      </c>
      <c r="K49" s="54">
        <f>IF(Horaires356715[[#This Row],[PNP Début]]=0,0,IF(Horaires356715[[#This Row],[PNP Début]]&lt;Horaires356715[[#This Row],[début]],1,0)+Horaires356715[[#This Row],[PNP Début]])</f>
        <v>0</v>
      </c>
      <c r="L49" s="55">
        <f>IF(Horaires356715[[#This Row],[PNP Fin]]=0,0,IF(Horaires356715[[#This Row],[PNP Fin]]&lt;Horaires356715[[#This Row],[début]],1,0)+Horaires356715[[#This Row],[PNP Fin]])</f>
        <v>0</v>
      </c>
      <c r="M49" s="55">
        <f>IF(Horaires356715[[#This Row],[Fin]]&lt;Horaires356715[[#This Row],[début]],1,0)+Horaires356715[[#This Row],[Fin]]</f>
        <v>0</v>
      </c>
      <c r="N49" s="36">
        <f>IF(Horaires356715[[#This Row],[Fin]]&lt;Horaires356715[[#This Row],[début]],MAX(0,MIN(Horaires356715[[#This Row],[Fin corrigée si nuit]],fin_nuit)-MAX(Horaires356715[[#This Row],[début]],deb_nuit))*24,(MAX(deb_nuit,Horaires356715[[#This Row],[Fin]])-MAX(deb_nuit,Horaires356715[[#This Row],[début]])+MAX(MIN(fin_nuit-1,Horaires356715[[#This Row],[Fin]])-MIN(fin_nuit-1,Horaires356715[[#This Row],[début]]),0))*24)</f>
        <v>0</v>
      </c>
      <c r="O49" s="57">
        <f>(MAX(0,MIN(Horaires356715[[#This Row],[Fin corrigée si nuit]],fin_nuit)-MAX(Horaires356715[[#This Row],[début]],deb_nuit))-IF(Horaires356715[[#This Row],[PNP Début]]=0,0,MIN(Horaires356715[[#This Row],[PNP Fin corrigée]],fin_nuit)-MAX(Horaires356715[[#This Row],[PNP Début corrigé]],deb_nuit)))*24</f>
        <v>0</v>
      </c>
      <c r="P4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</f>
        <v>0</v>
      </c>
      <c r="Q49" s="57">
        <f>(IF(WEEKDAY(Horaires356715[[#This Row],[Date]],2)=7,MAX(0,MIN(fin_dimJF,Horaires356715[[#This Row],[Fin corrigée si nuit]])-MAX(deb_dimJF,Horaires356715[[#This Row],[début]])),0)+IF(WEEKDAY(Horaires356715[[#This Row],[Date]],2)=6,MAX(0,Horaires356715[[#This Row],[Fin corrigée si nuit]]-(1+deb_dimJF)),0))*24-
(IF(WEEKDAY(Horaires356715[[#This Row],[Date]],2)=7,MAX(0,MIN(fin_dimJF,Horaires356715[[#This Row],[PNP Fin corrigée]])-MAX(deb_dimJF,Horaires356715[[#This Row],[PNP Début corrigé]])),0)+IF(WEEKDAY(Horaires356715[[#This Row],[Date]],2)=6,MAX(0,Horaires356715[[#This Row],[PNP Fin corrigée]]-(1+deb_dimJF)),0))*24</f>
        <v>0</v>
      </c>
      <c r="R4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</f>
        <v>0</v>
      </c>
      <c r="S49" s="57">
        <f>(IF(COUNTIF(JF,Horaires356715[[#This Row],[Date]]),MAX(0,MIN(fin_dimJF,Horaires356715[[#This Row],[Fin corrigée si nuit]])-MAX(deb_dimJF,Horaires356715[[#This Row],[début]])),0)+IF(COUNTIF(JF,Horaires356715[[#This Row],[Date]]+1),MAX(0,Horaires356715[[#This Row],[Fin corrigée si nuit]]-(1+deb_dimJF)),0))*24-
(IF(COUNTIF(JF,Horaires356715[[#This Row],[Date]]),MAX(0,MIN(fin_dimJF,Horaires356715[[#This Row],[PNP Fin corrigée]])-MAX(deb_dimJF,Horaires356715[[#This Row],[PNP Début corrigé]])),0)+IF(COUNTIF(JF,Horaires356715[[#This Row],[Date]]+1),MAX(0,Horaires356715[[#This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SUM(Horaires356715[Majoration])</f>
        <v>1.2000000000000002</v>
      </c>
      <c r="J50" s="60">
        <f>SUM(Horaires356715[Heures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Septembre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43344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0.1*(Horaires3567314[[#This Row],[Heures de nuit]]+Horaires3567314[[#This Row],[heures jour dimanche]]+Horaires3567314[[#This Row],[heures jour fériés]])</f>
        <v>0.7</v>
      </c>
      <c r="J13" s="34">
        <f>(MOD(Horaires3567314[[#This Row],[Fin]]-Horaires3567314[[#This Row],[début]],1)-MOD(Horaires3567314[[#This Row],[PNP Fin]]-Horaires3567314[[#This Row],[PNP Début]],1))*24</f>
        <v>12</v>
      </c>
      <c r="K13" s="35">
        <f>IF(Horaires3567314[[#This Row],[PNP Début]]=0,0,IF(Horaires3567314[[#This Row],[PNP Début]]&lt;Horaires3567314[[#This Row],[début]],1,0)+Horaires3567314[[#This Row],[PNP Début]])</f>
        <v>0</v>
      </c>
      <c r="L13" s="35">
        <f>IF(Horaires3567314[[#This Row],[PNP Fin]]=0,0,IF(Horaires3567314[[#This Row],[PNP Fin]]&lt;Horaires3567314[[#This Row],[début]],1,0)+Horaires3567314[[#This Row],[PNP Fin]])</f>
        <v>0</v>
      </c>
      <c r="M13" s="35">
        <f>IF(Horaires3567314[[#This Row],[Fin]]&lt;Horaires3567314[[#This Row],[début]],1,0)+Horaires3567314[[#This Row],[Fin]]</f>
        <v>1.25</v>
      </c>
      <c r="N13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6.9999999999999991</v>
      </c>
      <c r="O13" s="3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6.9999999999999991</v>
      </c>
      <c r="P13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3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3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3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0.1*(Horaires3567314[[#This Row],[Heures de nuit]]+Horaires3567314[[#This Row],[heures jour dimanche]]+Horaires3567314[[#This Row],[heures jour fériés]])</f>
        <v>0</v>
      </c>
      <c r="J14" s="34">
        <f>(MOD(Horaires3567314[[#This Row],[Fin]]-Horaires3567314[[#This Row],[début]],1)-MOD(Horaires3567314[[#This Row],[PNP Fin]]-Horaires3567314[[#This Row],[PNP Début]],1))*24</f>
        <v>0</v>
      </c>
      <c r="K14" s="35">
        <f>IF(Horaires3567314[[#This Row],[PNP Début]]=0,0,IF(Horaires3567314[[#This Row],[PNP Début]]&lt;Horaires3567314[[#This Row],[début]],1,0)+Horaires3567314[[#This Row],[PNP Début]])</f>
        <v>0</v>
      </c>
      <c r="L14" s="35">
        <f>IF(Horaires3567314[[#This Row],[PNP Fin]]=0,0,IF(Horaires3567314[[#This Row],[PNP Fin]]&lt;Horaires3567314[[#This Row],[début]],1,0)+Horaires3567314[[#This Row],[PNP Fin]])</f>
        <v>0</v>
      </c>
      <c r="M14" s="35">
        <f>IF(Horaires3567314[[#This Row],[Fin]]&lt;Horaires3567314[[#This Row],[début]],1,0)+Horaires3567314[[#This Row],[Fin]]</f>
        <v>0</v>
      </c>
      <c r="N14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4" s="3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4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4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4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4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0.1*(Horaires3567314[[#This Row],[Heures de nuit]]+Horaires3567314[[#This Row],[heures jour dimanche]]+Horaires3567314[[#This Row],[heures jour fériés]])</f>
        <v>0</v>
      </c>
      <c r="J15" s="34">
        <f>(MOD(Horaires3567314[[#This Row],[Fin]]-Horaires3567314[[#This Row],[début]],1)-MOD(Horaires3567314[[#This Row],[PNP Fin]]-Horaires3567314[[#This Row],[PNP Début]],1))*24</f>
        <v>0</v>
      </c>
      <c r="K15" s="35">
        <f>IF(Horaires3567314[[#This Row],[PNP Début]]=0,0,IF(Horaires3567314[[#This Row],[PNP Début]]&lt;Horaires3567314[[#This Row],[début]],1,0)+Horaires3567314[[#This Row],[PNP Début]])</f>
        <v>0</v>
      </c>
      <c r="L15" s="35">
        <f>IF(Horaires3567314[[#This Row],[PNP Fin]]=0,0,IF(Horaires3567314[[#This Row],[PNP Fin]]&lt;Horaires3567314[[#This Row],[début]],1,0)+Horaires3567314[[#This Row],[PNP Fin]])</f>
        <v>0</v>
      </c>
      <c r="M15" s="35">
        <f>IF(Horaires3567314[[#This Row],[Fin]]&lt;Horaires3567314[[#This Row],[début]],1,0)+Horaires3567314[[#This Row],[Fin]]</f>
        <v>0</v>
      </c>
      <c r="N15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5" s="3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5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5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5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5" s="3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0.1*(Horaires3567314[[#This Row],[Heures de nuit]]+Horaires3567314[[#This Row],[heures jour dimanche]]+Horaires3567314[[#This Row],[heures jour fériés]])</f>
        <v>0</v>
      </c>
      <c r="J16" s="38">
        <f>(MOD(Horaires3567314[[#This Row],[Fin]]-Horaires3567314[[#This Row],[début]],1)-MOD(Horaires3567314[[#This Row],[PNP Fin]]-Horaires3567314[[#This Row],[PNP Début]],1))*24</f>
        <v>0</v>
      </c>
      <c r="K16" s="35">
        <f>IF(Horaires3567314[[#This Row],[PNP Début]]=0,0,IF(Horaires3567314[[#This Row],[PNP Début]]&lt;Horaires3567314[[#This Row],[début]],1,0)+Horaires3567314[[#This Row],[PNP Début]])</f>
        <v>0</v>
      </c>
      <c r="L16" s="35">
        <f>IF(Horaires3567314[[#This Row],[PNP Fin]]=0,0,IF(Horaires3567314[[#This Row],[PNP Fin]]&lt;Horaires3567314[[#This Row],[début]],1,0)+Horaires3567314[[#This Row],[PNP Fin]])</f>
        <v>0</v>
      </c>
      <c r="M16" s="39">
        <f>IF(Horaires3567314[[#This Row],[Fin]]&lt;Horaires3567314[[#This Row],[début]],1,0)+Horaires3567314[[#This Row],[Fin]]</f>
        <v>0</v>
      </c>
      <c r="N16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6" s="40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6" s="40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6" s="3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6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6" s="4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0.1*(Horaires3567314[[#This Row],[Heures de nuit]]+Horaires3567314[[#This Row],[heures jour dimanche]]+Horaires3567314[[#This Row],[heures jour fériés]])</f>
        <v>0</v>
      </c>
      <c r="J17" s="43">
        <f>(MOD(Horaires3567314[[#This Row],[Fin]]-Horaires3567314[[#This Row],[début]],1)-MOD(Horaires3567314[[#This Row],[PNP Fin]]-Horaires3567314[[#This Row],[PNP Début]],1))*24</f>
        <v>0</v>
      </c>
      <c r="K17" s="44">
        <f>IF(Horaires3567314[[#This Row],[PNP Début]]=0,0,IF(Horaires3567314[[#This Row],[PNP Début]]&lt;Horaires3567314[[#This Row],[début]],1,0)+Horaires3567314[[#This Row],[PNP Début]])</f>
        <v>0</v>
      </c>
      <c r="L17" s="45">
        <f>IF(Horaires3567314[[#This Row],[PNP Fin]]=0,0,IF(Horaires3567314[[#This Row],[PNP Fin]]&lt;Horaires3567314[[#This Row],[début]],1,0)+Horaires3567314[[#This Row],[PNP Fin]])</f>
        <v>0</v>
      </c>
      <c r="M17" s="45">
        <f>IF(Horaires3567314[[#This Row],[Fin]]&lt;Horaires3567314[[#This Row],[début]],1,0)+Horaires3567314[[#This Row],[Fin]]</f>
        <v>0</v>
      </c>
      <c r="N17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7" s="4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7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7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7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7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0.1*(Horaires3567314[[#This Row],[Heures de nuit]]+Horaires3567314[[#This Row],[heures jour dimanche]]+Horaires3567314[[#This Row],[heures jour fériés]])</f>
        <v>0</v>
      </c>
      <c r="J18" s="43">
        <f>(MOD(Horaires3567314[[#This Row],[Fin]]-Horaires3567314[[#This Row],[début]],1)-MOD(Horaires3567314[[#This Row],[PNP Fin]]-Horaires3567314[[#This Row],[PNP Début]],1))*24</f>
        <v>0</v>
      </c>
      <c r="K18" s="44">
        <f>IF(Horaires3567314[[#This Row],[PNP Début]]=0,0,IF(Horaires3567314[[#This Row],[PNP Début]]&lt;Horaires3567314[[#This Row],[début]],1,0)+Horaires3567314[[#This Row],[PNP Début]])</f>
        <v>0</v>
      </c>
      <c r="L18" s="45">
        <f>IF(Horaires3567314[[#This Row],[PNP Fin]]=0,0,IF(Horaires3567314[[#This Row],[PNP Fin]]&lt;Horaires3567314[[#This Row],[début]],1,0)+Horaires3567314[[#This Row],[PNP Fin]])</f>
        <v>0</v>
      </c>
      <c r="M18" s="45">
        <f>IF(Horaires3567314[[#This Row],[Fin]]&lt;Horaires3567314[[#This Row],[début]],1,0)+Horaires3567314[[#This Row],[Fin]]</f>
        <v>0</v>
      </c>
      <c r="N18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8" s="4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8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8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8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8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0.1*(Horaires3567314[[#This Row],[Heures de nuit]]+Horaires3567314[[#This Row],[heures jour dimanche]]+Horaires3567314[[#This Row],[heures jour fériés]])</f>
        <v>0</v>
      </c>
      <c r="J19" s="43">
        <f>(MOD(Horaires3567314[[#This Row],[Fin]]-Horaires3567314[[#This Row],[début]],1)-MOD(Horaires3567314[[#This Row],[PNP Fin]]-Horaires3567314[[#This Row],[PNP Début]],1))*24</f>
        <v>0</v>
      </c>
      <c r="K19" s="44">
        <f>IF(Horaires3567314[[#This Row],[PNP Début]]=0,0,IF(Horaires3567314[[#This Row],[PNP Début]]&lt;Horaires3567314[[#This Row],[début]],1,0)+Horaires3567314[[#This Row],[PNP Début]])</f>
        <v>0</v>
      </c>
      <c r="L19" s="45">
        <f>IF(Horaires3567314[[#This Row],[PNP Fin]]=0,0,IF(Horaires3567314[[#This Row],[PNP Fin]]&lt;Horaires3567314[[#This Row],[début]],1,0)+Horaires3567314[[#This Row],[PNP Fin]])</f>
        <v>0</v>
      </c>
      <c r="M19" s="45">
        <f>IF(Horaires3567314[[#This Row],[Fin]]&lt;Horaires3567314[[#This Row],[début]],1,0)+Horaires3567314[[#This Row],[Fin]]</f>
        <v>0</v>
      </c>
      <c r="N19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19" s="4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19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19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19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19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0.1*(Horaires3567314[[#This Row],[Heures de nuit]]+Horaires3567314[[#This Row],[heures jour dimanche]]+Horaires3567314[[#This Row],[heures jour fériés]])</f>
        <v>0</v>
      </c>
      <c r="J20" s="43">
        <f>(MOD(Horaires3567314[[#This Row],[Fin]]-Horaires3567314[[#This Row],[début]],1)-MOD(Horaires3567314[[#This Row],[PNP Fin]]-Horaires3567314[[#This Row],[PNP Début]],1))*24</f>
        <v>0</v>
      </c>
      <c r="K20" s="44">
        <f>IF(Horaires3567314[[#This Row],[PNP Début]]=0,0,IF(Horaires3567314[[#This Row],[PNP Début]]&lt;Horaires3567314[[#This Row],[début]],1,0)+Horaires3567314[[#This Row],[PNP Début]])</f>
        <v>0</v>
      </c>
      <c r="L20" s="45">
        <f>IF(Horaires3567314[[#This Row],[PNP Fin]]=0,0,IF(Horaires3567314[[#This Row],[PNP Fin]]&lt;Horaires3567314[[#This Row],[début]],1,0)+Horaires3567314[[#This Row],[PNP Fin]])</f>
        <v>0</v>
      </c>
      <c r="M20" s="45">
        <f>IF(Horaires3567314[[#This Row],[Fin]]&lt;Horaires3567314[[#This Row],[début]],1,0)+Horaires3567314[[#This Row],[Fin]]</f>
        <v>0</v>
      </c>
      <c r="N20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0" s="46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0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0" s="46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0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0" s="46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0.1*(Horaires3567314[[#This Row],[Heures de nuit]]+Horaires3567314[[#This Row],[heures jour dimanche]]+Horaires3567314[[#This Row],[heures jour fériés]])</f>
        <v>0</v>
      </c>
      <c r="J21" s="48">
        <f>(MOD(Horaires3567314[[#This Row],[Fin]]-Horaires3567314[[#This Row],[début]],1)-MOD(Horaires3567314[[#This Row],[PNP Fin]]-Horaires3567314[[#This Row],[PNP Début]],1))*24</f>
        <v>0</v>
      </c>
      <c r="K21" s="49">
        <f>IF(Horaires3567314[[#This Row],[PNP Début]]=0,0,IF(Horaires3567314[[#This Row],[PNP Début]]&lt;Horaires3567314[[#This Row],[début]],1,0)+Horaires3567314[[#This Row],[PNP Début]])</f>
        <v>0</v>
      </c>
      <c r="L21" s="50">
        <f>IF(Horaires3567314[[#This Row],[PNP Fin]]=0,0,IF(Horaires3567314[[#This Row],[PNP Fin]]&lt;Horaires3567314[[#This Row],[début]],1,0)+Horaires3567314[[#This Row],[PNP Fin]])</f>
        <v>0</v>
      </c>
      <c r="M21" s="50">
        <f>IF(Horaires3567314[[#This Row],[Fin]]&lt;Horaires3567314[[#This Row],[début]],1,0)+Horaires3567314[[#This Row],[Fin]]</f>
        <v>0</v>
      </c>
      <c r="N21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1" s="51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1" s="51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1" s="51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0.1*(Horaires3567314[[#This Row],[Heures de nuit]]+Horaires3567314[[#This Row],[heures jour dimanche]]+Horaires3567314[[#This Row],[heures jour fériés]])</f>
        <v>0</v>
      </c>
      <c r="J22" s="53">
        <f>(MOD(Horaires3567314[[#This Row],[Fin]]-Horaires3567314[[#This Row],[début]],1)-MOD(Horaires3567314[[#This Row],[PNP Fin]]-Horaires3567314[[#This Row],[PNP Début]],1))*24</f>
        <v>0</v>
      </c>
      <c r="K22" s="54">
        <f>IF(Horaires3567314[[#This Row],[PNP Début]]=0,0,IF(Horaires3567314[[#This Row],[PNP Début]]&lt;Horaires3567314[[#This Row],[début]],1,0)+Horaires3567314[[#This Row],[PNP Début]])</f>
        <v>0</v>
      </c>
      <c r="L22" s="55">
        <f>IF(Horaires3567314[[#This Row],[PNP Fin]]=0,0,IF(Horaires3567314[[#This Row],[PNP Fin]]&lt;Horaires3567314[[#This Row],[début]],1,0)+Horaires3567314[[#This Row],[PNP Fin]])</f>
        <v>0</v>
      </c>
      <c r="M22" s="55">
        <f>IF(Horaires3567314[[#This Row],[Fin]]&lt;Horaires3567314[[#This Row],[début]],1,0)+Horaires3567314[[#This Row],[Fin]]</f>
        <v>0</v>
      </c>
      <c r="N22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2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0.1*(Horaires3567314[[#This Row],[Heures de nuit]]+Horaires3567314[[#This Row],[heures jour dimanche]]+Horaires3567314[[#This Row],[heures jour fériés]])</f>
        <v>0</v>
      </c>
      <c r="J23" s="53">
        <f>(MOD(Horaires3567314[[#This Row],[Fin]]-Horaires3567314[[#This Row],[début]],1)-MOD(Horaires3567314[[#This Row],[PNP Fin]]-Horaires3567314[[#This Row],[PNP Début]],1))*24</f>
        <v>0</v>
      </c>
      <c r="K23" s="54">
        <f>IF(Horaires3567314[[#This Row],[PNP Début]]=0,0,IF(Horaires3567314[[#This Row],[PNP Début]]&lt;Horaires3567314[[#This Row],[début]],1,0)+Horaires3567314[[#This Row],[PNP Début]])</f>
        <v>0</v>
      </c>
      <c r="L23" s="55">
        <f>IF(Horaires3567314[[#This Row],[PNP Fin]]=0,0,IF(Horaires3567314[[#This Row],[PNP Fin]]&lt;Horaires3567314[[#This Row],[début]],1,0)+Horaires3567314[[#This Row],[PNP Fin]])</f>
        <v>0</v>
      </c>
      <c r="M23" s="55">
        <f>IF(Horaires3567314[[#This Row],[Fin]]&lt;Horaires3567314[[#This Row],[début]],1,0)+Horaires3567314[[#This Row],[Fin]]</f>
        <v>0</v>
      </c>
      <c r="N23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3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0.1*(Horaires3567314[[#This Row],[Heures de nuit]]+Horaires3567314[[#This Row],[heures jour dimanche]]+Horaires3567314[[#This Row],[heures jour fériés]])</f>
        <v>0</v>
      </c>
      <c r="J24" s="53">
        <f>(MOD(Horaires3567314[[#This Row],[Fin]]-Horaires3567314[[#This Row],[début]],1)-MOD(Horaires3567314[[#This Row],[PNP Fin]]-Horaires3567314[[#This Row],[PNP Début]],1))*24</f>
        <v>0</v>
      </c>
      <c r="K24" s="54">
        <f>IF(Horaires3567314[[#This Row],[PNP Début]]=0,0,IF(Horaires3567314[[#This Row],[PNP Début]]&lt;Horaires3567314[[#This Row],[début]],1,0)+Horaires3567314[[#This Row],[PNP Début]])</f>
        <v>0</v>
      </c>
      <c r="L24" s="55">
        <f>IF(Horaires3567314[[#This Row],[PNP Fin]]=0,0,IF(Horaires3567314[[#This Row],[PNP Fin]]&lt;Horaires3567314[[#This Row],[début]],1,0)+Horaires3567314[[#This Row],[PNP Fin]])</f>
        <v>0</v>
      </c>
      <c r="M24" s="55">
        <f>IF(Horaires3567314[[#This Row],[Fin]]&lt;Horaires3567314[[#This Row],[début]],1,0)+Horaires3567314[[#This Row],[Fin]]</f>
        <v>0</v>
      </c>
      <c r="N24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4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0.1*(Horaires3567314[[#This Row],[Heures de nuit]]+Horaires3567314[[#This Row],[heures jour dimanche]]+Horaires3567314[[#This Row],[heures jour fériés]])</f>
        <v>0</v>
      </c>
      <c r="J25" s="53">
        <f>(MOD(Horaires3567314[[#This Row],[Fin]]-Horaires3567314[[#This Row],[début]],1)-MOD(Horaires3567314[[#This Row],[PNP Fin]]-Horaires3567314[[#This Row],[PNP Début]],1))*24</f>
        <v>0</v>
      </c>
      <c r="K25" s="54">
        <f>IF(Horaires3567314[[#This Row],[PNP Début]]=0,0,IF(Horaires3567314[[#This Row],[PNP Début]]&lt;Horaires3567314[[#This Row],[début]],1,0)+Horaires3567314[[#This Row],[PNP Début]])</f>
        <v>0</v>
      </c>
      <c r="L25" s="55">
        <f>IF(Horaires3567314[[#This Row],[PNP Fin]]=0,0,IF(Horaires3567314[[#This Row],[PNP Fin]]&lt;Horaires3567314[[#This Row],[début]],1,0)+Horaires3567314[[#This Row],[PNP Fin]])</f>
        <v>0</v>
      </c>
      <c r="M25" s="55">
        <f>IF(Horaires3567314[[#This Row],[Fin]]&lt;Horaires3567314[[#This Row],[début]],1,0)+Horaires3567314[[#This Row],[Fin]]</f>
        <v>0</v>
      </c>
      <c r="N25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5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0.1*(Horaires3567314[[#This Row],[Heures de nuit]]+Horaires3567314[[#This Row],[heures jour dimanche]]+Horaires3567314[[#This Row],[heures jour fériés]])</f>
        <v>0</v>
      </c>
      <c r="J26" s="53">
        <f>(MOD(Horaires3567314[[#This Row],[Fin]]-Horaires3567314[[#This Row],[début]],1)-MOD(Horaires3567314[[#This Row],[PNP Fin]]-Horaires3567314[[#This Row],[PNP Début]],1))*24</f>
        <v>0</v>
      </c>
      <c r="K26" s="54">
        <f>IF(Horaires3567314[[#This Row],[PNP Début]]=0,0,IF(Horaires3567314[[#This Row],[PNP Début]]&lt;Horaires3567314[[#This Row],[début]],1,0)+Horaires3567314[[#This Row],[PNP Début]])</f>
        <v>0</v>
      </c>
      <c r="L26" s="55">
        <f>IF(Horaires3567314[[#This Row],[PNP Fin]]=0,0,IF(Horaires3567314[[#This Row],[PNP Fin]]&lt;Horaires3567314[[#This Row],[début]],1,0)+Horaires3567314[[#This Row],[PNP Fin]])</f>
        <v>0</v>
      </c>
      <c r="M26" s="55">
        <f>IF(Horaires3567314[[#This Row],[Fin]]&lt;Horaires3567314[[#This Row],[début]],1,0)+Horaires3567314[[#This Row],[Fin]]</f>
        <v>0</v>
      </c>
      <c r="N26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6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0.1*(Horaires3567314[[#This Row],[Heures de nuit]]+Horaires3567314[[#This Row],[heures jour dimanche]]+Horaires3567314[[#This Row],[heures jour fériés]])</f>
        <v>0</v>
      </c>
      <c r="J27" s="53">
        <f>(MOD(Horaires3567314[[#This Row],[Fin]]-Horaires3567314[[#This Row],[début]],1)-MOD(Horaires3567314[[#This Row],[PNP Fin]]-Horaires3567314[[#This Row],[PNP Début]],1))*24</f>
        <v>0</v>
      </c>
      <c r="K27" s="54">
        <f>IF(Horaires3567314[[#This Row],[PNP Début]]=0,0,IF(Horaires3567314[[#This Row],[PNP Début]]&lt;Horaires3567314[[#This Row],[début]],1,0)+Horaires3567314[[#This Row],[PNP Début]])</f>
        <v>0</v>
      </c>
      <c r="L27" s="55">
        <f>IF(Horaires3567314[[#This Row],[PNP Fin]]=0,0,IF(Horaires3567314[[#This Row],[PNP Fin]]&lt;Horaires3567314[[#This Row],[début]],1,0)+Horaires3567314[[#This Row],[PNP Fin]])</f>
        <v>0</v>
      </c>
      <c r="M27" s="55">
        <f>IF(Horaires3567314[[#This Row],[Fin]]&lt;Horaires3567314[[#This Row],[début]],1,0)+Horaires3567314[[#This Row],[Fin]]</f>
        <v>0</v>
      </c>
      <c r="N27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7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0.1*(Horaires3567314[[#This Row],[Heures de nuit]]+Horaires3567314[[#This Row],[heures jour dimanche]]+Horaires3567314[[#This Row],[heures jour fériés]])</f>
        <v>0</v>
      </c>
      <c r="J28" s="53">
        <f>(MOD(Horaires3567314[[#This Row],[Fin]]-Horaires3567314[[#This Row],[début]],1)-MOD(Horaires3567314[[#This Row],[PNP Fin]]-Horaires3567314[[#This Row],[PNP Début]],1))*24</f>
        <v>0</v>
      </c>
      <c r="K28" s="54">
        <f>IF(Horaires3567314[[#This Row],[PNP Début]]=0,0,IF(Horaires3567314[[#This Row],[PNP Début]]&lt;Horaires3567314[[#This Row],[début]],1,0)+Horaires3567314[[#This Row],[PNP Début]])</f>
        <v>0</v>
      </c>
      <c r="L28" s="55">
        <f>IF(Horaires3567314[[#This Row],[PNP Fin]]=0,0,IF(Horaires3567314[[#This Row],[PNP Fin]]&lt;Horaires3567314[[#This Row],[début]],1,0)+Horaires3567314[[#This Row],[PNP Fin]])</f>
        <v>0</v>
      </c>
      <c r="M28" s="55">
        <f>IF(Horaires3567314[[#This Row],[Fin]]&lt;Horaires3567314[[#This Row],[début]],1,0)+Horaires3567314[[#This Row],[Fin]]</f>
        <v>0</v>
      </c>
      <c r="N28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8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0.1*(Horaires3567314[[#This Row],[Heures de nuit]]+Horaires3567314[[#This Row],[heures jour dimanche]]+Horaires3567314[[#This Row],[heures jour fériés]])</f>
        <v>0</v>
      </c>
      <c r="J29" s="53">
        <f>(MOD(Horaires3567314[[#This Row],[Fin]]-Horaires3567314[[#This Row],[début]],1)-MOD(Horaires3567314[[#This Row],[PNP Fin]]-Horaires3567314[[#This Row],[PNP Début]],1))*24</f>
        <v>0</v>
      </c>
      <c r="K29" s="54">
        <f>IF(Horaires3567314[[#This Row],[PNP Début]]=0,0,IF(Horaires3567314[[#This Row],[PNP Début]]&lt;Horaires3567314[[#This Row],[début]],1,0)+Horaires3567314[[#This Row],[PNP Début]])</f>
        <v>0</v>
      </c>
      <c r="L29" s="55">
        <f>IF(Horaires3567314[[#This Row],[PNP Fin]]=0,0,IF(Horaires3567314[[#This Row],[PNP Fin]]&lt;Horaires3567314[[#This Row],[début]],1,0)+Horaires3567314[[#This Row],[PNP Fin]])</f>
        <v>0</v>
      </c>
      <c r="M29" s="55">
        <f>IF(Horaires3567314[[#This Row],[Fin]]&lt;Horaires3567314[[#This Row],[début]],1,0)+Horaires3567314[[#This Row],[Fin]]</f>
        <v>0</v>
      </c>
      <c r="N29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29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2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2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2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2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0.1*(Horaires3567314[[#This Row],[Heures de nuit]]+Horaires3567314[[#This Row],[heures jour dimanche]]+Horaires3567314[[#This Row],[heures jour fériés]])</f>
        <v>0</v>
      </c>
      <c r="J30" s="53">
        <f>(MOD(Horaires3567314[[#This Row],[Fin]]-Horaires3567314[[#This Row],[début]],1)-MOD(Horaires3567314[[#This Row],[PNP Fin]]-Horaires3567314[[#This Row],[PNP Début]],1))*24</f>
        <v>0</v>
      </c>
      <c r="K30" s="54">
        <f>IF(Horaires3567314[[#This Row],[PNP Début]]=0,0,IF(Horaires3567314[[#This Row],[PNP Début]]&lt;Horaires3567314[[#This Row],[début]],1,0)+Horaires3567314[[#This Row],[PNP Début]])</f>
        <v>0</v>
      </c>
      <c r="L30" s="55">
        <f>IF(Horaires3567314[[#This Row],[PNP Fin]]=0,0,IF(Horaires3567314[[#This Row],[PNP Fin]]&lt;Horaires3567314[[#This Row],[début]],1,0)+Horaires3567314[[#This Row],[PNP Fin]])</f>
        <v>0</v>
      </c>
      <c r="M30" s="55">
        <f>IF(Horaires3567314[[#This Row],[Fin]]&lt;Horaires3567314[[#This Row],[début]],1,0)+Horaires3567314[[#This Row],[Fin]]</f>
        <v>0</v>
      </c>
      <c r="N30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0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0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0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0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0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0.1*(Horaires3567314[[#This Row],[Heures de nuit]]+Horaires3567314[[#This Row],[heures jour dimanche]]+Horaires3567314[[#This Row],[heures jour fériés]])</f>
        <v>0</v>
      </c>
      <c r="J31" s="53">
        <f>(MOD(Horaires3567314[[#This Row],[Fin]]-Horaires3567314[[#This Row],[début]],1)-MOD(Horaires3567314[[#This Row],[PNP Fin]]-Horaires3567314[[#This Row],[PNP Début]],1))*24</f>
        <v>0</v>
      </c>
      <c r="K31" s="54">
        <f>IF(Horaires3567314[[#This Row],[PNP Début]]=0,0,IF(Horaires3567314[[#This Row],[PNP Début]]&lt;Horaires3567314[[#This Row],[début]],1,0)+Horaires3567314[[#This Row],[PNP Début]])</f>
        <v>0</v>
      </c>
      <c r="L31" s="55">
        <f>IF(Horaires3567314[[#This Row],[PNP Fin]]=0,0,IF(Horaires3567314[[#This Row],[PNP Fin]]&lt;Horaires3567314[[#This Row],[début]],1,0)+Horaires3567314[[#This Row],[PNP Fin]])</f>
        <v>0</v>
      </c>
      <c r="M31" s="55">
        <f>IF(Horaires3567314[[#This Row],[Fin]]&lt;Horaires3567314[[#This Row],[début]],1,0)+Horaires3567314[[#This Row],[Fin]]</f>
        <v>0</v>
      </c>
      <c r="N31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1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1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1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1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1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0.1*(Horaires3567314[[#This Row],[Heures de nuit]]+Horaires3567314[[#This Row],[heures jour dimanche]]+Horaires3567314[[#This Row],[heures jour fériés]])</f>
        <v>0</v>
      </c>
      <c r="J32" s="53">
        <f>(MOD(Horaires3567314[[#This Row],[Fin]]-Horaires3567314[[#This Row],[début]],1)-MOD(Horaires3567314[[#This Row],[PNP Fin]]-Horaires3567314[[#This Row],[PNP Début]],1))*24</f>
        <v>0</v>
      </c>
      <c r="K32" s="54">
        <f>IF(Horaires3567314[[#This Row],[PNP Début]]=0,0,IF(Horaires3567314[[#This Row],[PNP Début]]&lt;Horaires3567314[[#This Row],[début]],1,0)+Horaires3567314[[#This Row],[PNP Début]])</f>
        <v>0</v>
      </c>
      <c r="L32" s="55">
        <f>IF(Horaires3567314[[#This Row],[PNP Fin]]=0,0,IF(Horaires3567314[[#This Row],[PNP Fin]]&lt;Horaires3567314[[#This Row],[début]],1,0)+Horaires3567314[[#This Row],[PNP Fin]])</f>
        <v>0</v>
      </c>
      <c r="M32" s="55">
        <f>IF(Horaires3567314[[#This Row],[Fin]]&lt;Horaires3567314[[#This Row],[début]],1,0)+Horaires3567314[[#This Row],[Fin]]</f>
        <v>0</v>
      </c>
      <c r="N32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2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0.1*(Horaires3567314[[#This Row],[Heures de nuit]]+Horaires3567314[[#This Row],[heures jour dimanche]]+Horaires3567314[[#This Row],[heures jour fériés]])</f>
        <v>0</v>
      </c>
      <c r="J33" s="53">
        <f>(MOD(Horaires3567314[[#This Row],[Fin]]-Horaires3567314[[#This Row],[début]],1)-MOD(Horaires3567314[[#This Row],[PNP Fin]]-Horaires3567314[[#This Row],[PNP Début]],1))*24</f>
        <v>0</v>
      </c>
      <c r="K33" s="54">
        <f>IF(Horaires3567314[[#This Row],[PNP Début]]=0,0,IF(Horaires3567314[[#This Row],[PNP Début]]&lt;Horaires3567314[[#This Row],[début]],1,0)+Horaires3567314[[#This Row],[PNP Début]])</f>
        <v>0</v>
      </c>
      <c r="L33" s="55">
        <f>IF(Horaires3567314[[#This Row],[PNP Fin]]=0,0,IF(Horaires3567314[[#This Row],[PNP Fin]]&lt;Horaires3567314[[#This Row],[début]],1,0)+Horaires3567314[[#This Row],[PNP Fin]])</f>
        <v>0</v>
      </c>
      <c r="M33" s="55">
        <f>IF(Horaires3567314[[#This Row],[Fin]]&lt;Horaires3567314[[#This Row],[début]],1,0)+Horaires3567314[[#This Row],[Fin]]</f>
        <v>0</v>
      </c>
      <c r="N33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3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0.1*(Horaires3567314[[#This Row],[Heures de nuit]]+Horaires3567314[[#This Row],[heures jour dimanche]]+Horaires3567314[[#This Row],[heures jour fériés]])</f>
        <v>0</v>
      </c>
      <c r="J34" s="53">
        <f>(MOD(Horaires3567314[[#This Row],[Fin]]-Horaires3567314[[#This Row],[début]],1)-MOD(Horaires3567314[[#This Row],[PNP Fin]]-Horaires3567314[[#This Row],[PNP Début]],1))*24</f>
        <v>0</v>
      </c>
      <c r="K34" s="54">
        <f>IF(Horaires3567314[[#This Row],[PNP Début]]=0,0,IF(Horaires3567314[[#This Row],[PNP Début]]&lt;Horaires3567314[[#This Row],[début]],1,0)+Horaires3567314[[#This Row],[PNP Début]])</f>
        <v>0</v>
      </c>
      <c r="L34" s="55">
        <f>IF(Horaires3567314[[#This Row],[PNP Fin]]=0,0,IF(Horaires3567314[[#This Row],[PNP Fin]]&lt;Horaires3567314[[#This Row],[début]],1,0)+Horaires3567314[[#This Row],[PNP Fin]])</f>
        <v>0</v>
      </c>
      <c r="M34" s="55">
        <f>IF(Horaires3567314[[#This Row],[Fin]]&lt;Horaires3567314[[#This Row],[début]],1,0)+Horaires3567314[[#This Row],[Fin]]</f>
        <v>0</v>
      </c>
      <c r="N34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4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0.1*(Horaires3567314[[#This Row],[Heures de nuit]]+Horaires3567314[[#This Row],[heures jour dimanche]]+Horaires3567314[[#This Row],[heures jour fériés]])</f>
        <v>0</v>
      </c>
      <c r="J35" s="53">
        <f>(MOD(Horaires3567314[[#This Row],[Fin]]-Horaires3567314[[#This Row],[début]],1)-MOD(Horaires3567314[[#This Row],[PNP Fin]]-Horaires3567314[[#This Row],[PNP Début]],1))*24</f>
        <v>0</v>
      </c>
      <c r="K35" s="54">
        <f>IF(Horaires3567314[[#This Row],[PNP Début]]=0,0,IF(Horaires3567314[[#This Row],[PNP Début]]&lt;Horaires3567314[[#This Row],[début]],1,0)+Horaires3567314[[#This Row],[PNP Début]])</f>
        <v>0</v>
      </c>
      <c r="L35" s="55">
        <f>IF(Horaires3567314[[#This Row],[PNP Fin]]=0,0,IF(Horaires3567314[[#This Row],[PNP Fin]]&lt;Horaires3567314[[#This Row],[début]],1,0)+Horaires3567314[[#This Row],[PNP Fin]])</f>
        <v>0</v>
      </c>
      <c r="M35" s="55">
        <f>IF(Horaires3567314[[#This Row],[Fin]]&lt;Horaires3567314[[#This Row],[début]],1,0)+Horaires3567314[[#This Row],[Fin]]</f>
        <v>0</v>
      </c>
      <c r="N35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5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0.1*(Horaires3567314[[#This Row],[Heures de nuit]]+Horaires3567314[[#This Row],[heures jour dimanche]]+Horaires3567314[[#This Row],[heures jour fériés]])</f>
        <v>0</v>
      </c>
      <c r="J36" s="53">
        <f>(MOD(Horaires3567314[[#This Row],[Fin]]-Horaires3567314[[#This Row],[début]],1)-MOD(Horaires3567314[[#This Row],[PNP Fin]]-Horaires3567314[[#This Row],[PNP Début]],1))*24</f>
        <v>0</v>
      </c>
      <c r="K36" s="54">
        <f>IF(Horaires3567314[[#This Row],[PNP Début]]=0,0,IF(Horaires3567314[[#This Row],[PNP Début]]&lt;Horaires3567314[[#This Row],[début]],1,0)+Horaires3567314[[#This Row],[PNP Début]])</f>
        <v>0</v>
      </c>
      <c r="L36" s="55">
        <f>IF(Horaires3567314[[#This Row],[PNP Fin]]=0,0,IF(Horaires3567314[[#This Row],[PNP Fin]]&lt;Horaires3567314[[#This Row],[début]],1,0)+Horaires3567314[[#This Row],[PNP Fin]])</f>
        <v>0</v>
      </c>
      <c r="M36" s="55">
        <f>IF(Horaires3567314[[#This Row],[Fin]]&lt;Horaires3567314[[#This Row],[début]],1,0)+Horaires3567314[[#This Row],[Fin]]</f>
        <v>0</v>
      </c>
      <c r="N36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6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0.1*(Horaires3567314[[#This Row],[Heures de nuit]]+Horaires3567314[[#This Row],[heures jour dimanche]]+Horaires3567314[[#This Row],[heures jour fériés]])</f>
        <v>0</v>
      </c>
      <c r="J37" s="53">
        <f>(MOD(Horaires3567314[[#This Row],[Fin]]-Horaires3567314[[#This Row],[début]],1)-MOD(Horaires3567314[[#This Row],[PNP Fin]]-Horaires3567314[[#This Row],[PNP Début]],1))*24</f>
        <v>0</v>
      </c>
      <c r="K37" s="54">
        <f>IF(Horaires3567314[[#This Row],[PNP Début]]=0,0,IF(Horaires3567314[[#This Row],[PNP Début]]&lt;Horaires3567314[[#This Row],[début]],1,0)+Horaires3567314[[#This Row],[PNP Début]])</f>
        <v>0</v>
      </c>
      <c r="L37" s="55">
        <f>IF(Horaires3567314[[#This Row],[PNP Fin]]=0,0,IF(Horaires3567314[[#This Row],[PNP Fin]]&lt;Horaires3567314[[#This Row],[début]],1,0)+Horaires3567314[[#This Row],[PNP Fin]])</f>
        <v>0</v>
      </c>
      <c r="M37" s="55">
        <f>IF(Horaires3567314[[#This Row],[Fin]]&lt;Horaires3567314[[#This Row],[début]],1,0)+Horaires3567314[[#This Row],[Fin]]</f>
        <v>0</v>
      </c>
      <c r="N37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7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0.1*(Horaires3567314[[#This Row],[Heures de nuit]]+Horaires3567314[[#This Row],[heures jour dimanche]]+Horaires3567314[[#This Row],[heures jour fériés]])</f>
        <v>0</v>
      </c>
      <c r="J38" s="53">
        <f>(MOD(Horaires3567314[[#This Row],[Fin]]-Horaires3567314[[#This Row],[début]],1)-MOD(Horaires3567314[[#This Row],[PNP Fin]]-Horaires3567314[[#This Row],[PNP Début]],1))*24</f>
        <v>0</v>
      </c>
      <c r="K38" s="54">
        <f>IF(Horaires3567314[[#This Row],[PNP Début]]=0,0,IF(Horaires3567314[[#This Row],[PNP Début]]&lt;Horaires3567314[[#This Row],[début]],1,0)+Horaires3567314[[#This Row],[PNP Début]])</f>
        <v>0</v>
      </c>
      <c r="L38" s="55">
        <f>IF(Horaires3567314[[#This Row],[PNP Fin]]=0,0,IF(Horaires3567314[[#This Row],[PNP Fin]]&lt;Horaires3567314[[#This Row],[début]],1,0)+Horaires3567314[[#This Row],[PNP Fin]])</f>
        <v>0</v>
      </c>
      <c r="M38" s="55">
        <f>IF(Horaires3567314[[#This Row],[Fin]]&lt;Horaires3567314[[#This Row],[début]],1,0)+Horaires3567314[[#This Row],[Fin]]</f>
        <v>0</v>
      </c>
      <c r="N38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8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0.1*(Horaires3567314[[#This Row],[Heures de nuit]]+Horaires3567314[[#This Row],[heures jour dimanche]]+Horaires3567314[[#This Row],[heures jour fériés]])</f>
        <v>0</v>
      </c>
      <c r="J39" s="53">
        <f>(MOD(Horaires3567314[[#This Row],[Fin]]-Horaires3567314[[#This Row],[début]],1)-MOD(Horaires3567314[[#This Row],[PNP Fin]]-Horaires3567314[[#This Row],[PNP Début]],1))*24</f>
        <v>0</v>
      </c>
      <c r="K39" s="54">
        <f>IF(Horaires3567314[[#This Row],[PNP Début]]=0,0,IF(Horaires3567314[[#This Row],[PNP Début]]&lt;Horaires3567314[[#This Row],[début]],1,0)+Horaires3567314[[#This Row],[PNP Début]])</f>
        <v>0</v>
      </c>
      <c r="L39" s="55">
        <f>IF(Horaires3567314[[#This Row],[PNP Fin]]=0,0,IF(Horaires3567314[[#This Row],[PNP Fin]]&lt;Horaires3567314[[#This Row],[début]],1,0)+Horaires3567314[[#This Row],[PNP Fin]])</f>
        <v>0</v>
      </c>
      <c r="M39" s="55">
        <f>IF(Horaires3567314[[#This Row],[Fin]]&lt;Horaires3567314[[#This Row],[début]],1,0)+Horaires3567314[[#This Row],[Fin]]</f>
        <v>0</v>
      </c>
      <c r="N39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39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3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3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3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3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0.1*(Horaires3567314[[#This Row],[Heures de nuit]]+Horaires3567314[[#This Row],[heures jour dimanche]]+Horaires3567314[[#This Row],[heures jour fériés]])</f>
        <v>0</v>
      </c>
      <c r="J40" s="53">
        <f>(MOD(Horaires3567314[[#This Row],[Fin]]-Horaires3567314[[#This Row],[début]],1)-MOD(Horaires3567314[[#This Row],[PNP Fin]]-Horaires3567314[[#This Row],[PNP Début]],1))*24</f>
        <v>0</v>
      </c>
      <c r="K40" s="54">
        <f>IF(Horaires3567314[[#This Row],[PNP Début]]=0,0,IF(Horaires3567314[[#This Row],[PNP Début]]&lt;Horaires3567314[[#This Row],[début]],1,0)+Horaires3567314[[#This Row],[PNP Début]])</f>
        <v>0</v>
      </c>
      <c r="L40" s="55">
        <f>IF(Horaires3567314[[#This Row],[PNP Fin]]=0,0,IF(Horaires3567314[[#This Row],[PNP Fin]]&lt;Horaires3567314[[#This Row],[début]],1,0)+Horaires3567314[[#This Row],[PNP Fin]])</f>
        <v>0</v>
      </c>
      <c r="M40" s="55">
        <f>IF(Horaires3567314[[#This Row],[Fin]]&lt;Horaires3567314[[#This Row],[début]],1,0)+Horaires3567314[[#This Row],[Fin]]</f>
        <v>0</v>
      </c>
      <c r="N40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0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0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0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0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0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0.1*(Horaires3567314[[#This Row],[Heures de nuit]]+Horaires3567314[[#This Row],[heures jour dimanche]]+Horaires3567314[[#This Row],[heures jour fériés]])</f>
        <v>0</v>
      </c>
      <c r="J41" s="53">
        <f>(MOD(Horaires3567314[[#This Row],[Fin]]-Horaires3567314[[#This Row],[début]],1)-MOD(Horaires3567314[[#This Row],[PNP Fin]]-Horaires3567314[[#This Row],[PNP Début]],1))*24</f>
        <v>0</v>
      </c>
      <c r="K41" s="54">
        <f>IF(Horaires3567314[[#This Row],[PNP Début]]=0,0,IF(Horaires3567314[[#This Row],[PNP Début]]&lt;Horaires3567314[[#This Row],[début]],1,0)+Horaires3567314[[#This Row],[PNP Début]])</f>
        <v>0</v>
      </c>
      <c r="L41" s="55">
        <f>IF(Horaires3567314[[#This Row],[PNP Fin]]=0,0,IF(Horaires3567314[[#This Row],[PNP Fin]]&lt;Horaires3567314[[#This Row],[début]],1,0)+Horaires3567314[[#This Row],[PNP Fin]])</f>
        <v>0</v>
      </c>
      <c r="M41" s="55">
        <f>IF(Horaires3567314[[#This Row],[Fin]]&lt;Horaires3567314[[#This Row],[début]],1,0)+Horaires3567314[[#This Row],[Fin]]</f>
        <v>0</v>
      </c>
      <c r="N41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1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1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1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1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1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0.1*(Horaires3567314[[#This Row],[Heures de nuit]]+Horaires3567314[[#This Row],[heures jour dimanche]]+Horaires3567314[[#This Row],[heures jour fériés]])</f>
        <v>0</v>
      </c>
      <c r="J42" s="53">
        <f>(MOD(Horaires3567314[[#This Row],[Fin]]-Horaires3567314[[#This Row],[début]],1)-MOD(Horaires3567314[[#This Row],[PNP Fin]]-Horaires3567314[[#This Row],[PNP Début]],1))*24</f>
        <v>0</v>
      </c>
      <c r="K42" s="54">
        <f>IF(Horaires3567314[[#This Row],[PNP Début]]=0,0,IF(Horaires3567314[[#This Row],[PNP Début]]&lt;Horaires3567314[[#This Row],[début]],1,0)+Horaires3567314[[#This Row],[PNP Début]])</f>
        <v>0</v>
      </c>
      <c r="L42" s="55">
        <f>IF(Horaires3567314[[#This Row],[PNP Fin]]=0,0,IF(Horaires3567314[[#This Row],[PNP Fin]]&lt;Horaires3567314[[#This Row],[début]],1,0)+Horaires3567314[[#This Row],[PNP Fin]])</f>
        <v>0</v>
      </c>
      <c r="M42" s="55">
        <f>IF(Horaires3567314[[#This Row],[Fin]]&lt;Horaires3567314[[#This Row],[début]],1,0)+Horaires3567314[[#This Row],[Fin]]</f>
        <v>0</v>
      </c>
      <c r="N42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2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2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2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0.1*(Horaires3567314[[#This Row],[Heures de nuit]]+Horaires3567314[[#This Row],[heures jour dimanche]]+Horaires3567314[[#This Row],[heures jour fériés]])</f>
        <v>0</v>
      </c>
      <c r="J43" s="53">
        <f>(MOD(Horaires3567314[[#This Row],[Fin]]-Horaires3567314[[#This Row],[début]],1)-MOD(Horaires3567314[[#This Row],[PNP Fin]]-Horaires3567314[[#This Row],[PNP Début]],1))*24</f>
        <v>0</v>
      </c>
      <c r="K43" s="54">
        <f>IF(Horaires3567314[[#This Row],[PNP Début]]=0,0,IF(Horaires3567314[[#This Row],[PNP Début]]&lt;Horaires3567314[[#This Row],[début]],1,0)+Horaires3567314[[#This Row],[PNP Début]])</f>
        <v>0</v>
      </c>
      <c r="L43" s="55">
        <f>IF(Horaires3567314[[#This Row],[PNP Fin]]=0,0,IF(Horaires3567314[[#This Row],[PNP Fin]]&lt;Horaires3567314[[#This Row],[début]],1,0)+Horaires3567314[[#This Row],[PNP Fin]])</f>
        <v>0</v>
      </c>
      <c r="M43" s="55">
        <f>IF(Horaires3567314[[#This Row],[Fin]]&lt;Horaires3567314[[#This Row],[début]],1,0)+Horaires3567314[[#This Row],[Fin]]</f>
        <v>0</v>
      </c>
      <c r="N43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3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3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3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0.1*(Horaires3567314[[#This Row],[Heures de nuit]]+Horaires3567314[[#This Row],[heures jour dimanche]]+Horaires3567314[[#This Row],[heures jour fériés]])</f>
        <v>0</v>
      </c>
      <c r="J44" s="53">
        <f>(MOD(Horaires3567314[[#This Row],[Fin]]-Horaires3567314[[#This Row],[début]],1)-MOD(Horaires3567314[[#This Row],[PNP Fin]]-Horaires3567314[[#This Row],[PNP Début]],1))*24</f>
        <v>0</v>
      </c>
      <c r="K44" s="54">
        <f>IF(Horaires3567314[[#This Row],[PNP Début]]=0,0,IF(Horaires3567314[[#This Row],[PNP Début]]&lt;Horaires3567314[[#This Row],[début]],1,0)+Horaires3567314[[#This Row],[PNP Début]])</f>
        <v>0</v>
      </c>
      <c r="L44" s="55">
        <f>IF(Horaires3567314[[#This Row],[PNP Fin]]=0,0,IF(Horaires3567314[[#This Row],[PNP Fin]]&lt;Horaires3567314[[#This Row],[début]],1,0)+Horaires3567314[[#This Row],[PNP Fin]])</f>
        <v>0</v>
      </c>
      <c r="M44" s="55">
        <f>IF(Horaires3567314[[#This Row],[Fin]]&lt;Horaires3567314[[#This Row],[début]],1,0)+Horaires3567314[[#This Row],[Fin]]</f>
        <v>0</v>
      </c>
      <c r="N44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4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4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4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0.1*(Horaires3567314[[#This Row],[Heures de nuit]]+Horaires3567314[[#This Row],[heures jour dimanche]]+Horaires3567314[[#This Row],[heures jour fériés]])</f>
        <v>0</v>
      </c>
      <c r="J45" s="53">
        <f>(MOD(Horaires3567314[[#This Row],[Fin]]-Horaires3567314[[#This Row],[début]],1)-MOD(Horaires3567314[[#This Row],[PNP Fin]]-Horaires3567314[[#This Row],[PNP Début]],1))*24</f>
        <v>0</v>
      </c>
      <c r="K45" s="54">
        <f>IF(Horaires3567314[[#This Row],[PNP Début]]=0,0,IF(Horaires3567314[[#This Row],[PNP Début]]&lt;Horaires3567314[[#This Row],[début]],1,0)+Horaires3567314[[#This Row],[PNP Début]])</f>
        <v>0</v>
      </c>
      <c r="L45" s="55">
        <f>IF(Horaires3567314[[#This Row],[PNP Fin]]=0,0,IF(Horaires3567314[[#This Row],[PNP Fin]]&lt;Horaires3567314[[#This Row],[début]],1,0)+Horaires3567314[[#This Row],[PNP Fin]])</f>
        <v>0</v>
      </c>
      <c r="M45" s="55">
        <f>IF(Horaires3567314[[#This Row],[Fin]]&lt;Horaires3567314[[#This Row],[début]],1,0)+Horaires3567314[[#This Row],[Fin]]</f>
        <v>0</v>
      </c>
      <c r="N45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5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5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5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0.1*(Horaires3567314[[#This Row],[Heures de nuit]]+Horaires3567314[[#This Row],[heures jour dimanche]]+Horaires3567314[[#This Row],[heures jour fériés]])</f>
        <v>0</v>
      </c>
      <c r="J46" s="53">
        <f>(MOD(Horaires3567314[[#This Row],[Fin]]-Horaires3567314[[#This Row],[début]],1)-MOD(Horaires3567314[[#This Row],[PNP Fin]]-Horaires3567314[[#This Row],[PNP Début]],1))*24</f>
        <v>0</v>
      </c>
      <c r="K46" s="54">
        <f>IF(Horaires3567314[[#This Row],[PNP Début]]=0,0,IF(Horaires3567314[[#This Row],[PNP Début]]&lt;Horaires3567314[[#This Row],[début]],1,0)+Horaires3567314[[#This Row],[PNP Début]])</f>
        <v>0</v>
      </c>
      <c r="L46" s="55">
        <f>IF(Horaires3567314[[#This Row],[PNP Fin]]=0,0,IF(Horaires3567314[[#This Row],[PNP Fin]]&lt;Horaires3567314[[#This Row],[début]],1,0)+Horaires3567314[[#This Row],[PNP Fin]])</f>
        <v>0</v>
      </c>
      <c r="M46" s="55">
        <f>IF(Horaires3567314[[#This Row],[Fin]]&lt;Horaires3567314[[#This Row],[début]],1,0)+Horaires3567314[[#This Row],[Fin]]</f>
        <v>0</v>
      </c>
      <c r="N46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6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6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6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0.1*(Horaires3567314[[#This Row],[Heures de nuit]]+Horaires3567314[[#This Row],[heures jour dimanche]]+Horaires3567314[[#This Row],[heures jour fériés]])</f>
        <v>0</v>
      </c>
      <c r="J47" s="53">
        <f>(MOD(Horaires3567314[[#This Row],[Fin]]-Horaires3567314[[#This Row],[début]],1)-MOD(Horaires3567314[[#This Row],[PNP Fin]]-Horaires3567314[[#This Row],[PNP Début]],1))*24</f>
        <v>0</v>
      </c>
      <c r="K47" s="54">
        <f>IF(Horaires3567314[[#This Row],[PNP Début]]=0,0,IF(Horaires3567314[[#This Row],[PNP Début]]&lt;Horaires3567314[[#This Row],[début]],1,0)+Horaires3567314[[#This Row],[PNP Début]])</f>
        <v>0</v>
      </c>
      <c r="L47" s="55">
        <f>IF(Horaires3567314[[#This Row],[PNP Fin]]=0,0,IF(Horaires3567314[[#This Row],[PNP Fin]]&lt;Horaires3567314[[#This Row],[début]],1,0)+Horaires3567314[[#This Row],[PNP Fin]])</f>
        <v>0</v>
      </c>
      <c r="M47" s="55">
        <f>IF(Horaires3567314[[#This Row],[Fin]]&lt;Horaires3567314[[#This Row],[début]],1,0)+Horaires3567314[[#This Row],[Fin]]</f>
        <v>0</v>
      </c>
      <c r="N47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7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7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7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0.1*(Horaires3567314[[#This Row],[Heures de nuit]]+Horaires3567314[[#This Row],[heures jour dimanche]]+Horaires3567314[[#This Row],[heures jour fériés]])</f>
        <v>0</v>
      </c>
      <c r="J48" s="53">
        <f>(MOD(Horaires3567314[[#This Row],[Fin]]-Horaires3567314[[#This Row],[début]],1)-MOD(Horaires3567314[[#This Row],[PNP Fin]]-Horaires3567314[[#This Row],[PNP Début]],1))*24</f>
        <v>0</v>
      </c>
      <c r="K48" s="54">
        <f>IF(Horaires3567314[[#This Row],[PNP Début]]=0,0,IF(Horaires3567314[[#This Row],[PNP Début]]&lt;Horaires3567314[[#This Row],[début]],1,0)+Horaires3567314[[#This Row],[PNP Début]])</f>
        <v>0</v>
      </c>
      <c r="L48" s="55">
        <f>IF(Horaires3567314[[#This Row],[PNP Fin]]=0,0,IF(Horaires3567314[[#This Row],[PNP Fin]]&lt;Horaires3567314[[#This Row],[début]],1,0)+Horaires3567314[[#This Row],[PNP Fin]])</f>
        <v>0</v>
      </c>
      <c r="M48" s="55">
        <f>IF(Horaires3567314[[#This Row],[Fin]]&lt;Horaires3567314[[#This Row],[début]],1,0)+Horaires3567314[[#This Row],[Fin]]</f>
        <v>0</v>
      </c>
      <c r="N48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8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8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8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0.1*(Horaires3567314[[#This Row],[Heures de nuit]]+Horaires3567314[[#This Row],[heures jour dimanche]]+Horaires3567314[[#This Row],[heures jour fériés]])</f>
        <v>0</v>
      </c>
      <c r="J49" s="53">
        <f>(MOD(Horaires3567314[[#This Row],[Fin]]-Horaires3567314[[#This Row],[début]],1)-MOD(Horaires3567314[[#This Row],[PNP Fin]]-Horaires3567314[[#This Row],[PNP Début]],1))*24</f>
        <v>0</v>
      </c>
      <c r="K49" s="54">
        <f>IF(Horaires3567314[[#This Row],[PNP Début]]=0,0,IF(Horaires3567314[[#This Row],[PNP Début]]&lt;Horaires3567314[[#This Row],[début]],1,0)+Horaires3567314[[#This Row],[PNP Début]])</f>
        <v>0</v>
      </c>
      <c r="L49" s="55">
        <f>IF(Horaires3567314[[#This Row],[PNP Fin]]=0,0,IF(Horaires3567314[[#This Row],[PNP Fin]]&lt;Horaires3567314[[#This Row],[début]],1,0)+Horaires3567314[[#This Row],[PNP Fin]])</f>
        <v>0</v>
      </c>
      <c r="M49" s="55">
        <f>IF(Horaires3567314[[#This Row],[Fin]]&lt;Horaires3567314[[#This Row],[début]],1,0)+Horaires3567314[[#This Row],[Fin]]</f>
        <v>0</v>
      </c>
      <c r="N49" s="36">
        <f>IF(Horaires3567314[[#This Row],[Fin]]&lt;Horaires3567314[[#This Row],[début]],MAX(0,MIN(Horaires3567314[[#This Row],[Fin corrigée si nuit]],fin_nuit)-MAX(Horaires3567314[[#This Row],[début]],deb_nuit))*24,(MAX(deb_nuit,Horaires3567314[[#This Row],[Fin]])-MAX(deb_nuit,Horaires3567314[[#This Row],[début]])+MAX(MIN(fin_nuit-1,Horaires3567314[[#This Row],[Fin]])-MIN(fin_nuit-1,Horaires3567314[[#This Row],[début]]),0))*24)</f>
        <v>0</v>
      </c>
      <c r="O49" s="57">
        <f>(MAX(0,MIN(Horaires3567314[[#This Row],[Fin corrigée si nuit]],fin_nuit)-MAX(Horaires3567314[[#This Row],[début]],deb_nuit))-IF(Horaires3567314[[#This Row],[PNP Début]]=0,0,MIN(Horaires3567314[[#This Row],[PNP Fin corrigée]],fin_nuit)-MAX(Horaires3567314[[#This Row],[PNP Début corrigé]],deb_nuit)))*24</f>
        <v>0</v>
      </c>
      <c r="P4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</f>
        <v>0</v>
      </c>
      <c r="Q49" s="57">
        <f>(IF(WEEKDAY(Horaires3567314[[#This Row],[Date]],2)=7,MAX(0,MIN(fin_dimJF,Horaires3567314[[#This Row],[Fin corrigée si nuit]])-MAX(deb_dimJF,Horaires3567314[[#This Row],[début]])),0)+IF(WEEKDAY(Horaires3567314[[#This Row],[Date]],2)=6,MAX(0,Horaires3567314[[#This Row],[Fin corrigée si nuit]]-(1+deb_dimJF)),0))*24-
(IF(WEEKDAY(Horaires3567314[[#This Row],[Date]],2)=7,MAX(0,MIN(fin_dimJF,Horaires3567314[[#This Row],[PNP Fin corrigée]])-MAX(deb_dimJF,Horaires3567314[[#This Row],[PNP Début corrigé]])),0)+IF(WEEKDAY(Horaires3567314[[#This Row],[Date]],2)=6,MAX(0,Horaires3567314[[#This Row],[PNP Fin corrigée]]-(1+deb_dimJF)),0))*24</f>
        <v>0</v>
      </c>
      <c r="R4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</f>
        <v>0</v>
      </c>
      <c r="S49" s="57">
        <f>(IF(COUNTIF(JF,Horaires3567314[[#This Row],[Date]]),MAX(0,MIN(fin_dimJF,Horaires3567314[[#This Row],[Fin corrigée si nuit]])-MAX(deb_dimJF,Horaires3567314[[#This Row],[début]])),0)+IF(COUNTIF(JF,Horaires3567314[[#This Row],[Date]]+1),MAX(0,Horaires3567314[[#This Row],[Fin corrigée si nuit]]-(1+deb_dimJF)),0))*24-
(IF(COUNTIF(JF,Horaires3567314[[#This Row],[Date]]),MAX(0,MIN(fin_dimJF,Horaires3567314[[#This Row],[PNP Fin corrigée]])-MAX(deb_dimJF,Horaires3567314[[#This Row],[PNP Début corrigé]])),0)+IF(COUNTIF(JF,Horaires3567314[[#This Row],[Date]]+1),MAX(0,Horaires3567314[[#This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SUM(Horaires3567314[Majoration])</f>
        <v>0.7</v>
      </c>
      <c r="J50" s="60">
        <f>SUM(Horaires3567314[Heures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Octobre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43374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0.1*(Horaires35673413[[#This Row],[Heures de nuit]]+Horaires35673413[[#This Row],[heures jour dimanche]]+Horaires35673413[[#This Row],[heures jour fériés]])</f>
        <v>0.7</v>
      </c>
      <c r="J13" s="34">
        <f>(MOD(Horaires35673413[[#This Row],[Fin]]-Horaires35673413[[#This Row],[début]],1)-MOD(Horaires35673413[[#This Row],[PNP Fin]]-Horaires35673413[[#This Row],[PNP Début]],1))*24</f>
        <v>12</v>
      </c>
      <c r="K13" s="35">
        <f>IF(Horaires35673413[[#This Row],[PNP Début]]=0,0,IF(Horaires35673413[[#This Row],[PNP Début]]&lt;Horaires35673413[[#This Row],[début]],1,0)+Horaires35673413[[#This Row],[PNP Début]])</f>
        <v>0</v>
      </c>
      <c r="L13" s="35">
        <f>IF(Horaires35673413[[#This Row],[PNP Fin]]=0,0,IF(Horaires35673413[[#This Row],[PNP Fin]]&lt;Horaires35673413[[#This Row],[début]],1,0)+Horaires35673413[[#This Row],[PNP Fin]])</f>
        <v>0</v>
      </c>
      <c r="M13" s="35">
        <f>IF(Horaires35673413[[#This Row],[Fin]]&lt;Horaires35673413[[#This Row],[début]],1,0)+Horaires35673413[[#This Row],[Fin]]</f>
        <v>1.25</v>
      </c>
      <c r="N13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6.9999999999999991</v>
      </c>
      <c r="O13" s="3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6.9999999999999991</v>
      </c>
      <c r="P13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3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3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3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0.1*(Horaires35673413[[#This Row],[Heures de nuit]]+Horaires35673413[[#This Row],[heures jour dimanche]]+Horaires35673413[[#This Row],[heures jour fériés]])</f>
        <v>0</v>
      </c>
      <c r="J14" s="34">
        <f>(MOD(Horaires35673413[[#This Row],[Fin]]-Horaires35673413[[#This Row],[début]],1)-MOD(Horaires35673413[[#This Row],[PNP Fin]]-Horaires35673413[[#This Row],[PNP Début]],1))*24</f>
        <v>0</v>
      </c>
      <c r="K14" s="35">
        <f>IF(Horaires35673413[[#This Row],[PNP Début]]=0,0,IF(Horaires35673413[[#This Row],[PNP Début]]&lt;Horaires35673413[[#This Row],[début]],1,0)+Horaires35673413[[#This Row],[PNP Début]])</f>
        <v>0</v>
      </c>
      <c r="L14" s="35">
        <f>IF(Horaires35673413[[#This Row],[PNP Fin]]=0,0,IF(Horaires35673413[[#This Row],[PNP Fin]]&lt;Horaires35673413[[#This Row],[début]],1,0)+Horaires35673413[[#This Row],[PNP Fin]])</f>
        <v>0</v>
      </c>
      <c r="M14" s="35">
        <f>IF(Horaires35673413[[#This Row],[Fin]]&lt;Horaires35673413[[#This Row],[début]],1,0)+Horaires35673413[[#This Row],[Fin]]</f>
        <v>0</v>
      </c>
      <c r="N14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4" s="3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4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4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4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4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0.1*(Horaires35673413[[#This Row],[Heures de nuit]]+Horaires35673413[[#This Row],[heures jour dimanche]]+Horaires35673413[[#This Row],[heures jour fériés]])</f>
        <v>0</v>
      </c>
      <c r="J15" s="34">
        <f>(MOD(Horaires35673413[[#This Row],[Fin]]-Horaires35673413[[#This Row],[début]],1)-MOD(Horaires35673413[[#This Row],[PNP Fin]]-Horaires35673413[[#This Row],[PNP Début]],1))*24</f>
        <v>0</v>
      </c>
      <c r="K15" s="35">
        <f>IF(Horaires35673413[[#This Row],[PNP Début]]=0,0,IF(Horaires35673413[[#This Row],[PNP Début]]&lt;Horaires35673413[[#This Row],[début]],1,0)+Horaires35673413[[#This Row],[PNP Début]])</f>
        <v>0</v>
      </c>
      <c r="L15" s="35">
        <f>IF(Horaires35673413[[#This Row],[PNP Fin]]=0,0,IF(Horaires35673413[[#This Row],[PNP Fin]]&lt;Horaires35673413[[#This Row],[début]],1,0)+Horaires35673413[[#This Row],[PNP Fin]])</f>
        <v>0</v>
      </c>
      <c r="M15" s="35">
        <f>IF(Horaires35673413[[#This Row],[Fin]]&lt;Horaires35673413[[#This Row],[début]],1,0)+Horaires35673413[[#This Row],[Fin]]</f>
        <v>0</v>
      </c>
      <c r="N15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5" s="3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5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5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5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5" s="3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0.1*(Horaires35673413[[#This Row],[Heures de nuit]]+Horaires35673413[[#This Row],[heures jour dimanche]]+Horaires35673413[[#This Row],[heures jour fériés]])</f>
        <v>0</v>
      </c>
      <c r="J16" s="38">
        <f>(MOD(Horaires35673413[[#This Row],[Fin]]-Horaires35673413[[#This Row],[début]],1)-MOD(Horaires35673413[[#This Row],[PNP Fin]]-Horaires35673413[[#This Row],[PNP Début]],1))*24</f>
        <v>0</v>
      </c>
      <c r="K16" s="35">
        <f>IF(Horaires35673413[[#This Row],[PNP Début]]=0,0,IF(Horaires35673413[[#This Row],[PNP Début]]&lt;Horaires35673413[[#This Row],[début]],1,0)+Horaires35673413[[#This Row],[PNP Début]])</f>
        <v>0</v>
      </c>
      <c r="L16" s="35">
        <f>IF(Horaires35673413[[#This Row],[PNP Fin]]=0,0,IF(Horaires35673413[[#This Row],[PNP Fin]]&lt;Horaires35673413[[#This Row],[début]],1,0)+Horaires35673413[[#This Row],[PNP Fin]])</f>
        <v>0</v>
      </c>
      <c r="M16" s="39">
        <f>IF(Horaires35673413[[#This Row],[Fin]]&lt;Horaires35673413[[#This Row],[début]],1,0)+Horaires35673413[[#This Row],[Fin]]</f>
        <v>0</v>
      </c>
      <c r="N16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6" s="40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6" s="40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6" s="3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6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6" s="4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0.1*(Horaires35673413[[#This Row],[Heures de nuit]]+Horaires35673413[[#This Row],[heures jour dimanche]]+Horaires35673413[[#This Row],[heures jour fériés]])</f>
        <v>0</v>
      </c>
      <c r="J17" s="43">
        <f>(MOD(Horaires35673413[[#This Row],[Fin]]-Horaires35673413[[#This Row],[début]],1)-MOD(Horaires35673413[[#This Row],[PNP Fin]]-Horaires35673413[[#This Row],[PNP Début]],1))*24</f>
        <v>0</v>
      </c>
      <c r="K17" s="44">
        <f>IF(Horaires35673413[[#This Row],[PNP Début]]=0,0,IF(Horaires35673413[[#This Row],[PNP Début]]&lt;Horaires35673413[[#This Row],[début]],1,0)+Horaires35673413[[#This Row],[PNP Début]])</f>
        <v>0</v>
      </c>
      <c r="L17" s="45">
        <f>IF(Horaires35673413[[#This Row],[PNP Fin]]=0,0,IF(Horaires35673413[[#This Row],[PNP Fin]]&lt;Horaires35673413[[#This Row],[début]],1,0)+Horaires35673413[[#This Row],[PNP Fin]])</f>
        <v>0</v>
      </c>
      <c r="M17" s="45">
        <f>IF(Horaires35673413[[#This Row],[Fin]]&lt;Horaires35673413[[#This Row],[début]],1,0)+Horaires35673413[[#This Row],[Fin]]</f>
        <v>0</v>
      </c>
      <c r="N17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7" s="4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7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7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7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7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0.1*(Horaires35673413[[#This Row],[Heures de nuit]]+Horaires35673413[[#This Row],[heures jour dimanche]]+Horaires35673413[[#This Row],[heures jour fériés]])</f>
        <v>0</v>
      </c>
      <c r="J18" s="43">
        <f>(MOD(Horaires35673413[[#This Row],[Fin]]-Horaires35673413[[#This Row],[début]],1)-MOD(Horaires35673413[[#This Row],[PNP Fin]]-Horaires35673413[[#This Row],[PNP Début]],1))*24</f>
        <v>0</v>
      </c>
      <c r="K18" s="44">
        <f>IF(Horaires35673413[[#This Row],[PNP Début]]=0,0,IF(Horaires35673413[[#This Row],[PNP Début]]&lt;Horaires35673413[[#This Row],[début]],1,0)+Horaires35673413[[#This Row],[PNP Début]])</f>
        <v>0</v>
      </c>
      <c r="L18" s="45">
        <f>IF(Horaires35673413[[#This Row],[PNP Fin]]=0,0,IF(Horaires35673413[[#This Row],[PNP Fin]]&lt;Horaires35673413[[#This Row],[début]],1,0)+Horaires35673413[[#This Row],[PNP Fin]])</f>
        <v>0</v>
      </c>
      <c r="M18" s="45">
        <f>IF(Horaires35673413[[#This Row],[Fin]]&lt;Horaires35673413[[#This Row],[début]],1,0)+Horaires35673413[[#This Row],[Fin]]</f>
        <v>0</v>
      </c>
      <c r="N18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8" s="4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8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8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8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8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0.1*(Horaires35673413[[#This Row],[Heures de nuit]]+Horaires35673413[[#This Row],[heures jour dimanche]]+Horaires35673413[[#This Row],[heures jour fériés]])</f>
        <v>0</v>
      </c>
      <c r="J19" s="43">
        <f>(MOD(Horaires35673413[[#This Row],[Fin]]-Horaires35673413[[#This Row],[début]],1)-MOD(Horaires35673413[[#This Row],[PNP Fin]]-Horaires35673413[[#This Row],[PNP Début]],1))*24</f>
        <v>0</v>
      </c>
      <c r="K19" s="44">
        <f>IF(Horaires35673413[[#This Row],[PNP Début]]=0,0,IF(Horaires35673413[[#This Row],[PNP Début]]&lt;Horaires35673413[[#This Row],[début]],1,0)+Horaires35673413[[#This Row],[PNP Début]])</f>
        <v>0</v>
      </c>
      <c r="L19" s="45">
        <f>IF(Horaires35673413[[#This Row],[PNP Fin]]=0,0,IF(Horaires35673413[[#This Row],[PNP Fin]]&lt;Horaires35673413[[#This Row],[début]],1,0)+Horaires35673413[[#This Row],[PNP Fin]])</f>
        <v>0</v>
      </c>
      <c r="M19" s="45">
        <f>IF(Horaires35673413[[#This Row],[Fin]]&lt;Horaires35673413[[#This Row],[début]],1,0)+Horaires35673413[[#This Row],[Fin]]</f>
        <v>0</v>
      </c>
      <c r="N19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19" s="4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19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19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19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19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0.1*(Horaires35673413[[#This Row],[Heures de nuit]]+Horaires35673413[[#This Row],[heures jour dimanche]]+Horaires35673413[[#This Row],[heures jour fériés]])</f>
        <v>0</v>
      </c>
      <c r="J20" s="43">
        <f>(MOD(Horaires35673413[[#This Row],[Fin]]-Horaires35673413[[#This Row],[début]],1)-MOD(Horaires35673413[[#This Row],[PNP Fin]]-Horaires35673413[[#This Row],[PNP Début]],1))*24</f>
        <v>0</v>
      </c>
      <c r="K20" s="44">
        <f>IF(Horaires35673413[[#This Row],[PNP Début]]=0,0,IF(Horaires35673413[[#This Row],[PNP Début]]&lt;Horaires35673413[[#This Row],[début]],1,0)+Horaires35673413[[#This Row],[PNP Début]])</f>
        <v>0</v>
      </c>
      <c r="L20" s="45">
        <f>IF(Horaires35673413[[#This Row],[PNP Fin]]=0,0,IF(Horaires35673413[[#This Row],[PNP Fin]]&lt;Horaires35673413[[#This Row],[début]],1,0)+Horaires35673413[[#This Row],[PNP Fin]])</f>
        <v>0</v>
      </c>
      <c r="M20" s="45">
        <f>IF(Horaires35673413[[#This Row],[Fin]]&lt;Horaires35673413[[#This Row],[début]],1,0)+Horaires35673413[[#This Row],[Fin]]</f>
        <v>0</v>
      </c>
      <c r="N20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0" s="46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0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0" s="46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0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0" s="46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0.1*(Horaires35673413[[#This Row],[Heures de nuit]]+Horaires35673413[[#This Row],[heures jour dimanche]]+Horaires35673413[[#This Row],[heures jour fériés]])</f>
        <v>0</v>
      </c>
      <c r="J21" s="48">
        <f>(MOD(Horaires35673413[[#This Row],[Fin]]-Horaires35673413[[#This Row],[début]],1)-MOD(Horaires35673413[[#This Row],[PNP Fin]]-Horaires35673413[[#This Row],[PNP Début]],1))*24</f>
        <v>0</v>
      </c>
      <c r="K21" s="49">
        <f>IF(Horaires35673413[[#This Row],[PNP Début]]=0,0,IF(Horaires35673413[[#This Row],[PNP Début]]&lt;Horaires35673413[[#This Row],[début]],1,0)+Horaires35673413[[#This Row],[PNP Début]])</f>
        <v>0</v>
      </c>
      <c r="L21" s="50">
        <f>IF(Horaires35673413[[#This Row],[PNP Fin]]=0,0,IF(Horaires35673413[[#This Row],[PNP Fin]]&lt;Horaires35673413[[#This Row],[début]],1,0)+Horaires35673413[[#This Row],[PNP Fin]])</f>
        <v>0</v>
      </c>
      <c r="M21" s="50">
        <f>IF(Horaires35673413[[#This Row],[Fin]]&lt;Horaires35673413[[#This Row],[début]],1,0)+Horaires35673413[[#This Row],[Fin]]</f>
        <v>0</v>
      </c>
      <c r="N21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1" s="51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1" s="51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1" s="51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0.1*(Horaires35673413[[#This Row],[Heures de nuit]]+Horaires35673413[[#This Row],[heures jour dimanche]]+Horaires35673413[[#This Row],[heures jour fériés]])</f>
        <v>0</v>
      </c>
      <c r="J22" s="53">
        <f>(MOD(Horaires35673413[[#This Row],[Fin]]-Horaires35673413[[#This Row],[début]],1)-MOD(Horaires35673413[[#This Row],[PNP Fin]]-Horaires35673413[[#This Row],[PNP Début]],1))*24</f>
        <v>0</v>
      </c>
      <c r="K22" s="54">
        <f>IF(Horaires35673413[[#This Row],[PNP Début]]=0,0,IF(Horaires35673413[[#This Row],[PNP Début]]&lt;Horaires35673413[[#This Row],[début]],1,0)+Horaires35673413[[#This Row],[PNP Début]])</f>
        <v>0</v>
      </c>
      <c r="L22" s="55">
        <f>IF(Horaires35673413[[#This Row],[PNP Fin]]=0,0,IF(Horaires35673413[[#This Row],[PNP Fin]]&lt;Horaires35673413[[#This Row],[début]],1,0)+Horaires35673413[[#This Row],[PNP Fin]])</f>
        <v>0</v>
      </c>
      <c r="M22" s="55">
        <f>IF(Horaires35673413[[#This Row],[Fin]]&lt;Horaires35673413[[#This Row],[début]],1,0)+Horaires35673413[[#This Row],[Fin]]</f>
        <v>0</v>
      </c>
      <c r="N22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2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0.1*(Horaires35673413[[#This Row],[Heures de nuit]]+Horaires35673413[[#This Row],[heures jour dimanche]]+Horaires35673413[[#This Row],[heures jour fériés]])</f>
        <v>0</v>
      </c>
      <c r="J23" s="53">
        <f>(MOD(Horaires35673413[[#This Row],[Fin]]-Horaires35673413[[#This Row],[début]],1)-MOD(Horaires35673413[[#This Row],[PNP Fin]]-Horaires35673413[[#This Row],[PNP Début]],1))*24</f>
        <v>0</v>
      </c>
      <c r="K23" s="54">
        <f>IF(Horaires35673413[[#This Row],[PNP Début]]=0,0,IF(Horaires35673413[[#This Row],[PNP Début]]&lt;Horaires35673413[[#This Row],[début]],1,0)+Horaires35673413[[#This Row],[PNP Début]])</f>
        <v>0</v>
      </c>
      <c r="L23" s="55">
        <f>IF(Horaires35673413[[#This Row],[PNP Fin]]=0,0,IF(Horaires35673413[[#This Row],[PNP Fin]]&lt;Horaires35673413[[#This Row],[début]],1,0)+Horaires35673413[[#This Row],[PNP Fin]])</f>
        <v>0</v>
      </c>
      <c r="M23" s="55">
        <f>IF(Horaires35673413[[#This Row],[Fin]]&lt;Horaires35673413[[#This Row],[début]],1,0)+Horaires35673413[[#This Row],[Fin]]</f>
        <v>0</v>
      </c>
      <c r="N23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3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0.1*(Horaires35673413[[#This Row],[Heures de nuit]]+Horaires35673413[[#This Row],[heures jour dimanche]]+Horaires35673413[[#This Row],[heures jour fériés]])</f>
        <v>0</v>
      </c>
      <c r="J24" s="53">
        <f>(MOD(Horaires35673413[[#This Row],[Fin]]-Horaires35673413[[#This Row],[début]],1)-MOD(Horaires35673413[[#This Row],[PNP Fin]]-Horaires35673413[[#This Row],[PNP Début]],1))*24</f>
        <v>0</v>
      </c>
      <c r="K24" s="54">
        <f>IF(Horaires35673413[[#This Row],[PNP Début]]=0,0,IF(Horaires35673413[[#This Row],[PNP Début]]&lt;Horaires35673413[[#This Row],[début]],1,0)+Horaires35673413[[#This Row],[PNP Début]])</f>
        <v>0</v>
      </c>
      <c r="L24" s="55">
        <f>IF(Horaires35673413[[#This Row],[PNP Fin]]=0,0,IF(Horaires35673413[[#This Row],[PNP Fin]]&lt;Horaires35673413[[#This Row],[début]],1,0)+Horaires35673413[[#This Row],[PNP Fin]])</f>
        <v>0</v>
      </c>
      <c r="M24" s="55">
        <f>IF(Horaires35673413[[#This Row],[Fin]]&lt;Horaires35673413[[#This Row],[début]],1,0)+Horaires35673413[[#This Row],[Fin]]</f>
        <v>0</v>
      </c>
      <c r="N24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4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0.1*(Horaires35673413[[#This Row],[Heures de nuit]]+Horaires35673413[[#This Row],[heures jour dimanche]]+Horaires35673413[[#This Row],[heures jour fériés]])</f>
        <v>0</v>
      </c>
      <c r="J25" s="53">
        <f>(MOD(Horaires35673413[[#This Row],[Fin]]-Horaires35673413[[#This Row],[début]],1)-MOD(Horaires35673413[[#This Row],[PNP Fin]]-Horaires35673413[[#This Row],[PNP Début]],1))*24</f>
        <v>0</v>
      </c>
      <c r="K25" s="54">
        <f>IF(Horaires35673413[[#This Row],[PNP Début]]=0,0,IF(Horaires35673413[[#This Row],[PNP Début]]&lt;Horaires35673413[[#This Row],[début]],1,0)+Horaires35673413[[#This Row],[PNP Début]])</f>
        <v>0</v>
      </c>
      <c r="L25" s="55">
        <f>IF(Horaires35673413[[#This Row],[PNP Fin]]=0,0,IF(Horaires35673413[[#This Row],[PNP Fin]]&lt;Horaires35673413[[#This Row],[début]],1,0)+Horaires35673413[[#This Row],[PNP Fin]])</f>
        <v>0</v>
      </c>
      <c r="M25" s="55">
        <f>IF(Horaires35673413[[#This Row],[Fin]]&lt;Horaires35673413[[#This Row],[début]],1,0)+Horaires35673413[[#This Row],[Fin]]</f>
        <v>0</v>
      </c>
      <c r="N25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5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0.1*(Horaires35673413[[#This Row],[Heures de nuit]]+Horaires35673413[[#This Row],[heures jour dimanche]]+Horaires35673413[[#This Row],[heures jour fériés]])</f>
        <v>0</v>
      </c>
      <c r="J26" s="53">
        <f>(MOD(Horaires35673413[[#This Row],[Fin]]-Horaires35673413[[#This Row],[début]],1)-MOD(Horaires35673413[[#This Row],[PNP Fin]]-Horaires35673413[[#This Row],[PNP Début]],1))*24</f>
        <v>0</v>
      </c>
      <c r="K26" s="54">
        <f>IF(Horaires35673413[[#This Row],[PNP Début]]=0,0,IF(Horaires35673413[[#This Row],[PNP Début]]&lt;Horaires35673413[[#This Row],[début]],1,0)+Horaires35673413[[#This Row],[PNP Début]])</f>
        <v>0</v>
      </c>
      <c r="L26" s="55">
        <f>IF(Horaires35673413[[#This Row],[PNP Fin]]=0,0,IF(Horaires35673413[[#This Row],[PNP Fin]]&lt;Horaires35673413[[#This Row],[début]],1,0)+Horaires35673413[[#This Row],[PNP Fin]])</f>
        <v>0</v>
      </c>
      <c r="M26" s="55">
        <f>IF(Horaires35673413[[#This Row],[Fin]]&lt;Horaires35673413[[#This Row],[début]],1,0)+Horaires35673413[[#This Row],[Fin]]</f>
        <v>0</v>
      </c>
      <c r="N26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6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0.1*(Horaires35673413[[#This Row],[Heures de nuit]]+Horaires35673413[[#This Row],[heures jour dimanche]]+Horaires35673413[[#This Row],[heures jour fériés]])</f>
        <v>0</v>
      </c>
      <c r="J27" s="53">
        <f>(MOD(Horaires35673413[[#This Row],[Fin]]-Horaires35673413[[#This Row],[début]],1)-MOD(Horaires35673413[[#This Row],[PNP Fin]]-Horaires35673413[[#This Row],[PNP Début]],1))*24</f>
        <v>0</v>
      </c>
      <c r="K27" s="54">
        <f>IF(Horaires35673413[[#This Row],[PNP Début]]=0,0,IF(Horaires35673413[[#This Row],[PNP Début]]&lt;Horaires35673413[[#This Row],[début]],1,0)+Horaires35673413[[#This Row],[PNP Début]])</f>
        <v>0</v>
      </c>
      <c r="L27" s="55">
        <f>IF(Horaires35673413[[#This Row],[PNP Fin]]=0,0,IF(Horaires35673413[[#This Row],[PNP Fin]]&lt;Horaires35673413[[#This Row],[début]],1,0)+Horaires35673413[[#This Row],[PNP Fin]])</f>
        <v>0</v>
      </c>
      <c r="M27" s="55">
        <f>IF(Horaires35673413[[#This Row],[Fin]]&lt;Horaires35673413[[#This Row],[début]],1,0)+Horaires35673413[[#This Row],[Fin]]</f>
        <v>0</v>
      </c>
      <c r="N27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7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0.1*(Horaires35673413[[#This Row],[Heures de nuit]]+Horaires35673413[[#This Row],[heures jour dimanche]]+Horaires35673413[[#This Row],[heures jour fériés]])</f>
        <v>0</v>
      </c>
      <c r="J28" s="53">
        <f>(MOD(Horaires35673413[[#This Row],[Fin]]-Horaires35673413[[#This Row],[début]],1)-MOD(Horaires35673413[[#This Row],[PNP Fin]]-Horaires35673413[[#This Row],[PNP Début]],1))*24</f>
        <v>0</v>
      </c>
      <c r="K28" s="54">
        <f>IF(Horaires35673413[[#This Row],[PNP Début]]=0,0,IF(Horaires35673413[[#This Row],[PNP Début]]&lt;Horaires35673413[[#This Row],[début]],1,0)+Horaires35673413[[#This Row],[PNP Début]])</f>
        <v>0</v>
      </c>
      <c r="L28" s="55">
        <f>IF(Horaires35673413[[#This Row],[PNP Fin]]=0,0,IF(Horaires35673413[[#This Row],[PNP Fin]]&lt;Horaires35673413[[#This Row],[début]],1,0)+Horaires35673413[[#This Row],[PNP Fin]])</f>
        <v>0</v>
      </c>
      <c r="M28" s="55">
        <f>IF(Horaires35673413[[#This Row],[Fin]]&lt;Horaires35673413[[#This Row],[début]],1,0)+Horaires35673413[[#This Row],[Fin]]</f>
        <v>0</v>
      </c>
      <c r="N28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8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0.1*(Horaires35673413[[#This Row],[Heures de nuit]]+Horaires35673413[[#This Row],[heures jour dimanche]]+Horaires35673413[[#This Row],[heures jour fériés]])</f>
        <v>0</v>
      </c>
      <c r="J29" s="53">
        <f>(MOD(Horaires35673413[[#This Row],[Fin]]-Horaires35673413[[#This Row],[début]],1)-MOD(Horaires35673413[[#This Row],[PNP Fin]]-Horaires35673413[[#This Row],[PNP Début]],1))*24</f>
        <v>0</v>
      </c>
      <c r="K29" s="54">
        <f>IF(Horaires35673413[[#This Row],[PNP Début]]=0,0,IF(Horaires35673413[[#This Row],[PNP Début]]&lt;Horaires35673413[[#This Row],[début]],1,0)+Horaires35673413[[#This Row],[PNP Début]])</f>
        <v>0</v>
      </c>
      <c r="L29" s="55">
        <f>IF(Horaires35673413[[#This Row],[PNP Fin]]=0,0,IF(Horaires35673413[[#This Row],[PNP Fin]]&lt;Horaires35673413[[#This Row],[début]],1,0)+Horaires35673413[[#This Row],[PNP Fin]])</f>
        <v>0</v>
      </c>
      <c r="M29" s="55">
        <f>IF(Horaires35673413[[#This Row],[Fin]]&lt;Horaires35673413[[#This Row],[début]],1,0)+Horaires35673413[[#This Row],[Fin]]</f>
        <v>0</v>
      </c>
      <c r="N29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29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2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2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2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2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0.1*(Horaires35673413[[#This Row],[Heures de nuit]]+Horaires35673413[[#This Row],[heures jour dimanche]]+Horaires35673413[[#This Row],[heures jour fériés]])</f>
        <v>0</v>
      </c>
      <c r="J30" s="53">
        <f>(MOD(Horaires35673413[[#This Row],[Fin]]-Horaires35673413[[#This Row],[début]],1)-MOD(Horaires35673413[[#This Row],[PNP Fin]]-Horaires35673413[[#This Row],[PNP Début]],1))*24</f>
        <v>0</v>
      </c>
      <c r="K30" s="54">
        <f>IF(Horaires35673413[[#This Row],[PNP Début]]=0,0,IF(Horaires35673413[[#This Row],[PNP Début]]&lt;Horaires35673413[[#This Row],[début]],1,0)+Horaires35673413[[#This Row],[PNP Début]])</f>
        <v>0</v>
      </c>
      <c r="L30" s="55">
        <f>IF(Horaires35673413[[#This Row],[PNP Fin]]=0,0,IF(Horaires35673413[[#This Row],[PNP Fin]]&lt;Horaires35673413[[#This Row],[début]],1,0)+Horaires35673413[[#This Row],[PNP Fin]])</f>
        <v>0</v>
      </c>
      <c r="M30" s="55">
        <f>IF(Horaires35673413[[#This Row],[Fin]]&lt;Horaires35673413[[#This Row],[début]],1,0)+Horaires35673413[[#This Row],[Fin]]</f>
        <v>0</v>
      </c>
      <c r="N30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0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0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0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0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0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0.1*(Horaires35673413[[#This Row],[Heures de nuit]]+Horaires35673413[[#This Row],[heures jour dimanche]]+Horaires35673413[[#This Row],[heures jour fériés]])</f>
        <v>0</v>
      </c>
      <c r="J31" s="53">
        <f>(MOD(Horaires35673413[[#This Row],[Fin]]-Horaires35673413[[#This Row],[début]],1)-MOD(Horaires35673413[[#This Row],[PNP Fin]]-Horaires35673413[[#This Row],[PNP Début]],1))*24</f>
        <v>0</v>
      </c>
      <c r="K31" s="54">
        <f>IF(Horaires35673413[[#This Row],[PNP Début]]=0,0,IF(Horaires35673413[[#This Row],[PNP Début]]&lt;Horaires35673413[[#This Row],[début]],1,0)+Horaires35673413[[#This Row],[PNP Début]])</f>
        <v>0</v>
      </c>
      <c r="L31" s="55">
        <f>IF(Horaires35673413[[#This Row],[PNP Fin]]=0,0,IF(Horaires35673413[[#This Row],[PNP Fin]]&lt;Horaires35673413[[#This Row],[début]],1,0)+Horaires35673413[[#This Row],[PNP Fin]])</f>
        <v>0</v>
      </c>
      <c r="M31" s="55">
        <f>IF(Horaires35673413[[#This Row],[Fin]]&lt;Horaires35673413[[#This Row],[début]],1,0)+Horaires35673413[[#This Row],[Fin]]</f>
        <v>0</v>
      </c>
      <c r="N31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1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1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1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1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1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0.1*(Horaires35673413[[#This Row],[Heures de nuit]]+Horaires35673413[[#This Row],[heures jour dimanche]]+Horaires35673413[[#This Row],[heures jour fériés]])</f>
        <v>0</v>
      </c>
      <c r="J32" s="53">
        <f>(MOD(Horaires35673413[[#This Row],[Fin]]-Horaires35673413[[#This Row],[début]],1)-MOD(Horaires35673413[[#This Row],[PNP Fin]]-Horaires35673413[[#This Row],[PNP Début]],1))*24</f>
        <v>0</v>
      </c>
      <c r="K32" s="54">
        <f>IF(Horaires35673413[[#This Row],[PNP Début]]=0,0,IF(Horaires35673413[[#This Row],[PNP Début]]&lt;Horaires35673413[[#This Row],[début]],1,0)+Horaires35673413[[#This Row],[PNP Début]])</f>
        <v>0</v>
      </c>
      <c r="L32" s="55">
        <f>IF(Horaires35673413[[#This Row],[PNP Fin]]=0,0,IF(Horaires35673413[[#This Row],[PNP Fin]]&lt;Horaires35673413[[#This Row],[début]],1,0)+Horaires35673413[[#This Row],[PNP Fin]])</f>
        <v>0</v>
      </c>
      <c r="M32" s="55">
        <f>IF(Horaires35673413[[#This Row],[Fin]]&lt;Horaires35673413[[#This Row],[début]],1,0)+Horaires35673413[[#This Row],[Fin]]</f>
        <v>0</v>
      </c>
      <c r="N32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2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0.1*(Horaires35673413[[#This Row],[Heures de nuit]]+Horaires35673413[[#This Row],[heures jour dimanche]]+Horaires35673413[[#This Row],[heures jour fériés]])</f>
        <v>0</v>
      </c>
      <c r="J33" s="53">
        <f>(MOD(Horaires35673413[[#This Row],[Fin]]-Horaires35673413[[#This Row],[début]],1)-MOD(Horaires35673413[[#This Row],[PNP Fin]]-Horaires35673413[[#This Row],[PNP Début]],1))*24</f>
        <v>0</v>
      </c>
      <c r="K33" s="54">
        <f>IF(Horaires35673413[[#This Row],[PNP Début]]=0,0,IF(Horaires35673413[[#This Row],[PNP Début]]&lt;Horaires35673413[[#This Row],[début]],1,0)+Horaires35673413[[#This Row],[PNP Début]])</f>
        <v>0</v>
      </c>
      <c r="L33" s="55">
        <f>IF(Horaires35673413[[#This Row],[PNP Fin]]=0,0,IF(Horaires35673413[[#This Row],[PNP Fin]]&lt;Horaires35673413[[#This Row],[début]],1,0)+Horaires35673413[[#This Row],[PNP Fin]])</f>
        <v>0</v>
      </c>
      <c r="M33" s="55">
        <f>IF(Horaires35673413[[#This Row],[Fin]]&lt;Horaires35673413[[#This Row],[début]],1,0)+Horaires35673413[[#This Row],[Fin]]</f>
        <v>0</v>
      </c>
      <c r="N33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3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0.1*(Horaires35673413[[#This Row],[Heures de nuit]]+Horaires35673413[[#This Row],[heures jour dimanche]]+Horaires35673413[[#This Row],[heures jour fériés]])</f>
        <v>0</v>
      </c>
      <c r="J34" s="53">
        <f>(MOD(Horaires35673413[[#This Row],[Fin]]-Horaires35673413[[#This Row],[début]],1)-MOD(Horaires35673413[[#This Row],[PNP Fin]]-Horaires35673413[[#This Row],[PNP Début]],1))*24</f>
        <v>0</v>
      </c>
      <c r="K34" s="54">
        <f>IF(Horaires35673413[[#This Row],[PNP Début]]=0,0,IF(Horaires35673413[[#This Row],[PNP Début]]&lt;Horaires35673413[[#This Row],[début]],1,0)+Horaires35673413[[#This Row],[PNP Début]])</f>
        <v>0</v>
      </c>
      <c r="L34" s="55">
        <f>IF(Horaires35673413[[#This Row],[PNP Fin]]=0,0,IF(Horaires35673413[[#This Row],[PNP Fin]]&lt;Horaires35673413[[#This Row],[début]],1,0)+Horaires35673413[[#This Row],[PNP Fin]])</f>
        <v>0</v>
      </c>
      <c r="M34" s="55">
        <f>IF(Horaires35673413[[#This Row],[Fin]]&lt;Horaires35673413[[#This Row],[début]],1,0)+Horaires35673413[[#This Row],[Fin]]</f>
        <v>0</v>
      </c>
      <c r="N34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4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0.1*(Horaires35673413[[#This Row],[Heures de nuit]]+Horaires35673413[[#This Row],[heures jour dimanche]]+Horaires35673413[[#This Row],[heures jour fériés]])</f>
        <v>0</v>
      </c>
      <c r="J35" s="53">
        <f>(MOD(Horaires35673413[[#This Row],[Fin]]-Horaires35673413[[#This Row],[début]],1)-MOD(Horaires35673413[[#This Row],[PNP Fin]]-Horaires35673413[[#This Row],[PNP Début]],1))*24</f>
        <v>0</v>
      </c>
      <c r="K35" s="54">
        <f>IF(Horaires35673413[[#This Row],[PNP Début]]=0,0,IF(Horaires35673413[[#This Row],[PNP Début]]&lt;Horaires35673413[[#This Row],[début]],1,0)+Horaires35673413[[#This Row],[PNP Début]])</f>
        <v>0</v>
      </c>
      <c r="L35" s="55">
        <f>IF(Horaires35673413[[#This Row],[PNP Fin]]=0,0,IF(Horaires35673413[[#This Row],[PNP Fin]]&lt;Horaires35673413[[#This Row],[début]],1,0)+Horaires35673413[[#This Row],[PNP Fin]])</f>
        <v>0</v>
      </c>
      <c r="M35" s="55">
        <f>IF(Horaires35673413[[#This Row],[Fin]]&lt;Horaires35673413[[#This Row],[début]],1,0)+Horaires35673413[[#This Row],[Fin]]</f>
        <v>0</v>
      </c>
      <c r="N35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5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0.1*(Horaires35673413[[#This Row],[Heures de nuit]]+Horaires35673413[[#This Row],[heures jour dimanche]]+Horaires35673413[[#This Row],[heures jour fériés]])</f>
        <v>0</v>
      </c>
      <c r="J36" s="53">
        <f>(MOD(Horaires35673413[[#This Row],[Fin]]-Horaires35673413[[#This Row],[début]],1)-MOD(Horaires35673413[[#This Row],[PNP Fin]]-Horaires35673413[[#This Row],[PNP Début]],1))*24</f>
        <v>0</v>
      </c>
      <c r="K36" s="54">
        <f>IF(Horaires35673413[[#This Row],[PNP Début]]=0,0,IF(Horaires35673413[[#This Row],[PNP Début]]&lt;Horaires35673413[[#This Row],[début]],1,0)+Horaires35673413[[#This Row],[PNP Début]])</f>
        <v>0</v>
      </c>
      <c r="L36" s="55">
        <f>IF(Horaires35673413[[#This Row],[PNP Fin]]=0,0,IF(Horaires35673413[[#This Row],[PNP Fin]]&lt;Horaires35673413[[#This Row],[début]],1,0)+Horaires35673413[[#This Row],[PNP Fin]])</f>
        <v>0</v>
      </c>
      <c r="M36" s="55">
        <f>IF(Horaires35673413[[#This Row],[Fin]]&lt;Horaires35673413[[#This Row],[début]],1,0)+Horaires35673413[[#This Row],[Fin]]</f>
        <v>0</v>
      </c>
      <c r="N36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6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0.1*(Horaires35673413[[#This Row],[Heures de nuit]]+Horaires35673413[[#This Row],[heures jour dimanche]]+Horaires35673413[[#This Row],[heures jour fériés]])</f>
        <v>0</v>
      </c>
      <c r="J37" s="53">
        <f>(MOD(Horaires35673413[[#This Row],[Fin]]-Horaires35673413[[#This Row],[début]],1)-MOD(Horaires35673413[[#This Row],[PNP Fin]]-Horaires35673413[[#This Row],[PNP Début]],1))*24</f>
        <v>0</v>
      </c>
      <c r="K37" s="54">
        <f>IF(Horaires35673413[[#This Row],[PNP Début]]=0,0,IF(Horaires35673413[[#This Row],[PNP Début]]&lt;Horaires35673413[[#This Row],[début]],1,0)+Horaires35673413[[#This Row],[PNP Début]])</f>
        <v>0</v>
      </c>
      <c r="L37" s="55">
        <f>IF(Horaires35673413[[#This Row],[PNP Fin]]=0,0,IF(Horaires35673413[[#This Row],[PNP Fin]]&lt;Horaires35673413[[#This Row],[début]],1,0)+Horaires35673413[[#This Row],[PNP Fin]])</f>
        <v>0</v>
      </c>
      <c r="M37" s="55">
        <f>IF(Horaires35673413[[#This Row],[Fin]]&lt;Horaires35673413[[#This Row],[début]],1,0)+Horaires35673413[[#This Row],[Fin]]</f>
        <v>0</v>
      </c>
      <c r="N37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7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0.1*(Horaires35673413[[#This Row],[Heures de nuit]]+Horaires35673413[[#This Row],[heures jour dimanche]]+Horaires35673413[[#This Row],[heures jour fériés]])</f>
        <v>0</v>
      </c>
      <c r="J38" s="53">
        <f>(MOD(Horaires35673413[[#This Row],[Fin]]-Horaires35673413[[#This Row],[début]],1)-MOD(Horaires35673413[[#This Row],[PNP Fin]]-Horaires35673413[[#This Row],[PNP Début]],1))*24</f>
        <v>0</v>
      </c>
      <c r="K38" s="54">
        <f>IF(Horaires35673413[[#This Row],[PNP Début]]=0,0,IF(Horaires35673413[[#This Row],[PNP Début]]&lt;Horaires35673413[[#This Row],[début]],1,0)+Horaires35673413[[#This Row],[PNP Début]])</f>
        <v>0</v>
      </c>
      <c r="L38" s="55">
        <f>IF(Horaires35673413[[#This Row],[PNP Fin]]=0,0,IF(Horaires35673413[[#This Row],[PNP Fin]]&lt;Horaires35673413[[#This Row],[début]],1,0)+Horaires35673413[[#This Row],[PNP Fin]])</f>
        <v>0</v>
      </c>
      <c r="M38" s="55">
        <f>IF(Horaires35673413[[#This Row],[Fin]]&lt;Horaires35673413[[#This Row],[début]],1,0)+Horaires35673413[[#This Row],[Fin]]</f>
        <v>0</v>
      </c>
      <c r="N38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8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0.1*(Horaires35673413[[#This Row],[Heures de nuit]]+Horaires35673413[[#This Row],[heures jour dimanche]]+Horaires35673413[[#This Row],[heures jour fériés]])</f>
        <v>0</v>
      </c>
      <c r="J39" s="53">
        <f>(MOD(Horaires35673413[[#This Row],[Fin]]-Horaires35673413[[#This Row],[début]],1)-MOD(Horaires35673413[[#This Row],[PNP Fin]]-Horaires35673413[[#This Row],[PNP Début]],1))*24</f>
        <v>0</v>
      </c>
      <c r="K39" s="54">
        <f>IF(Horaires35673413[[#This Row],[PNP Début]]=0,0,IF(Horaires35673413[[#This Row],[PNP Début]]&lt;Horaires35673413[[#This Row],[début]],1,0)+Horaires35673413[[#This Row],[PNP Début]])</f>
        <v>0</v>
      </c>
      <c r="L39" s="55">
        <f>IF(Horaires35673413[[#This Row],[PNP Fin]]=0,0,IF(Horaires35673413[[#This Row],[PNP Fin]]&lt;Horaires35673413[[#This Row],[début]],1,0)+Horaires35673413[[#This Row],[PNP Fin]])</f>
        <v>0</v>
      </c>
      <c r="M39" s="55">
        <f>IF(Horaires35673413[[#This Row],[Fin]]&lt;Horaires35673413[[#This Row],[début]],1,0)+Horaires35673413[[#This Row],[Fin]]</f>
        <v>0</v>
      </c>
      <c r="N39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39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3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3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3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3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0.1*(Horaires35673413[[#This Row],[Heures de nuit]]+Horaires35673413[[#This Row],[heures jour dimanche]]+Horaires35673413[[#This Row],[heures jour fériés]])</f>
        <v>0</v>
      </c>
      <c r="J40" s="53">
        <f>(MOD(Horaires35673413[[#This Row],[Fin]]-Horaires35673413[[#This Row],[début]],1)-MOD(Horaires35673413[[#This Row],[PNP Fin]]-Horaires35673413[[#This Row],[PNP Début]],1))*24</f>
        <v>0</v>
      </c>
      <c r="K40" s="54">
        <f>IF(Horaires35673413[[#This Row],[PNP Début]]=0,0,IF(Horaires35673413[[#This Row],[PNP Début]]&lt;Horaires35673413[[#This Row],[début]],1,0)+Horaires35673413[[#This Row],[PNP Début]])</f>
        <v>0</v>
      </c>
      <c r="L40" s="55">
        <f>IF(Horaires35673413[[#This Row],[PNP Fin]]=0,0,IF(Horaires35673413[[#This Row],[PNP Fin]]&lt;Horaires35673413[[#This Row],[début]],1,0)+Horaires35673413[[#This Row],[PNP Fin]])</f>
        <v>0</v>
      </c>
      <c r="M40" s="55">
        <f>IF(Horaires35673413[[#This Row],[Fin]]&lt;Horaires35673413[[#This Row],[début]],1,0)+Horaires35673413[[#This Row],[Fin]]</f>
        <v>0</v>
      </c>
      <c r="N40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0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0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0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0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0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0.1*(Horaires35673413[[#This Row],[Heures de nuit]]+Horaires35673413[[#This Row],[heures jour dimanche]]+Horaires35673413[[#This Row],[heures jour fériés]])</f>
        <v>0</v>
      </c>
      <c r="J41" s="53">
        <f>(MOD(Horaires35673413[[#This Row],[Fin]]-Horaires35673413[[#This Row],[début]],1)-MOD(Horaires35673413[[#This Row],[PNP Fin]]-Horaires35673413[[#This Row],[PNP Début]],1))*24</f>
        <v>0</v>
      </c>
      <c r="K41" s="54">
        <f>IF(Horaires35673413[[#This Row],[PNP Début]]=0,0,IF(Horaires35673413[[#This Row],[PNP Début]]&lt;Horaires35673413[[#This Row],[début]],1,0)+Horaires35673413[[#This Row],[PNP Début]])</f>
        <v>0</v>
      </c>
      <c r="L41" s="55">
        <f>IF(Horaires35673413[[#This Row],[PNP Fin]]=0,0,IF(Horaires35673413[[#This Row],[PNP Fin]]&lt;Horaires35673413[[#This Row],[début]],1,0)+Horaires35673413[[#This Row],[PNP Fin]])</f>
        <v>0</v>
      </c>
      <c r="M41" s="55">
        <f>IF(Horaires35673413[[#This Row],[Fin]]&lt;Horaires35673413[[#This Row],[début]],1,0)+Horaires35673413[[#This Row],[Fin]]</f>
        <v>0</v>
      </c>
      <c r="N41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1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1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1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1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1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0.1*(Horaires35673413[[#This Row],[Heures de nuit]]+Horaires35673413[[#This Row],[heures jour dimanche]]+Horaires35673413[[#This Row],[heures jour fériés]])</f>
        <v>0</v>
      </c>
      <c r="J42" s="53">
        <f>(MOD(Horaires35673413[[#This Row],[Fin]]-Horaires35673413[[#This Row],[début]],1)-MOD(Horaires35673413[[#This Row],[PNP Fin]]-Horaires35673413[[#This Row],[PNP Début]],1))*24</f>
        <v>0</v>
      </c>
      <c r="K42" s="54">
        <f>IF(Horaires35673413[[#This Row],[PNP Début]]=0,0,IF(Horaires35673413[[#This Row],[PNP Début]]&lt;Horaires35673413[[#This Row],[début]],1,0)+Horaires35673413[[#This Row],[PNP Début]])</f>
        <v>0</v>
      </c>
      <c r="L42" s="55">
        <f>IF(Horaires35673413[[#This Row],[PNP Fin]]=0,0,IF(Horaires35673413[[#This Row],[PNP Fin]]&lt;Horaires35673413[[#This Row],[début]],1,0)+Horaires35673413[[#This Row],[PNP Fin]])</f>
        <v>0</v>
      </c>
      <c r="M42" s="55">
        <f>IF(Horaires35673413[[#This Row],[Fin]]&lt;Horaires35673413[[#This Row],[début]],1,0)+Horaires35673413[[#This Row],[Fin]]</f>
        <v>0</v>
      </c>
      <c r="N42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2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2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2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0.1*(Horaires35673413[[#This Row],[Heures de nuit]]+Horaires35673413[[#This Row],[heures jour dimanche]]+Horaires35673413[[#This Row],[heures jour fériés]])</f>
        <v>0</v>
      </c>
      <c r="J43" s="53">
        <f>(MOD(Horaires35673413[[#This Row],[Fin]]-Horaires35673413[[#This Row],[début]],1)-MOD(Horaires35673413[[#This Row],[PNP Fin]]-Horaires35673413[[#This Row],[PNP Début]],1))*24</f>
        <v>0</v>
      </c>
      <c r="K43" s="54">
        <f>IF(Horaires35673413[[#This Row],[PNP Début]]=0,0,IF(Horaires35673413[[#This Row],[PNP Début]]&lt;Horaires35673413[[#This Row],[début]],1,0)+Horaires35673413[[#This Row],[PNP Début]])</f>
        <v>0</v>
      </c>
      <c r="L43" s="55">
        <f>IF(Horaires35673413[[#This Row],[PNP Fin]]=0,0,IF(Horaires35673413[[#This Row],[PNP Fin]]&lt;Horaires35673413[[#This Row],[début]],1,0)+Horaires35673413[[#This Row],[PNP Fin]])</f>
        <v>0</v>
      </c>
      <c r="M43" s="55">
        <f>IF(Horaires35673413[[#This Row],[Fin]]&lt;Horaires35673413[[#This Row],[début]],1,0)+Horaires35673413[[#This Row],[Fin]]</f>
        <v>0</v>
      </c>
      <c r="N43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3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3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3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0.1*(Horaires35673413[[#This Row],[Heures de nuit]]+Horaires35673413[[#This Row],[heures jour dimanche]]+Horaires35673413[[#This Row],[heures jour fériés]])</f>
        <v>0</v>
      </c>
      <c r="J44" s="53">
        <f>(MOD(Horaires35673413[[#This Row],[Fin]]-Horaires35673413[[#This Row],[début]],1)-MOD(Horaires35673413[[#This Row],[PNP Fin]]-Horaires35673413[[#This Row],[PNP Début]],1))*24</f>
        <v>0</v>
      </c>
      <c r="K44" s="54">
        <f>IF(Horaires35673413[[#This Row],[PNP Début]]=0,0,IF(Horaires35673413[[#This Row],[PNP Début]]&lt;Horaires35673413[[#This Row],[début]],1,0)+Horaires35673413[[#This Row],[PNP Début]])</f>
        <v>0</v>
      </c>
      <c r="L44" s="55">
        <f>IF(Horaires35673413[[#This Row],[PNP Fin]]=0,0,IF(Horaires35673413[[#This Row],[PNP Fin]]&lt;Horaires35673413[[#This Row],[début]],1,0)+Horaires35673413[[#This Row],[PNP Fin]])</f>
        <v>0</v>
      </c>
      <c r="M44" s="55">
        <f>IF(Horaires35673413[[#This Row],[Fin]]&lt;Horaires35673413[[#This Row],[début]],1,0)+Horaires35673413[[#This Row],[Fin]]</f>
        <v>0</v>
      </c>
      <c r="N44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4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4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4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0.1*(Horaires35673413[[#This Row],[Heures de nuit]]+Horaires35673413[[#This Row],[heures jour dimanche]]+Horaires35673413[[#This Row],[heures jour fériés]])</f>
        <v>0</v>
      </c>
      <c r="J45" s="53">
        <f>(MOD(Horaires35673413[[#This Row],[Fin]]-Horaires35673413[[#This Row],[début]],1)-MOD(Horaires35673413[[#This Row],[PNP Fin]]-Horaires35673413[[#This Row],[PNP Début]],1))*24</f>
        <v>0</v>
      </c>
      <c r="K45" s="54">
        <f>IF(Horaires35673413[[#This Row],[PNP Début]]=0,0,IF(Horaires35673413[[#This Row],[PNP Début]]&lt;Horaires35673413[[#This Row],[début]],1,0)+Horaires35673413[[#This Row],[PNP Début]])</f>
        <v>0</v>
      </c>
      <c r="L45" s="55">
        <f>IF(Horaires35673413[[#This Row],[PNP Fin]]=0,0,IF(Horaires35673413[[#This Row],[PNP Fin]]&lt;Horaires35673413[[#This Row],[début]],1,0)+Horaires35673413[[#This Row],[PNP Fin]])</f>
        <v>0</v>
      </c>
      <c r="M45" s="55">
        <f>IF(Horaires35673413[[#This Row],[Fin]]&lt;Horaires35673413[[#This Row],[début]],1,0)+Horaires35673413[[#This Row],[Fin]]</f>
        <v>0</v>
      </c>
      <c r="N45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5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5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5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0.1*(Horaires35673413[[#This Row],[Heures de nuit]]+Horaires35673413[[#This Row],[heures jour dimanche]]+Horaires35673413[[#This Row],[heures jour fériés]])</f>
        <v>0</v>
      </c>
      <c r="J46" s="53">
        <f>(MOD(Horaires35673413[[#This Row],[Fin]]-Horaires35673413[[#This Row],[début]],1)-MOD(Horaires35673413[[#This Row],[PNP Fin]]-Horaires35673413[[#This Row],[PNP Début]],1))*24</f>
        <v>0</v>
      </c>
      <c r="K46" s="54">
        <f>IF(Horaires35673413[[#This Row],[PNP Début]]=0,0,IF(Horaires35673413[[#This Row],[PNP Début]]&lt;Horaires35673413[[#This Row],[début]],1,0)+Horaires35673413[[#This Row],[PNP Début]])</f>
        <v>0</v>
      </c>
      <c r="L46" s="55">
        <f>IF(Horaires35673413[[#This Row],[PNP Fin]]=0,0,IF(Horaires35673413[[#This Row],[PNP Fin]]&lt;Horaires35673413[[#This Row],[début]],1,0)+Horaires35673413[[#This Row],[PNP Fin]])</f>
        <v>0</v>
      </c>
      <c r="M46" s="55">
        <f>IF(Horaires35673413[[#This Row],[Fin]]&lt;Horaires35673413[[#This Row],[début]],1,0)+Horaires35673413[[#This Row],[Fin]]</f>
        <v>0</v>
      </c>
      <c r="N46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6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6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6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0.1*(Horaires35673413[[#This Row],[Heures de nuit]]+Horaires35673413[[#This Row],[heures jour dimanche]]+Horaires35673413[[#This Row],[heures jour fériés]])</f>
        <v>0</v>
      </c>
      <c r="J47" s="53">
        <f>(MOD(Horaires35673413[[#This Row],[Fin]]-Horaires35673413[[#This Row],[début]],1)-MOD(Horaires35673413[[#This Row],[PNP Fin]]-Horaires35673413[[#This Row],[PNP Début]],1))*24</f>
        <v>0</v>
      </c>
      <c r="K47" s="54">
        <f>IF(Horaires35673413[[#This Row],[PNP Début]]=0,0,IF(Horaires35673413[[#This Row],[PNP Début]]&lt;Horaires35673413[[#This Row],[début]],1,0)+Horaires35673413[[#This Row],[PNP Début]])</f>
        <v>0</v>
      </c>
      <c r="L47" s="55">
        <f>IF(Horaires35673413[[#This Row],[PNP Fin]]=0,0,IF(Horaires35673413[[#This Row],[PNP Fin]]&lt;Horaires35673413[[#This Row],[début]],1,0)+Horaires35673413[[#This Row],[PNP Fin]])</f>
        <v>0</v>
      </c>
      <c r="M47" s="55">
        <f>IF(Horaires35673413[[#This Row],[Fin]]&lt;Horaires35673413[[#This Row],[début]],1,0)+Horaires35673413[[#This Row],[Fin]]</f>
        <v>0</v>
      </c>
      <c r="N47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7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7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7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0.1*(Horaires35673413[[#This Row],[Heures de nuit]]+Horaires35673413[[#This Row],[heures jour dimanche]]+Horaires35673413[[#This Row],[heures jour fériés]])</f>
        <v>0</v>
      </c>
      <c r="J48" s="53">
        <f>(MOD(Horaires35673413[[#This Row],[Fin]]-Horaires35673413[[#This Row],[début]],1)-MOD(Horaires35673413[[#This Row],[PNP Fin]]-Horaires35673413[[#This Row],[PNP Début]],1))*24</f>
        <v>0</v>
      </c>
      <c r="K48" s="54">
        <f>IF(Horaires35673413[[#This Row],[PNP Début]]=0,0,IF(Horaires35673413[[#This Row],[PNP Début]]&lt;Horaires35673413[[#This Row],[début]],1,0)+Horaires35673413[[#This Row],[PNP Début]])</f>
        <v>0</v>
      </c>
      <c r="L48" s="55">
        <f>IF(Horaires35673413[[#This Row],[PNP Fin]]=0,0,IF(Horaires35673413[[#This Row],[PNP Fin]]&lt;Horaires35673413[[#This Row],[début]],1,0)+Horaires35673413[[#This Row],[PNP Fin]])</f>
        <v>0</v>
      </c>
      <c r="M48" s="55">
        <f>IF(Horaires35673413[[#This Row],[Fin]]&lt;Horaires35673413[[#This Row],[début]],1,0)+Horaires35673413[[#This Row],[Fin]]</f>
        <v>0</v>
      </c>
      <c r="N48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8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8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8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0.1*(Horaires35673413[[#This Row],[Heures de nuit]]+Horaires35673413[[#This Row],[heures jour dimanche]]+Horaires35673413[[#This Row],[heures jour fériés]])</f>
        <v>0</v>
      </c>
      <c r="J49" s="53">
        <f>(MOD(Horaires35673413[[#This Row],[Fin]]-Horaires35673413[[#This Row],[début]],1)-MOD(Horaires35673413[[#This Row],[PNP Fin]]-Horaires35673413[[#This Row],[PNP Début]],1))*24</f>
        <v>0</v>
      </c>
      <c r="K49" s="54">
        <f>IF(Horaires35673413[[#This Row],[PNP Début]]=0,0,IF(Horaires35673413[[#This Row],[PNP Début]]&lt;Horaires35673413[[#This Row],[début]],1,0)+Horaires35673413[[#This Row],[PNP Début]])</f>
        <v>0</v>
      </c>
      <c r="L49" s="55">
        <f>IF(Horaires35673413[[#This Row],[PNP Fin]]=0,0,IF(Horaires35673413[[#This Row],[PNP Fin]]&lt;Horaires35673413[[#This Row],[début]],1,0)+Horaires35673413[[#This Row],[PNP Fin]])</f>
        <v>0</v>
      </c>
      <c r="M49" s="55">
        <f>IF(Horaires35673413[[#This Row],[Fin]]&lt;Horaires35673413[[#This Row],[début]],1,0)+Horaires35673413[[#This Row],[Fin]]</f>
        <v>0</v>
      </c>
      <c r="N49" s="36">
        <f>IF(Horaires35673413[[#This Row],[Fin]]&lt;Horaires35673413[[#This Row],[début]],MAX(0,MIN(Horaires35673413[[#This Row],[Fin corrigée si nuit]],fin_nuit)-MAX(Horaires35673413[[#This Row],[début]],deb_nuit))*24,(MAX(deb_nuit,Horaires35673413[[#This Row],[Fin]])-MAX(deb_nuit,Horaires35673413[[#This Row],[début]])+MAX(MIN(fin_nuit-1,Horaires35673413[[#This Row],[Fin]])-MIN(fin_nuit-1,Horaires35673413[[#This Row],[début]]),0))*24)</f>
        <v>0</v>
      </c>
      <c r="O49" s="57">
        <f>(MAX(0,MIN(Horaires35673413[[#This Row],[Fin corrigée si nuit]],fin_nuit)-MAX(Horaires35673413[[#This Row],[début]],deb_nuit))-IF(Horaires35673413[[#This Row],[PNP Début]]=0,0,MIN(Horaires35673413[[#This Row],[PNP Fin corrigée]],fin_nuit)-MAX(Horaires35673413[[#This Row],[PNP Début corrigé]],deb_nuit)))*24</f>
        <v>0</v>
      </c>
      <c r="P4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</f>
        <v>0</v>
      </c>
      <c r="Q49" s="57">
        <f>(IF(WEEKDAY(Horaires35673413[[#This Row],[Date]],2)=7,MAX(0,MIN(fin_dimJF,Horaires35673413[[#This Row],[Fin corrigée si nuit]])-MAX(deb_dimJF,Horaires35673413[[#This Row],[début]])),0)+IF(WEEKDAY(Horaires35673413[[#This Row],[Date]],2)=6,MAX(0,Horaires35673413[[#This Row],[Fin corrigée si nuit]]-(1+deb_dimJF)),0))*24-
(IF(WEEKDAY(Horaires35673413[[#This Row],[Date]],2)=7,MAX(0,MIN(fin_dimJF,Horaires35673413[[#This Row],[PNP Fin corrigée]])-MAX(deb_dimJF,Horaires35673413[[#This Row],[PNP Début corrigé]])),0)+IF(WEEKDAY(Horaires35673413[[#This Row],[Date]],2)=6,MAX(0,Horaires35673413[[#This Row],[PNP Fin corrigée]]-(1+deb_dimJF)),0))*24</f>
        <v>0</v>
      </c>
      <c r="R4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</f>
        <v>0</v>
      </c>
      <c r="S49" s="57">
        <f>(IF(COUNTIF(JF,Horaires35673413[[#This Row],[Date]]),MAX(0,MIN(fin_dimJF,Horaires35673413[[#This Row],[Fin corrigée si nuit]])-MAX(deb_dimJF,Horaires35673413[[#This Row],[début]])),0)+IF(COUNTIF(JF,Horaires35673413[[#This Row],[Date]]+1),MAX(0,Horaires35673413[[#This Row],[Fin corrigée si nuit]]-(1+deb_dimJF)),0))*24-
(IF(COUNTIF(JF,Horaires35673413[[#This Row],[Date]]),MAX(0,MIN(fin_dimJF,Horaires35673413[[#This Row],[PNP Fin corrigée]])-MAX(deb_dimJF,Horaires35673413[[#This Row],[PNP Début corrigé]])),0)+IF(COUNTIF(JF,Horaires35673413[[#This Row],[Date]]+1),MAX(0,Horaires35673413[[#This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SUM(Horaires35673413[Majoration])</f>
        <v>0.7</v>
      </c>
      <c r="J50" s="60">
        <f>SUM(Horaires35673413[Heures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Novembre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43405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0.1*(Horaires356734512[[#This Row],[Heures de nuit]]+Horaires356734512[[#This Row],[heures jour dimanche]]+Horaires356734512[[#This Row],[heures jour fériés]])</f>
        <v>0.7</v>
      </c>
      <c r="J13" s="34">
        <f>(MOD(Horaires356734512[[#This Row],[Fin]]-Horaires356734512[[#This Row],[début]],1)-MOD(Horaires356734512[[#This Row],[PNP Fin]]-Horaires356734512[[#This Row],[PNP Début]],1))*24</f>
        <v>12</v>
      </c>
      <c r="K13" s="35">
        <f>IF(Horaires356734512[[#This Row],[PNP Début]]=0,0,IF(Horaires356734512[[#This Row],[PNP Début]]&lt;Horaires356734512[[#This Row],[début]],1,0)+Horaires356734512[[#This Row],[PNP Début]])</f>
        <v>0</v>
      </c>
      <c r="L13" s="35">
        <f>IF(Horaires356734512[[#This Row],[PNP Fin]]=0,0,IF(Horaires356734512[[#This Row],[PNP Fin]]&lt;Horaires356734512[[#This Row],[début]],1,0)+Horaires356734512[[#This Row],[PNP Fin]])</f>
        <v>0</v>
      </c>
      <c r="M13" s="35">
        <f>IF(Horaires356734512[[#This Row],[Fin]]&lt;Horaires356734512[[#This Row],[début]],1,0)+Horaires356734512[[#This Row],[Fin]]</f>
        <v>1.25</v>
      </c>
      <c r="N13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6.9999999999999991</v>
      </c>
      <c r="O13" s="3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6.9999999999999991</v>
      </c>
      <c r="P13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3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3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3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0.1*(Horaires356734512[[#This Row],[Heures de nuit]]+Horaires356734512[[#This Row],[heures jour dimanche]]+Horaires356734512[[#This Row],[heures jour fériés]])</f>
        <v>0</v>
      </c>
      <c r="J14" s="34">
        <f>(MOD(Horaires356734512[[#This Row],[Fin]]-Horaires356734512[[#This Row],[début]],1)-MOD(Horaires356734512[[#This Row],[PNP Fin]]-Horaires356734512[[#This Row],[PNP Début]],1))*24</f>
        <v>0</v>
      </c>
      <c r="K14" s="35">
        <f>IF(Horaires356734512[[#This Row],[PNP Début]]=0,0,IF(Horaires356734512[[#This Row],[PNP Début]]&lt;Horaires356734512[[#This Row],[début]],1,0)+Horaires356734512[[#This Row],[PNP Début]])</f>
        <v>0</v>
      </c>
      <c r="L14" s="35">
        <f>IF(Horaires356734512[[#This Row],[PNP Fin]]=0,0,IF(Horaires356734512[[#This Row],[PNP Fin]]&lt;Horaires356734512[[#This Row],[début]],1,0)+Horaires356734512[[#This Row],[PNP Fin]])</f>
        <v>0</v>
      </c>
      <c r="M14" s="35">
        <f>IF(Horaires356734512[[#This Row],[Fin]]&lt;Horaires356734512[[#This Row],[début]],1,0)+Horaires356734512[[#This Row],[Fin]]</f>
        <v>0</v>
      </c>
      <c r="N14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4" s="3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4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4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4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4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0.1*(Horaires356734512[[#This Row],[Heures de nuit]]+Horaires356734512[[#This Row],[heures jour dimanche]]+Horaires356734512[[#This Row],[heures jour fériés]])</f>
        <v>0</v>
      </c>
      <c r="J15" s="34">
        <f>(MOD(Horaires356734512[[#This Row],[Fin]]-Horaires356734512[[#This Row],[début]],1)-MOD(Horaires356734512[[#This Row],[PNP Fin]]-Horaires356734512[[#This Row],[PNP Début]],1))*24</f>
        <v>0</v>
      </c>
      <c r="K15" s="35">
        <f>IF(Horaires356734512[[#This Row],[PNP Début]]=0,0,IF(Horaires356734512[[#This Row],[PNP Début]]&lt;Horaires356734512[[#This Row],[début]],1,0)+Horaires356734512[[#This Row],[PNP Début]])</f>
        <v>0</v>
      </c>
      <c r="L15" s="35">
        <f>IF(Horaires356734512[[#This Row],[PNP Fin]]=0,0,IF(Horaires356734512[[#This Row],[PNP Fin]]&lt;Horaires356734512[[#This Row],[début]],1,0)+Horaires356734512[[#This Row],[PNP Fin]])</f>
        <v>0</v>
      </c>
      <c r="M15" s="35">
        <f>IF(Horaires356734512[[#This Row],[Fin]]&lt;Horaires356734512[[#This Row],[début]],1,0)+Horaires356734512[[#This Row],[Fin]]</f>
        <v>0</v>
      </c>
      <c r="N15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5" s="3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5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5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5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5" s="3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0.1*(Horaires356734512[[#This Row],[Heures de nuit]]+Horaires356734512[[#This Row],[heures jour dimanche]]+Horaires356734512[[#This Row],[heures jour fériés]])</f>
        <v>0</v>
      </c>
      <c r="J16" s="38">
        <f>(MOD(Horaires356734512[[#This Row],[Fin]]-Horaires356734512[[#This Row],[début]],1)-MOD(Horaires356734512[[#This Row],[PNP Fin]]-Horaires356734512[[#This Row],[PNP Début]],1))*24</f>
        <v>0</v>
      </c>
      <c r="K16" s="35">
        <f>IF(Horaires356734512[[#This Row],[PNP Début]]=0,0,IF(Horaires356734512[[#This Row],[PNP Début]]&lt;Horaires356734512[[#This Row],[début]],1,0)+Horaires356734512[[#This Row],[PNP Début]])</f>
        <v>0</v>
      </c>
      <c r="L16" s="35">
        <f>IF(Horaires356734512[[#This Row],[PNP Fin]]=0,0,IF(Horaires356734512[[#This Row],[PNP Fin]]&lt;Horaires356734512[[#This Row],[début]],1,0)+Horaires356734512[[#This Row],[PNP Fin]])</f>
        <v>0</v>
      </c>
      <c r="M16" s="39">
        <f>IF(Horaires356734512[[#This Row],[Fin]]&lt;Horaires356734512[[#This Row],[début]],1,0)+Horaires356734512[[#This Row],[Fin]]</f>
        <v>0</v>
      </c>
      <c r="N16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6" s="40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6" s="40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6" s="3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6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6" s="4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0.1*(Horaires356734512[[#This Row],[Heures de nuit]]+Horaires356734512[[#This Row],[heures jour dimanche]]+Horaires356734512[[#This Row],[heures jour fériés]])</f>
        <v>0</v>
      </c>
      <c r="J17" s="43">
        <f>(MOD(Horaires356734512[[#This Row],[Fin]]-Horaires356734512[[#This Row],[début]],1)-MOD(Horaires356734512[[#This Row],[PNP Fin]]-Horaires356734512[[#This Row],[PNP Début]],1))*24</f>
        <v>0</v>
      </c>
      <c r="K17" s="44">
        <f>IF(Horaires356734512[[#This Row],[PNP Début]]=0,0,IF(Horaires356734512[[#This Row],[PNP Début]]&lt;Horaires356734512[[#This Row],[début]],1,0)+Horaires356734512[[#This Row],[PNP Début]])</f>
        <v>0</v>
      </c>
      <c r="L17" s="45">
        <f>IF(Horaires356734512[[#This Row],[PNP Fin]]=0,0,IF(Horaires356734512[[#This Row],[PNP Fin]]&lt;Horaires356734512[[#This Row],[début]],1,0)+Horaires356734512[[#This Row],[PNP Fin]])</f>
        <v>0</v>
      </c>
      <c r="M17" s="45">
        <f>IF(Horaires356734512[[#This Row],[Fin]]&lt;Horaires356734512[[#This Row],[début]],1,0)+Horaires356734512[[#This Row],[Fin]]</f>
        <v>0</v>
      </c>
      <c r="N17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7" s="4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7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7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7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7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0.1*(Horaires356734512[[#This Row],[Heures de nuit]]+Horaires356734512[[#This Row],[heures jour dimanche]]+Horaires356734512[[#This Row],[heures jour fériés]])</f>
        <v>0</v>
      </c>
      <c r="J18" s="43">
        <f>(MOD(Horaires356734512[[#This Row],[Fin]]-Horaires356734512[[#This Row],[début]],1)-MOD(Horaires356734512[[#This Row],[PNP Fin]]-Horaires356734512[[#This Row],[PNP Début]],1))*24</f>
        <v>0</v>
      </c>
      <c r="K18" s="44">
        <f>IF(Horaires356734512[[#This Row],[PNP Début]]=0,0,IF(Horaires356734512[[#This Row],[PNP Début]]&lt;Horaires356734512[[#This Row],[début]],1,0)+Horaires356734512[[#This Row],[PNP Début]])</f>
        <v>0</v>
      </c>
      <c r="L18" s="45">
        <f>IF(Horaires356734512[[#This Row],[PNP Fin]]=0,0,IF(Horaires356734512[[#This Row],[PNP Fin]]&lt;Horaires356734512[[#This Row],[début]],1,0)+Horaires356734512[[#This Row],[PNP Fin]])</f>
        <v>0</v>
      </c>
      <c r="M18" s="45">
        <f>IF(Horaires356734512[[#This Row],[Fin]]&lt;Horaires356734512[[#This Row],[début]],1,0)+Horaires356734512[[#This Row],[Fin]]</f>
        <v>0</v>
      </c>
      <c r="N18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8" s="4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8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8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8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8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0.1*(Horaires356734512[[#This Row],[Heures de nuit]]+Horaires356734512[[#This Row],[heures jour dimanche]]+Horaires356734512[[#This Row],[heures jour fériés]])</f>
        <v>0</v>
      </c>
      <c r="J19" s="43">
        <f>(MOD(Horaires356734512[[#This Row],[Fin]]-Horaires356734512[[#This Row],[début]],1)-MOD(Horaires356734512[[#This Row],[PNP Fin]]-Horaires356734512[[#This Row],[PNP Début]],1))*24</f>
        <v>0</v>
      </c>
      <c r="K19" s="44">
        <f>IF(Horaires356734512[[#This Row],[PNP Début]]=0,0,IF(Horaires356734512[[#This Row],[PNP Début]]&lt;Horaires356734512[[#This Row],[début]],1,0)+Horaires356734512[[#This Row],[PNP Début]])</f>
        <v>0</v>
      </c>
      <c r="L19" s="45">
        <f>IF(Horaires356734512[[#This Row],[PNP Fin]]=0,0,IF(Horaires356734512[[#This Row],[PNP Fin]]&lt;Horaires356734512[[#This Row],[début]],1,0)+Horaires356734512[[#This Row],[PNP Fin]])</f>
        <v>0</v>
      </c>
      <c r="M19" s="45">
        <f>IF(Horaires356734512[[#This Row],[Fin]]&lt;Horaires356734512[[#This Row],[début]],1,0)+Horaires356734512[[#This Row],[Fin]]</f>
        <v>0</v>
      </c>
      <c r="N19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19" s="4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19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19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19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19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0.1*(Horaires356734512[[#This Row],[Heures de nuit]]+Horaires356734512[[#This Row],[heures jour dimanche]]+Horaires356734512[[#This Row],[heures jour fériés]])</f>
        <v>0</v>
      </c>
      <c r="J20" s="43">
        <f>(MOD(Horaires356734512[[#This Row],[Fin]]-Horaires356734512[[#This Row],[début]],1)-MOD(Horaires356734512[[#This Row],[PNP Fin]]-Horaires356734512[[#This Row],[PNP Début]],1))*24</f>
        <v>0</v>
      </c>
      <c r="K20" s="44">
        <f>IF(Horaires356734512[[#This Row],[PNP Début]]=0,0,IF(Horaires356734512[[#This Row],[PNP Début]]&lt;Horaires356734512[[#This Row],[début]],1,0)+Horaires356734512[[#This Row],[PNP Début]])</f>
        <v>0</v>
      </c>
      <c r="L20" s="45">
        <f>IF(Horaires356734512[[#This Row],[PNP Fin]]=0,0,IF(Horaires356734512[[#This Row],[PNP Fin]]&lt;Horaires356734512[[#This Row],[début]],1,0)+Horaires356734512[[#This Row],[PNP Fin]])</f>
        <v>0</v>
      </c>
      <c r="M20" s="45">
        <f>IF(Horaires356734512[[#This Row],[Fin]]&lt;Horaires356734512[[#This Row],[début]],1,0)+Horaires356734512[[#This Row],[Fin]]</f>
        <v>0</v>
      </c>
      <c r="N20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0" s="46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0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0" s="46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0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0" s="46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0.1*(Horaires356734512[[#This Row],[Heures de nuit]]+Horaires356734512[[#This Row],[heures jour dimanche]]+Horaires356734512[[#This Row],[heures jour fériés]])</f>
        <v>0</v>
      </c>
      <c r="J21" s="48">
        <f>(MOD(Horaires356734512[[#This Row],[Fin]]-Horaires356734512[[#This Row],[début]],1)-MOD(Horaires356734512[[#This Row],[PNP Fin]]-Horaires356734512[[#This Row],[PNP Début]],1))*24</f>
        <v>0</v>
      </c>
      <c r="K21" s="49">
        <f>IF(Horaires356734512[[#This Row],[PNP Début]]=0,0,IF(Horaires356734512[[#This Row],[PNP Début]]&lt;Horaires356734512[[#This Row],[début]],1,0)+Horaires356734512[[#This Row],[PNP Début]])</f>
        <v>0</v>
      </c>
      <c r="L21" s="50">
        <f>IF(Horaires356734512[[#This Row],[PNP Fin]]=0,0,IF(Horaires356734512[[#This Row],[PNP Fin]]&lt;Horaires356734512[[#This Row],[début]],1,0)+Horaires356734512[[#This Row],[PNP Fin]])</f>
        <v>0</v>
      </c>
      <c r="M21" s="50">
        <f>IF(Horaires356734512[[#This Row],[Fin]]&lt;Horaires356734512[[#This Row],[début]],1,0)+Horaires356734512[[#This Row],[Fin]]</f>
        <v>0</v>
      </c>
      <c r="N21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1" s="51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1" s="51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1" s="51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0.1*(Horaires356734512[[#This Row],[Heures de nuit]]+Horaires356734512[[#This Row],[heures jour dimanche]]+Horaires356734512[[#This Row],[heures jour fériés]])</f>
        <v>0</v>
      </c>
      <c r="J22" s="53">
        <f>(MOD(Horaires356734512[[#This Row],[Fin]]-Horaires356734512[[#This Row],[début]],1)-MOD(Horaires356734512[[#This Row],[PNP Fin]]-Horaires356734512[[#This Row],[PNP Début]],1))*24</f>
        <v>0</v>
      </c>
      <c r="K22" s="54">
        <f>IF(Horaires356734512[[#This Row],[PNP Début]]=0,0,IF(Horaires356734512[[#This Row],[PNP Début]]&lt;Horaires356734512[[#This Row],[début]],1,0)+Horaires356734512[[#This Row],[PNP Début]])</f>
        <v>0</v>
      </c>
      <c r="L22" s="55">
        <f>IF(Horaires356734512[[#This Row],[PNP Fin]]=0,0,IF(Horaires356734512[[#This Row],[PNP Fin]]&lt;Horaires356734512[[#This Row],[début]],1,0)+Horaires356734512[[#This Row],[PNP Fin]])</f>
        <v>0</v>
      </c>
      <c r="M22" s="55">
        <f>IF(Horaires356734512[[#This Row],[Fin]]&lt;Horaires356734512[[#This Row],[début]],1,0)+Horaires356734512[[#This Row],[Fin]]</f>
        <v>0</v>
      </c>
      <c r="N22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2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0.1*(Horaires356734512[[#This Row],[Heures de nuit]]+Horaires356734512[[#This Row],[heures jour dimanche]]+Horaires356734512[[#This Row],[heures jour fériés]])</f>
        <v>0</v>
      </c>
      <c r="J23" s="53">
        <f>(MOD(Horaires356734512[[#This Row],[Fin]]-Horaires356734512[[#This Row],[début]],1)-MOD(Horaires356734512[[#This Row],[PNP Fin]]-Horaires356734512[[#This Row],[PNP Début]],1))*24</f>
        <v>0</v>
      </c>
      <c r="K23" s="54">
        <f>IF(Horaires356734512[[#This Row],[PNP Début]]=0,0,IF(Horaires356734512[[#This Row],[PNP Début]]&lt;Horaires356734512[[#This Row],[début]],1,0)+Horaires356734512[[#This Row],[PNP Début]])</f>
        <v>0</v>
      </c>
      <c r="L23" s="55">
        <f>IF(Horaires356734512[[#This Row],[PNP Fin]]=0,0,IF(Horaires356734512[[#This Row],[PNP Fin]]&lt;Horaires356734512[[#This Row],[début]],1,0)+Horaires356734512[[#This Row],[PNP Fin]])</f>
        <v>0</v>
      </c>
      <c r="M23" s="55">
        <f>IF(Horaires356734512[[#This Row],[Fin]]&lt;Horaires356734512[[#This Row],[début]],1,0)+Horaires356734512[[#This Row],[Fin]]</f>
        <v>0</v>
      </c>
      <c r="N23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3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0.1*(Horaires356734512[[#This Row],[Heures de nuit]]+Horaires356734512[[#This Row],[heures jour dimanche]]+Horaires356734512[[#This Row],[heures jour fériés]])</f>
        <v>0</v>
      </c>
      <c r="J24" s="53">
        <f>(MOD(Horaires356734512[[#This Row],[Fin]]-Horaires356734512[[#This Row],[début]],1)-MOD(Horaires356734512[[#This Row],[PNP Fin]]-Horaires356734512[[#This Row],[PNP Début]],1))*24</f>
        <v>0</v>
      </c>
      <c r="K24" s="54">
        <f>IF(Horaires356734512[[#This Row],[PNP Début]]=0,0,IF(Horaires356734512[[#This Row],[PNP Début]]&lt;Horaires356734512[[#This Row],[début]],1,0)+Horaires356734512[[#This Row],[PNP Début]])</f>
        <v>0</v>
      </c>
      <c r="L24" s="55">
        <f>IF(Horaires356734512[[#This Row],[PNP Fin]]=0,0,IF(Horaires356734512[[#This Row],[PNP Fin]]&lt;Horaires356734512[[#This Row],[début]],1,0)+Horaires356734512[[#This Row],[PNP Fin]])</f>
        <v>0</v>
      </c>
      <c r="M24" s="55">
        <f>IF(Horaires356734512[[#This Row],[Fin]]&lt;Horaires356734512[[#This Row],[début]],1,0)+Horaires356734512[[#This Row],[Fin]]</f>
        <v>0</v>
      </c>
      <c r="N24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4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0.1*(Horaires356734512[[#This Row],[Heures de nuit]]+Horaires356734512[[#This Row],[heures jour dimanche]]+Horaires356734512[[#This Row],[heures jour fériés]])</f>
        <v>0</v>
      </c>
      <c r="J25" s="53">
        <f>(MOD(Horaires356734512[[#This Row],[Fin]]-Horaires356734512[[#This Row],[début]],1)-MOD(Horaires356734512[[#This Row],[PNP Fin]]-Horaires356734512[[#This Row],[PNP Début]],1))*24</f>
        <v>0</v>
      </c>
      <c r="K25" s="54">
        <f>IF(Horaires356734512[[#This Row],[PNP Début]]=0,0,IF(Horaires356734512[[#This Row],[PNP Début]]&lt;Horaires356734512[[#This Row],[début]],1,0)+Horaires356734512[[#This Row],[PNP Début]])</f>
        <v>0</v>
      </c>
      <c r="L25" s="55">
        <f>IF(Horaires356734512[[#This Row],[PNP Fin]]=0,0,IF(Horaires356734512[[#This Row],[PNP Fin]]&lt;Horaires356734512[[#This Row],[début]],1,0)+Horaires356734512[[#This Row],[PNP Fin]])</f>
        <v>0</v>
      </c>
      <c r="M25" s="55">
        <f>IF(Horaires356734512[[#This Row],[Fin]]&lt;Horaires356734512[[#This Row],[début]],1,0)+Horaires356734512[[#This Row],[Fin]]</f>
        <v>0</v>
      </c>
      <c r="N25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5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0.1*(Horaires356734512[[#This Row],[Heures de nuit]]+Horaires356734512[[#This Row],[heures jour dimanche]]+Horaires356734512[[#This Row],[heures jour fériés]])</f>
        <v>0</v>
      </c>
      <c r="J26" s="53">
        <f>(MOD(Horaires356734512[[#This Row],[Fin]]-Horaires356734512[[#This Row],[début]],1)-MOD(Horaires356734512[[#This Row],[PNP Fin]]-Horaires356734512[[#This Row],[PNP Début]],1))*24</f>
        <v>0</v>
      </c>
      <c r="K26" s="54">
        <f>IF(Horaires356734512[[#This Row],[PNP Début]]=0,0,IF(Horaires356734512[[#This Row],[PNP Début]]&lt;Horaires356734512[[#This Row],[début]],1,0)+Horaires356734512[[#This Row],[PNP Début]])</f>
        <v>0</v>
      </c>
      <c r="L26" s="55">
        <f>IF(Horaires356734512[[#This Row],[PNP Fin]]=0,0,IF(Horaires356734512[[#This Row],[PNP Fin]]&lt;Horaires356734512[[#This Row],[début]],1,0)+Horaires356734512[[#This Row],[PNP Fin]])</f>
        <v>0</v>
      </c>
      <c r="M26" s="55">
        <f>IF(Horaires356734512[[#This Row],[Fin]]&lt;Horaires356734512[[#This Row],[début]],1,0)+Horaires356734512[[#This Row],[Fin]]</f>
        <v>0</v>
      </c>
      <c r="N26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6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0.1*(Horaires356734512[[#This Row],[Heures de nuit]]+Horaires356734512[[#This Row],[heures jour dimanche]]+Horaires356734512[[#This Row],[heures jour fériés]])</f>
        <v>0</v>
      </c>
      <c r="J27" s="53">
        <f>(MOD(Horaires356734512[[#This Row],[Fin]]-Horaires356734512[[#This Row],[début]],1)-MOD(Horaires356734512[[#This Row],[PNP Fin]]-Horaires356734512[[#This Row],[PNP Début]],1))*24</f>
        <v>0</v>
      </c>
      <c r="K27" s="54">
        <f>IF(Horaires356734512[[#This Row],[PNP Début]]=0,0,IF(Horaires356734512[[#This Row],[PNP Début]]&lt;Horaires356734512[[#This Row],[début]],1,0)+Horaires356734512[[#This Row],[PNP Début]])</f>
        <v>0</v>
      </c>
      <c r="L27" s="55">
        <f>IF(Horaires356734512[[#This Row],[PNP Fin]]=0,0,IF(Horaires356734512[[#This Row],[PNP Fin]]&lt;Horaires356734512[[#This Row],[début]],1,0)+Horaires356734512[[#This Row],[PNP Fin]])</f>
        <v>0</v>
      </c>
      <c r="M27" s="55">
        <f>IF(Horaires356734512[[#This Row],[Fin]]&lt;Horaires356734512[[#This Row],[début]],1,0)+Horaires356734512[[#This Row],[Fin]]</f>
        <v>0</v>
      </c>
      <c r="N27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7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0.1*(Horaires356734512[[#This Row],[Heures de nuit]]+Horaires356734512[[#This Row],[heures jour dimanche]]+Horaires356734512[[#This Row],[heures jour fériés]])</f>
        <v>0</v>
      </c>
      <c r="J28" s="53">
        <f>(MOD(Horaires356734512[[#This Row],[Fin]]-Horaires356734512[[#This Row],[début]],1)-MOD(Horaires356734512[[#This Row],[PNP Fin]]-Horaires356734512[[#This Row],[PNP Début]],1))*24</f>
        <v>0</v>
      </c>
      <c r="K28" s="54">
        <f>IF(Horaires356734512[[#This Row],[PNP Début]]=0,0,IF(Horaires356734512[[#This Row],[PNP Début]]&lt;Horaires356734512[[#This Row],[début]],1,0)+Horaires356734512[[#This Row],[PNP Début]])</f>
        <v>0</v>
      </c>
      <c r="L28" s="55">
        <f>IF(Horaires356734512[[#This Row],[PNP Fin]]=0,0,IF(Horaires356734512[[#This Row],[PNP Fin]]&lt;Horaires356734512[[#This Row],[début]],1,0)+Horaires356734512[[#This Row],[PNP Fin]])</f>
        <v>0</v>
      </c>
      <c r="M28" s="55">
        <f>IF(Horaires356734512[[#This Row],[Fin]]&lt;Horaires356734512[[#This Row],[début]],1,0)+Horaires356734512[[#This Row],[Fin]]</f>
        <v>0</v>
      </c>
      <c r="N28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8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0.1*(Horaires356734512[[#This Row],[Heures de nuit]]+Horaires356734512[[#This Row],[heures jour dimanche]]+Horaires356734512[[#This Row],[heures jour fériés]])</f>
        <v>0</v>
      </c>
      <c r="J29" s="53">
        <f>(MOD(Horaires356734512[[#This Row],[Fin]]-Horaires356734512[[#This Row],[début]],1)-MOD(Horaires356734512[[#This Row],[PNP Fin]]-Horaires356734512[[#This Row],[PNP Début]],1))*24</f>
        <v>0</v>
      </c>
      <c r="K29" s="54">
        <f>IF(Horaires356734512[[#This Row],[PNP Début]]=0,0,IF(Horaires356734512[[#This Row],[PNP Début]]&lt;Horaires356734512[[#This Row],[début]],1,0)+Horaires356734512[[#This Row],[PNP Début]])</f>
        <v>0</v>
      </c>
      <c r="L29" s="55">
        <f>IF(Horaires356734512[[#This Row],[PNP Fin]]=0,0,IF(Horaires356734512[[#This Row],[PNP Fin]]&lt;Horaires356734512[[#This Row],[début]],1,0)+Horaires356734512[[#This Row],[PNP Fin]])</f>
        <v>0</v>
      </c>
      <c r="M29" s="55">
        <f>IF(Horaires356734512[[#This Row],[Fin]]&lt;Horaires356734512[[#This Row],[début]],1,0)+Horaires356734512[[#This Row],[Fin]]</f>
        <v>0</v>
      </c>
      <c r="N29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29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2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2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2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2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0.1*(Horaires356734512[[#This Row],[Heures de nuit]]+Horaires356734512[[#This Row],[heures jour dimanche]]+Horaires356734512[[#This Row],[heures jour fériés]])</f>
        <v>0</v>
      </c>
      <c r="J30" s="53">
        <f>(MOD(Horaires356734512[[#This Row],[Fin]]-Horaires356734512[[#This Row],[début]],1)-MOD(Horaires356734512[[#This Row],[PNP Fin]]-Horaires356734512[[#This Row],[PNP Début]],1))*24</f>
        <v>0</v>
      </c>
      <c r="K30" s="54">
        <f>IF(Horaires356734512[[#This Row],[PNP Début]]=0,0,IF(Horaires356734512[[#This Row],[PNP Début]]&lt;Horaires356734512[[#This Row],[début]],1,0)+Horaires356734512[[#This Row],[PNP Début]])</f>
        <v>0</v>
      </c>
      <c r="L30" s="55">
        <f>IF(Horaires356734512[[#This Row],[PNP Fin]]=0,0,IF(Horaires356734512[[#This Row],[PNP Fin]]&lt;Horaires356734512[[#This Row],[début]],1,0)+Horaires356734512[[#This Row],[PNP Fin]])</f>
        <v>0</v>
      </c>
      <c r="M30" s="55">
        <f>IF(Horaires356734512[[#This Row],[Fin]]&lt;Horaires356734512[[#This Row],[début]],1,0)+Horaires356734512[[#This Row],[Fin]]</f>
        <v>0</v>
      </c>
      <c r="N30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0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0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0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0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0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0.1*(Horaires356734512[[#This Row],[Heures de nuit]]+Horaires356734512[[#This Row],[heures jour dimanche]]+Horaires356734512[[#This Row],[heures jour fériés]])</f>
        <v>0</v>
      </c>
      <c r="J31" s="53">
        <f>(MOD(Horaires356734512[[#This Row],[Fin]]-Horaires356734512[[#This Row],[début]],1)-MOD(Horaires356734512[[#This Row],[PNP Fin]]-Horaires356734512[[#This Row],[PNP Début]],1))*24</f>
        <v>0</v>
      </c>
      <c r="K31" s="54">
        <f>IF(Horaires356734512[[#This Row],[PNP Début]]=0,0,IF(Horaires356734512[[#This Row],[PNP Début]]&lt;Horaires356734512[[#This Row],[début]],1,0)+Horaires356734512[[#This Row],[PNP Début]])</f>
        <v>0</v>
      </c>
      <c r="L31" s="55">
        <f>IF(Horaires356734512[[#This Row],[PNP Fin]]=0,0,IF(Horaires356734512[[#This Row],[PNP Fin]]&lt;Horaires356734512[[#This Row],[début]],1,0)+Horaires356734512[[#This Row],[PNP Fin]])</f>
        <v>0</v>
      </c>
      <c r="M31" s="55">
        <f>IF(Horaires356734512[[#This Row],[Fin]]&lt;Horaires356734512[[#This Row],[début]],1,0)+Horaires356734512[[#This Row],[Fin]]</f>
        <v>0</v>
      </c>
      <c r="N31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1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1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1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1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1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0.1*(Horaires356734512[[#This Row],[Heures de nuit]]+Horaires356734512[[#This Row],[heures jour dimanche]]+Horaires356734512[[#This Row],[heures jour fériés]])</f>
        <v>0</v>
      </c>
      <c r="J32" s="53">
        <f>(MOD(Horaires356734512[[#This Row],[Fin]]-Horaires356734512[[#This Row],[début]],1)-MOD(Horaires356734512[[#This Row],[PNP Fin]]-Horaires356734512[[#This Row],[PNP Début]],1))*24</f>
        <v>0</v>
      </c>
      <c r="K32" s="54">
        <f>IF(Horaires356734512[[#This Row],[PNP Début]]=0,0,IF(Horaires356734512[[#This Row],[PNP Début]]&lt;Horaires356734512[[#This Row],[début]],1,0)+Horaires356734512[[#This Row],[PNP Début]])</f>
        <v>0</v>
      </c>
      <c r="L32" s="55">
        <f>IF(Horaires356734512[[#This Row],[PNP Fin]]=0,0,IF(Horaires356734512[[#This Row],[PNP Fin]]&lt;Horaires356734512[[#This Row],[début]],1,0)+Horaires356734512[[#This Row],[PNP Fin]])</f>
        <v>0</v>
      </c>
      <c r="M32" s="55">
        <f>IF(Horaires356734512[[#This Row],[Fin]]&lt;Horaires356734512[[#This Row],[début]],1,0)+Horaires356734512[[#This Row],[Fin]]</f>
        <v>0</v>
      </c>
      <c r="N32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2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0.1*(Horaires356734512[[#This Row],[Heures de nuit]]+Horaires356734512[[#This Row],[heures jour dimanche]]+Horaires356734512[[#This Row],[heures jour fériés]])</f>
        <v>0</v>
      </c>
      <c r="J33" s="53">
        <f>(MOD(Horaires356734512[[#This Row],[Fin]]-Horaires356734512[[#This Row],[début]],1)-MOD(Horaires356734512[[#This Row],[PNP Fin]]-Horaires356734512[[#This Row],[PNP Début]],1))*24</f>
        <v>0</v>
      </c>
      <c r="K33" s="54">
        <f>IF(Horaires356734512[[#This Row],[PNP Début]]=0,0,IF(Horaires356734512[[#This Row],[PNP Début]]&lt;Horaires356734512[[#This Row],[début]],1,0)+Horaires356734512[[#This Row],[PNP Début]])</f>
        <v>0</v>
      </c>
      <c r="L33" s="55">
        <f>IF(Horaires356734512[[#This Row],[PNP Fin]]=0,0,IF(Horaires356734512[[#This Row],[PNP Fin]]&lt;Horaires356734512[[#This Row],[début]],1,0)+Horaires356734512[[#This Row],[PNP Fin]])</f>
        <v>0</v>
      </c>
      <c r="M33" s="55">
        <f>IF(Horaires356734512[[#This Row],[Fin]]&lt;Horaires356734512[[#This Row],[début]],1,0)+Horaires356734512[[#This Row],[Fin]]</f>
        <v>0</v>
      </c>
      <c r="N33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3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0.1*(Horaires356734512[[#This Row],[Heures de nuit]]+Horaires356734512[[#This Row],[heures jour dimanche]]+Horaires356734512[[#This Row],[heures jour fériés]])</f>
        <v>0</v>
      </c>
      <c r="J34" s="53">
        <f>(MOD(Horaires356734512[[#This Row],[Fin]]-Horaires356734512[[#This Row],[début]],1)-MOD(Horaires356734512[[#This Row],[PNP Fin]]-Horaires356734512[[#This Row],[PNP Début]],1))*24</f>
        <v>0</v>
      </c>
      <c r="K34" s="54">
        <f>IF(Horaires356734512[[#This Row],[PNP Début]]=0,0,IF(Horaires356734512[[#This Row],[PNP Début]]&lt;Horaires356734512[[#This Row],[début]],1,0)+Horaires356734512[[#This Row],[PNP Début]])</f>
        <v>0</v>
      </c>
      <c r="L34" s="55">
        <f>IF(Horaires356734512[[#This Row],[PNP Fin]]=0,0,IF(Horaires356734512[[#This Row],[PNP Fin]]&lt;Horaires356734512[[#This Row],[début]],1,0)+Horaires356734512[[#This Row],[PNP Fin]])</f>
        <v>0</v>
      </c>
      <c r="M34" s="55">
        <f>IF(Horaires356734512[[#This Row],[Fin]]&lt;Horaires356734512[[#This Row],[début]],1,0)+Horaires356734512[[#This Row],[Fin]]</f>
        <v>0</v>
      </c>
      <c r="N34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4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0.1*(Horaires356734512[[#This Row],[Heures de nuit]]+Horaires356734512[[#This Row],[heures jour dimanche]]+Horaires356734512[[#This Row],[heures jour fériés]])</f>
        <v>0</v>
      </c>
      <c r="J35" s="53">
        <f>(MOD(Horaires356734512[[#This Row],[Fin]]-Horaires356734512[[#This Row],[début]],1)-MOD(Horaires356734512[[#This Row],[PNP Fin]]-Horaires356734512[[#This Row],[PNP Début]],1))*24</f>
        <v>0</v>
      </c>
      <c r="K35" s="54">
        <f>IF(Horaires356734512[[#This Row],[PNP Début]]=0,0,IF(Horaires356734512[[#This Row],[PNP Début]]&lt;Horaires356734512[[#This Row],[début]],1,0)+Horaires356734512[[#This Row],[PNP Début]])</f>
        <v>0</v>
      </c>
      <c r="L35" s="55">
        <f>IF(Horaires356734512[[#This Row],[PNP Fin]]=0,0,IF(Horaires356734512[[#This Row],[PNP Fin]]&lt;Horaires356734512[[#This Row],[début]],1,0)+Horaires356734512[[#This Row],[PNP Fin]])</f>
        <v>0</v>
      </c>
      <c r="M35" s="55">
        <f>IF(Horaires356734512[[#This Row],[Fin]]&lt;Horaires356734512[[#This Row],[début]],1,0)+Horaires356734512[[#This Row],[Fin]]</f>
        <v>0</v>
      </c>
      <c r="N35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5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0.1*(Horaires356734512[[#This Row],[Heures de nuit]]+Horaires356734512[[#This Row],[heures jour dimanche]]+Horaires356734512[[#This Row],[heures jour fériés]])</f>
        <v>0</v>
      </c>
      <c r="J36" s="53">
        <f>(MOD(Horaires356734512[[#This Row],[Fin]]-Horaires356734512[[#This Row],[début]],1)-MOD(Horaires356734512[[#This Row],[PNP Fin]]-Horaires356734512[[#This Row],[PNP Début]],1))*24</f>
        <v>0</v>
      </c>
      <c r="K36" s="54">
        <f>IF(Horaires356734512[[#This Row],[PNP Début]]=0,0,IF(Horaires356734512[[#This Row],[PNP Début]]&lt;Horaires356734512[[#This Row],[début]],1,0)+Horaires356734512[[#This Row],[PNP Début]])</f>
        <v>0</v>
      </c>
      <c r="L36" s="55">
        <f>IF(Horaires356734512[[#This Row],[PNP Fin]]=0,0,IF(Horaires356734512[[#This Row],[PNP Fin]]&lt;Horaires356734512[[#This Row],[début]],1,0)+Horaires356734512[[#This Row],[PNP Fin]])</f>
        <v>0</v>
      </c>
      <c r="M36" s="55">
        <f>IF(Horaires356734512[[#This Row],[Fin]]&lt;Horaires356734512[[#This Row],[début]],1,0)+Horaires356734512[[#This Row],[Fin]]</f>
        <v>0</v>
      </c>
      <c r="N36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6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0.1*(Horaires356734512[[#This Row],[Heures de nuit]]+Horaires356734512[[#This Row],[heures jour dimanche]]+Horaires356734512[[#This Row],[heures jour fériés]])</f>
        <v>0</v>
      </c>
      <c r="J37" s="53">
        <f>(MOD(Horaires356734512[[#This Row],[Fin]]-Horaires356734512[[#This Row],[début]],1)-MOD(Horaires356734512[[#This Row],[PNP Fin]]-Horaires356734512[[#This Row],[PNP Début]],1))*24</f>
        <v>0</v>
      </c>
      <c r="K37" s="54">
        <f>IF(Horaires356734512[[#This Row],[PNP Début]]=0,0,IF(Horaires356734512[[#This Row],[PNP Début]]&lt;Horaires356734512[[#This Row],[début]],1,0)+Horaires356734512[[#This Row],[PNP Début]])</f>
        <v>0</v>
      </c>
      <c r="L37" s="55">
        <f>IF(Horaires356734512[[#This Row],[PNP Fin]]=0,0,IF(Horaires356734512[[#This Row],[PNP Fin]]&lt;Horaires356734512[[#This Row],[début]],1,0)+Horaires356734512[[#This Row],[PNP Fin]])</f>
        <v>0</v>
      </c>
      <c r="M37" s="55">
        <f>IF(Horaires356734512[[#This Row],[Fin]]&lt;Horaires356734512[[#This Row],[début]],1,0)+Horaires356734512[[#This Row],[Fin]]</f>
        <v>0</v>
      </c>
      <c r="N37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7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0.1*(Horaires356734512[[#This Row],[Heures de nuit]]+Horaires356734512[[#This Row],[heures jour dimanche]]+Horaires356734512[[#This Row],[heures jour fériés]])</f>
        <v>0</v>
      </c>
      <c r="J38" s="53">
        <f>(MOD(Horaires356734512[[#This Row],[Fin]]-Horaires356734512[[#This Row],[début]],1)-MOD(Horaires356734512[[#This Row],[PNP Fin]]-Horaires356734512[[#This Row],[PNP Début]],1))*24</f>
        <v>0</v>
      </c>
      <c r="K38" s="54">
        <f>IF(Horaires356734512[[#This Row],[PNP Début]]=0,0,IF(Horaires356734512[[#This Row],[PNP Début]]&lt;Horaires356734512[[#This Row],[début]],1,0)+Horaires356734512[[#This Row],[PNP Début]])</f>
        <v>0</v>
      </c>
      <c r="L38" s="55">
        <f>IF(Horaires356734512[[#This Row],[PNP Fin]]=0,0,IF(Horaires356734512[[#This Row],[PNP Fin]]&lt;Horaires356734512[[#This Row],[début]],1,0)+Horaires356734512[[#This Row],[PNP Fin]])</f>
        <v>0</v>
      </c>
      <c r="M38" s="55">
        <f>IF(Horaires356734512[[#This Row],[Fin]]&lt;Horaires356734512[[#This Row],[début]],1,0)+Horaires356734512[[#This Row],[Fin]]</f>
        <v>0</v>
      </c>
      <c r="N38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8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0.1*(Horaires356734512[[#This Row],[Heures de nuit]]+Horaires356734512[[#This Row],[heures jour dimanche]]+Horaires356734512[[#This Row],[heures jour fériés]])</f>
        <v>0</v>
      </c>
      <c r="J39" s="53">
        <f>(MOD(Horaires356734512[[#This Row],[Fin]]-Horaires356734512[[#This Row],[début]],1)-MOD(Horaires356734512[[#This Row],[PNP Fin]]-Horaires356734512[[#This Row],[PNP Début]],1))*24</f>
        <v>0</v>
      </c>
      <c r="K39" s="54">
        <f>IF(Horaires356734512[[#This Row],[PNP Début]]=0,0,IF(Horaires356734512[[#This Row],[PNP Début]]&lt;Horaires356734512[[#This Row],[début]],1,0)+Horaires356734512[[#This Row],[PNP Début]])</f>
        <v>0</v>
      </c>
      <c r="L39" s="55">
        <f>IF(Horaires356734512[[#This Row],[PNP Fin]]=0,0,IF(Horaires356734512[[#This Row],[PNP Fin]]&lt;Horaires356734512[[#This Row],[début]],1,0)+Horaires356734512[[#This Row],[PNP Fin]])</f>
        <v>0</v>
      </c>
      <c r="M39" s="55">
        <f>IF(Horaires356734512[[#This Row],[Fin]]&lt;Horaires356734512[[#This Row],[début]],1,0)+Horaires356734512[[#This Row],[Fin]]</f>
        <v>0</v>
      </c>
      <c r="N39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39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3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3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3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3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0.1*(Horaires356734512[[#This Row],[Heures de nuit]]+Horaires356734512[[#This Row],[heures jour dimanche]]+Horaires356734512[[#This Row],[heures jour fériés]])</f>
        <v>0</v>
      </c>
      <c r="J40" s="53">
        <f>(MOD(Horaires356734512[[#This Row],[Fin]]-Horaires356734512[[#This Row],[début]],1)-MOD(Horaires356734512[[#This Row],[PNP Fin]]-Horaires356734512[[#This Row],[PNP Début]],1))*24</f>
        <v>0</v>
      </c>
      <c r="K40" s="54">
        <f>IF(Horaires356734512[[#This Row],[PNP Début]]=0,0,IF(Horaires356734512[[#This Row],[PNP Début]]&lt;Horaires356734512[[#This Row],[début]],1,0)+Horaires356734512[[#This Row],[PNP Début]])</f>
        <v>0</v>
      </c>
      <c r="L40" s="55">
        <f>IF(Horaires356734512[[#This Row],[PNP Fin]]=0,0,IF(Horaires356734512[[#This Row],[PNP Fin]]&lt;Horaires356734512[[#This Row],[début]],1,0)+Horaires356734512[[#This Row],[PNP Fin]])</f>
        <v>0</v>
      </c>
      <c r="M40" s="55">
        <f>IF(Horaires356734512[[#This Row],[Fin]]&lt;Horaires356734512[[#This Row],[début]],1,0)+Horaires356734512[[#This Row],[Fin]]</f>
        <v>0</v>
      </c>
      <c r="N40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0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0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0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0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0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0.1*(Horaires356734512[[#This Row],[Heures de nuit]]+Horaires356734512[[#This Row],[heures jour dimanche]]+Horaires356734512[[#This Row],[heures jour fériés]])</f>
        <v>0</v>
      </c>
      <c r="J41" s="53">
        <f>(MOD(Horaires356734512[[#This Row],[Fin]]-Horaires356734512[[#This Row],[début]],1)-MOD(Horaires356734512[[#This Row],[PNP Fin]]-Horaires356734512[[#This Row],[PNP Début]],1))*24</f>
        <v>0</v>
      </c>
      <c r="K41" s="54">
        <f>IF(Horaires356734512[[#This Row],[PNP Début]]=0,0,IF(Horaires356734512[[#This Row],[PNP Début]]&lt;Horaires356734512[[#This Row],[début]],1,0)+Horaires356734512[[#This Row],[PNP Début]])</f>
        <v>0</v>
      </c>
      <c r="L41" s="55">
        <f>IF(Horaires356734512[[#This Row],[PNP Fin]]=0,0,IF(Horaires356734512[[#This Row],[PNP Fin]]&lt;Horaires356734512[[#This Row],[début]],1,0)+Horaires356734512[[#This Row],[PNP Fin]])</f>
        <v>0</v>
      </c>
      <c r="M41" s="55">
        <f>IF(Horaires356734512[[#This Row],[Fin]]&lt;Horaires356734512[[#This Row],[début]],1,0)+Horaires356734512[[#This Row],[Fin]]</f>
        <v>0</v>
      </c>
      <c r="N41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1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1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1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1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1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0.1*(Horaires356734512[[#This Row],[Heures de nuit]]+Horaires356734512[[#This Row],[heures jour dimanche]]+Horaires356734512[[#This Row],[heures jour fériés]])</f>
        <v>0</v>
      </c>
      <c r="J42" s="53">
        <f>(MOD(Horaires356734512[[#This Row],[Fin]]-Horaires356734512[[#This Row],[début]],1)-MOD(Horaires356734512[[#This Row],[PNP Fin]]-Horaires356734512[[#This Row],[PNP Début]],1))*24</f>
        <v>0</v>
      </c>
      <c r="K42" s="54">
        <f>IF(Horaires356734512[[#This Row],[PNP Début]]=0,0,IF(Horaires356734512[[#This Row],[PNP Début]]&lt;Horaires356734512[[#This Row],[début]],1,0)+Horaires356734512[[#This Row],[PNP Début]])</f>
        <v>0</v>
      </c>
      <c r="L42" s="55">
        <f>IF(Horaires356734512[[#This Row],[PNP Fin]]=0,0,IF(Horaires356734512[[#This Row],[PNP Fin]]&lt;Horaires356734512[[#This Row],[début]],1,0)+Horaires356734512[[#This Row],[PNP Fin]])</f>
        <v>0</v>
      </c>
      <c r="M42" s="55">
        <f>IF(Horaires356734512[[#This Row],[Fin]]&lt;Horaires356734512[[#This Row],[début]],1,0)+Horaires356734512[[#This Row],[Fin]]</f>
        <v>0</v>
      </c>
      <c r="N42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2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2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2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0.1*(Horaires356734512[[#This Row],[Heures de nuit]]+Horaires356734512[[#This Row],[heures jour dimanche]]+Horaires356734512[[#This Row],[heures jour fériés]])</f>
        <v>0</v>
      </c>
      <c r="J43" s="53">
        <f>(MOD(Horaires356734512[[#This Row],[Fin]]-Horaires356734512[[#This Row],[début]],1)-MOD(Horaires356734512[[#This Row],[PNP Fin]]-Horaires356734512[[#This Row],[PNP Début]],1))*24</f>
        <v>0</v>
      </c>
      <c r="K43" s="54">
        <f>IF(Horaires356734512[[#This Row],[PNP Début]]=0,0,IF(Horaires356734512[[#This Row],[PNP Début]]&lt;Horaires356734512[[#This Row],[début]],1,0)+Horaires356734512[[#This Row],[PNP Début]])</f>
        <v>0</v>
      </c>
      <c r="L43" s="55">
        <f>IF(Horaires356734512[[#This Row],[PNP Fin]]=0,0,IF(Horaires356734512[[#This Row],[PNP Fin]]&lt;Horaires356734512[[#This Row],[début]],1,0)+Horaires356734512[[#This Row],[PNP Fin]])</f>
        <v>0</v>
      </c>
      <c r="M43" s="55">
        <f>IF(Horaires356734512[[#This Row],[Fin]]&lt;Horaires356734512[[#This Row],[début]],1,0)+Horaires356734512[[#This Row],[Fin]]</f>
        <v>0</v>
      </c>
      <c r="N43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3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3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3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0.1*(Horaires356734512[[#This Row],[Heures de nuit]]+Horaires356734512[[#This Row],[heures jour dimanche]]+Horaires356734512[[#This Row],[heures jour fériés]])</f>
        <v>0</v>
      </c>
      <c r="J44" s="53">
        <f>(MOD(Horaires356734512[[#This Row],[Fin]]-Horaires356734512[[#This Row],[début]],1)-MOD(Horaires356734512[[#This Row],[PNP Fin]]-Horaires356734512[[#This Row],[PNP Début]],1))*24</f>
        <v>0</v>
      </c>
      <c r="K44" s="54">
        <f>IF(Horaires356734512[[#This Row],[PNP Début]]=0,0,IF(Horaires356734512[[#This Row],[PNP Début]]&lt;Horaires356734512[[#This Row],[début]],1,0)+Horaires356734512[[#This Row],[PNP Début]])</f>
        <v>0</v>
      </c>
      <c r="L44" s="55">
        <f>IF(Horaires356734512[[#This Row],[PNP Fin]]=0,0,IF(Horaires356734512[[#This Row],[PNP Fin]]&lt;Horaires356734512[[#This Row],[début]],1,0)+Horaires356734512[[#This Row],[PNP Fin]])</f>
        <v>0</v>
      </c>
      <c r="M44" s="55">
        <f>IF(Horaires356734512[[#This Row],[Fin]]&lt;Horaires356734512[[#This Row],[début]],1,0)+Horaires356734512[[#This Row],[Fin]]</f>
        <v>0</v>
      </c>
      <c r="N44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4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4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4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0.1*(Horaires356734512[[#This Row],[Heures de nuit]]+Horaires356734512[[#This Row],[heures jour dimanche]]+Horaires356734512[[#This Row],[heures jour fériés]])</f>
        <v>0</v>
      </c>
      <c r="J45" s="53">
        <f>(MOD(Horaires356734512[[#This Row],[Fin]]-Horaires356734512[[#This Row],[début]],1)-MOD(Horaires356734512[[#This Row],[PNP Fin]]-Horaires356734512[[#This Row],[PNP Début]],1))*24</f>
        <v>0</v>
      </c>
      <c r="K45" s="54">
        <f>IF(Horaires356734512[[#This Row],[PNP Début]]=0,0,IF(Horaires356734512[[#This Row],[PNP Début]]&lt;Horaires356734512[[#This Row],[début]],1,0)+Horaires356734512[[#This Row],[PNP Début]])</f>
        <v>0</v>
      </c>
      <c r="L45" s="55">
        <f>IF(Horaires356734512[[#This Row],[PNP Fin]]=0,0,IF(Horaires356734512[[#This Row],[PNP Fin]]&lt;Horaires356734512[[#This Row],[début]],1,0)+Horaires356734512[[#This Row],[PNP Fin]])</f>
        <v>0</v>
      </c>
      <c r="M45" s="55">
        <f>IF(Horaires356734512[[#This Row],[Fin]]&lt;Horaires356734512[[#This Row],[début]],1,0)+Horaires356734512[[#This Row],[Fin]]</f>
        <v>0</v>
      </c>
      <c r="N45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5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5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5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0.1*(Horaires356734512[[#This Row],[Heures de nuit]]+Horaires356734512[[#This Row],[heures jour dimanche]]+Horaires356734512[[#This Row],[heures jour fériés]])</f>
        <v>0</v>
      </c>
      <c r="J46" s="53">
        <f>(MOD(Horaires356734512[[#This Row],[Fin]]-Horaires356734512[[#This Row],[début]],1)-MOD(Horaires356734512[[#This Row],[PNP Fin]]-Horaires356734512[[#This Row],[PNP Début]],1))*24</f>
        <v>0</v>
      </c>
      <c r="K46" s="54">
        <f>IF(Horaires356734512[[#This Row],[PNP Début]]=0,0,IF(Horaires356734512[[#This Row],[PNP Début]]&lt;Horaires356734512[[#This Row],[début]],1,0)+Horaires356734512[[#This Row],[PNP Début]])</f>
        <v>0</v>
      </c>
      <c r="L46" s="55">
        <f>IF(Horaires356734512[[#This Row],[PNP Fin]]=0,0,IF(Horaires356734512[[#This Row],[PNP Fin]]&lt;Horaires356734512[[#This Row],[début]],1,0)+Horaires356734512[[#This Row],[PNP Fin]])</f>
        <v>0</v>
      </c>
      <c r="M46" s="55">
        <f>IF(Horaires356734512[[#This Row],[Fin]]&lt;Horaires356734512[[#This Row],[début]],1,0)+Horaires356734512[[#This Row],[Fin]]</f>
        <v>0</v>
      </c>
      <c r="N46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6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6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6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0.1*(Horaires356734512[[#This Row],[Heures de nuit]]+Horaires356734512[[#This Row],[heures jour dimanche]]+Horaires356734512[[#This Row],[heures jour fériés]])</f>
        <v>0</v>
      </c>
      <c r="J47" s="53">
        <f>(MOD(Horaires356734512[[#This Row],[Fin]]-Horaires356734512[[#This Row],[début]],1)-MOD(Horaires356734512[[#This Row],[PNP Fin]]-Horaires356734512[[#This Row],[PNP Début]],1))*24</f>
        <v>0</v>
      </c>
      <c r="K47" s="54">
        <f>IF(Horaires356734512[[#This Row],[PNP Début]]=0,0,IF(Horaires356734512[[#This Row],[PNP Début]]&lt;Horaires356734512[[#This Row],[début]],1,0)+Horaires356734512[[#This Row],[PNP Début]])</f>
        <v>0</v>
      </c>
      <c r="L47" s="55">
        <f>IF(Horaires356734512[[#This Row],[PNP Fin]]=0,0,IF(Horaires356734512[[#This Row],[PNP Fin]]&lt;Horaires356734512[[#This Row],[début]],1,0)+Horaires356734512[[#This Row],[PNP Fin]])</f>
        <v>0</v>
      </c>
      <c r="M47" s="55">
        <f>IF(Horaires356734512[[#This Row],[Fin]]&lt;Horaires356734512[[#This Row],[début]],1,0)+Horaires356734512[[#This Row],[Fin]]</f>
        <v>0</v>
      </c>
      <c r="N47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7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7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7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0.1*(Horaires356734512[[#This Row],[Heures de nuit]]+Horaires356734512[[#This Row],[heures jour dimanche]]+Horaires356734512[[#This Row],[heures jour fériés]])</f>
        <v>0</v>
      </c>
      <c r="J48" s="53">
        <f>(MOD(Horaires356734512[[#This Row],[Fin]]-Horaires356734512[[#This Row],[début]],1)-MOD(Horaires356734512[[#This Row],[PNP Fin]]-Horaires356734512[[#This Row],[PNP Début]],1))*24</f>
        <v>0</v>
      </c>
      <c r="K48" s="54">
        <f>IF(Horaires356734512[[#This Row],[PNP Début]]=0,0,IF(Horaires356734512[[#This Row],[PNP Début]]&lt;Horaires356734512[[#This Row],[début]],1,0)+Horaires356734512[[#This Row],[PNP Début]])</f>
        <v>0</v>
      </c>
      <c r="L48" s="55">
        <f>IF(Horaires356734512[[#This Row],[PNP Fin]]=0,0,IF(Horaires356734512[[#This Row],[PNP Fin]]&lt;Horaires356734512[[#This Row],[début]],1,0)+Horaires356734512[[#This Row],[PNP Fin]])</f>
        <v>0</v>
      </c>
      <c r="M48" s="55">
        <f>IF(Horaires356734512[[#This Row],[Fin]]&lt;Horaires356734512[[#This Row],[début]],1,0)+Horaires356734512[[#This Row],[Fin]]</f>
        <v>0</v>
      </c>
      <c r="N48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8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8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8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0.1*(Horaires356734512[[#This Row],[Heures de nuit]]+Horaires356734512[[#This Row],[heures jour dimanche]]+Horaires356734512[[#This Row],[heures jour fériés]])</f>
        <v>0</v>
      </c>
      <c r="J49" s="53">
        <f>(MOD(Horaires356734512[[#This Row],[Fin]]-Horaires356734512[[#This Row],[début]],1)-MOD(Horaires356734512[[#This Row],[PNP Fin]]-Horaires356734512[[#This Row],[PNP Début]],1))*24</f>
        <v>0</v>
      </c>
      <c r="K49" s="54">
        <f>IF(Horaires356734512[[#This Row],[PNP Début]]=0,0,IF(Horaires356734512[[#This Row],[PNP Début]]&lt;Horaires356734512[[#This Row],[début]],1,0)+Horaires356734512[[#This Row],[PNP Début]])</f>
        <v>0</v>
      </c>
      <c r="L49" s="55">
        <f>IF(Horaires356734512[[#This Row],[PNP Fin]]=0,0,IF(Horaires356734512[[#This Row],[PNP Fin]]&lt;Horaires356734512[[#This Row],[début]],1,0)+Horaires356734512[[#This Row],[PNP Fin]])</f>
        <v>0</v>
      </c>
      <c r="M49" s="55">
        <f>IF(Horaires356734512[[#This Row],[Fin]]&lt;Horaires356734512[[#This Row],[début]],1,0)+Horaires356734512[[#This Row],[Fin]]</f>
        <v>0</v>
      </c>
      <c r="N49" s="36">
        <f>IF(Horaires356734512[[#This Row],[Fin]]&lt;Horaires356734512[[#This Row],[début]],MAX(0,MIN(Horaires356734512[[#This Row],[Fin corrigée si nuit]],fin_nuit)-MAX(Horaires356734512[[#This Row],[début]],deb_nuit))*24,(MAX(deb_nuit,Horaires356734512[[#This Row],[Fin]])-MAX(deb_nuit,Horaires356734512[[#This Row],[début]])+MAX(MIN(fin_nuit-1,Horaires356734512[[#This Row],[Fin]])-MIN(fin_nuit-1,Horaires356734512[[#This Row],[début]]),0))*24)</f>
        <v>0</v>
      </c>
      <c r="O49" s="57">
        <f>(MAX(0,MIN(Horaires356734512[[#This Row],[Fin corrigée si nuit]],fin_nuit)-MAX(Horaires356734512[[#This Row],[début]],deb_nuit))-IF(Horaires356734512[[#This Row],[PNP Début]]=0,0,MIN(Horaires356734512[[#This Row],[PNP Fin corrigée]],fin_nuit)-MAX(Horaires356734512[[#This Row],[PNP Début corrigé]],deb_nuit)))*24</f>
        <v>0</v>
      </c>
      <c r="P4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</f>
        <v>0</v>
      </c>
      <c r="Q49" s="57">
        <f>(IF(WEEKDAY(Horaires356734512[[#This Row],[Date]],2)=7,MAX(0,MIN(fin_dimJF,Horaires356734512[[#This Row],[Fin corrigée si nuit]])-MAX(deb_dimJF,Horaires356734512[[#This Row],[début]])),0)+IF(WEEKDAY(Horaires356734512[[#This Row],[Date]],2)=6,MAX(0,Horaires356734512[[#This Row],[Fin corrigée si nuit]]-(1+deb_dimJF)),0))*24-
(IF(WEEKDAY(Horaires356734512[[#This Row],[Date]],2)=7,MAX(0,MIN(fin_dimJF,Horaires356734512[[#This Row],[PNP Fin corrigée]])-MAX(deb_dimJF,Horaires356734512[[#This Row],[PNP Début corrigé]])),0)+IF(WEEKDAY(Horaires356734512[[#This Row],[Date]],2)=6,MAX(0,Horaires356734512[[#This Row],[PNP Fin corrigée]]-(1+deb_dimJF)),0))*24</f>
        <v>0</v>
      </c>
      <c r="R4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</f>
        <v>0</v>
      </c>
      <c r="S49" s="57">
        <f>(IF(COUNTIF(JF,Horaires356734512[[#This Row],[Date]]),MAX(0,MIN(fin_dimJF,Horaires356734512[[#This Row],[Fin corrigée si nuit]])-MAX(deb_dimJF,Horaires356734512[[#This Row],[début]])),0)+IF(COUNTIF(JF,Horaires356734512[[#This Row],[Date]]+1),MAX(0,Horaires356734512[[#This Row],[Fin corrigée si nuit]]-(1+deb_dimJF)),0))*24-
(IF(COUNTIF(JF,Horaires356734512[[#This Row],[Date]]),MAX(0,MIN(fin_dimJF,Horaires356734512[[#This Row],[PNP Fin corrigée]])-MAX(deb_dimJF,Horaires356734512[[#This Row],[PNP Début corrigé]])),0)+IF(COUNTIF(JF,Horaires356734512[[#This Row],[Date]]+1),MAX(0,Horaires356734512[[#This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SUM(Horaires356734512[Majoration])</f>
        <v>0.7</v>
      </c>
      <c r="J50" s="60">
        <f>SUM(Horaires356734512[Heures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type="date" operator="greaterThan" allowBlank="1" showInputMessage="1" showErrorMessage="1" error="Tapez le mois sous le format suivant_x000a_09/17" promptTitle="Mois du relevé" sqref="I5:J5">
      <formula1>42736</formula1>
    </dataValidation>
    <dataValidation type="time" allowBlank="1" showInputMessage="1" showErrorMessage="1" error="Tapez les heures sous le format_x000a_00:00" sqref="C13:H49">
      <formula1>0</formula1>
      <formula2>0.999305555555556</formula2>
    </dataValidation>
    <dataValidation allowBlank="1" showInputMessage="1" showErrorMessage="1" error="Tapez les heures sous le format_x000a_00:00" sqref="K12:N49"/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60"/>
  <sheetViews>
    <sheetView tabSelected="1" workbookViewId="0">
      <selection sqref="A1:B2"/>
    </sheetView>
  </sheetViews>
  <sheetFormatPr baseColWidth="10" defaultRowHeight="14.5" x14ac:dyDescent="0.35"/>
  <cols>
    <col min="1" max="1" width="21.36328125" customWidth="1"/>
    <col min="2" max="2" width="12.90625" customWidth="1"/>
    <col min="3" max="3" width="8.90625" customWidth="1"/>
    <col min="4" max="4" width="7.453125" customWidth="1"/>
    <col min="5" max="5" width="7" customWidth="1"/>
    <col min="6" max="6" width="6.81640625" customWidth="1"/>
    <col min="7" max="7" width="7" customWidth="1"/>
    <col min="8" max="8" width="7.81640625" customWidth="1"/>
    <col min="9" max="9" width="10.81640625" customWidth="1"/>
    <col min="10" max="10" width="11.54296875" style="16" customWidth="1"/>
    <col min="11" max="11" width="14.453125" hidden="1" customWidth="1"/>
    <col min="12" max="12" width="12.08984375" hidden="1" customWidth="1"/>
    <col min="13" max="13" width="15" hidden="1" customWidth="1"/>
    <col min="14" max="15" width="13.81640625" hidden="1" customWidth="1"/>
    <col min="16" max="19" width="15" hidden="1" customWidth="1"/>
  </cols>
  <sheetData>
    <row r="1" spans="1:19" ht="15.65" customHeight="1" x14ac:dyDescent="0.35">
      <c r="A1" s="103" t="s">
        <v>64</v>
      </c>
      <c r="B1" s="103"/>
      <c r="C1" s="17"/>
      <c r="D1" s="17"/>
      <c r="E1" s="18"/>
      <c r="F1" s="18"/>
      <c r="G1" s="18"/>
      <c r="H1" s="19" t="s">
        <v>39</v>
      </c>
      <c r="I1" s="19"/>
      <c r="J1" s="19"/>
      <c r="K1" s="17"/>
      <c r="L1" s="17"/>
      <c r="M1" s="17"/>
      <c r="N1" s="17"/>
      <c r="O1" s="20"/>
      <c r="P1" s="20"/>
      <c r="Q1" s="20"/>
      <c r="R1" s="20"/>
      <c r="S1" s="20"/>
    </row>
    <row r="2" spans="1:19" ht="14.4" customHeight="1" x14ac:dyDescent="0.35">
      <c r="A2" s="103"/>
      <c r="B2" s="103"/>
      <c r="C2" s="17"/>
      <c r="D2" s="17"/>
      <c r="E2" s="17"/>
      <c r="F2" s="17"/>
      <c r="G2" s="17"/>
      <c r="H2" s="17"/>
      <c r="I2" s="17"/>
      <c r="J2" s="21"/>
      <c r="K2" s="17"/>
      <c r="L2" s="17"/>
      <c r="M2" s="17"/>
      <c r="N2" s="17"/>
      <c r="O2" s="20"/>
      <c r="P2" s="20"/>
      <c r="Q2" s="20"/>
      <c r="R2" s="20"/>
      <c r="S2" s="20"/>
    </row>
    <row r="3" spans="1:19" ht="14.4" customHeight="1" x14ac:dyDescent="0.35">
      <c r="A3" s="111" t="s">
        <v>41</v>
      </c>
      <c r="B3" s="111"/>
      <c r="C3" s="111"/>
      <c r="D3" s="111"/>
      <c r="E3" s="111"/>
      <c r="F3" s="111"/>
      <c r="G3" s="111"/>
      <c r="H3" s="111"/>
      <c r="I3" s="111"/>
      <c r="J3" s="111"/>
      <c r="K3" s="17"/>
      <c r="L3" s="17"/>
      <c r="M3" s="17"/>
      <c r="N3" s="17"/>
      <c r="O3" s="20"/>
      <c r="P3" s="20"/>
      <c r="Q3" s="20"/>
      <c r="R3" s="20"/>
      <c r="S3" s="20"/>
    </row>
    <row r="4" spans="1:19" ht="19.25" customHeight="1" thickBot="1" x14ac:dyDescent="0.4">
      <c r="A4" s="112"/>
      <c r="B4" s="112"/>
      <c r="C4" s="112"/>
      <c r="D4" s="112"/>
      <c r="E4" s="112"/>
      <c r="F4" s="112"/>
      <c r="G4" s="112"/>
      <c r="H4" s="112"/>
      <c r="I4" s="112"/>
      <c r="J4" s="112"/>
      <c r="K4" s="20"/>
      <c r="L4" s="20"/>
      <c r="M4" s="20"/>
      <c r="N4" s="20"/>
      <c r="O4" s="20"/>
      <c r="P4" s="20"/>
      <c r="Q4" s="20"/>
      <c r="R4" s="20"/>
      <c r="S4" s="20"/>
    </row>
    <row r="5" spans="1:19" ht="19.75" customHeight="1" x14ac:dyDescent="0.35">
      <c r="A5" s="109"/>
      <c r="B5" s="110"/>
      <c r="C5" s="22" t="s">
        <v>40</v>
      </c>
      <c r="D5" s="104" t="s">
        <v>50</v>
      </c>
      <c r="E5" s="105"/>
      <c r="F5" s="105"/>
      <c r="G5" s="106" t="s">
        <v>24</v>
      </c>
      <c r="H5" s="106"/>
      <c r="I5" s="92" t="str">
        <f ca="1">MID(CELL("filename",A1),FIND("]",CELL("filename",A1))+1,99)</f>
        <v>Décembre 18</v>
      </c>
      <c r="J5" s="91"/>
      <c r="K5" s="20"/>
      <c r="L5" s="20"/>
      <c r="M5" s="20"/>
      <c r="N5" s="20"/>
      <c r="O5" s="20"/>
      <c r="P5" s="20"/>
      <c r="Q5" s="20"/>
      <c r="R5" s="20"/>
      <c r="S5" s="20"/>
    </row>
    <row r="6" spans="1:19" ht="9.65" customHeight="1" x14ac:dyDescent="0.35">
      <c r="A6" s="23"/>
      <c r="B6" s="24"/>
      <c r="C6" s="24"/>
      <c r="D6" s="24"/>
      <c r="E6" s="24"/>
      <c r="F6" s="24"/>
      <c r="G6" s="24"/>
      <c r="H6" s="24"/>
      <c r="I6" s="24"/>
      <c r="J6" s="25"/>
      <c r="K6" s="20"/>
      <c r="L6" s="20"/>
      <c r="M6" s="20"/>
      <c r="N6" s="20"/>
      <c r="O6" s="20"/>
      <c r="P6" s="20"/>
      <c r="Q6" s="20"/>
      <c r="R6" s="20"/>
      <c r="S6" s="20"/>
    </row>
    <row r="7" spans="1:19" ht="15" thickBot="1" x14ac:dyDescent="0.4">
      <c r="A7" s="62" t="s">
        <v>25</v>
      </c>
      <c r="B7" s="15">
        <v>1688</v>
      </c>
      <c r="C7" s="26" t="s">
        <v>26</v>
      </c>
      <c r="D7" s="26"/>
      <c r="E7" s="15" t="s">
        <v>42</v>
      </c>
      <c r="F7" s="26"/>
      <c r="G7" s="26"/>
      <c r="H7" s="26"/>
      <c r="I7" s="26"/>
      <c r="J7" s="27"/>
      <c r="K7" s="20"/>
      <c r="L7" s="20"/>
      <c r="M7" s="20"/>
      <c r="N7" s="20"/>
      <c r="O7" s="20"/>
      <c r="P7" s="20"/>
      <c r="Q7" s="20"/>
      <c r="R7" s="20"/>
      <c r="S7" s="20"/>
    </row>
    <row r="8" spans="1:19" ht="9.65" customHeight="1" x14ac:dyDescent="0.35">
      <c r="A8" s="20"/>
      <c r="B8" s="20"/>
      <c r="C8" s="20"/>
      <c r="D8" s="20"/>
      <c r="E8" s="20"/>
      <c r="F8" s="20"/>
      <c r="G8" s="20"/>
      <c r="H8" s="20"/>
      <c r="I8" s="20"/>
      <c r="J8" s="21"/>
      <c r="K8" s="20"/>
      <c r="L8" s="20"/>
      <c r="M8" s="20"/>
      <c r="N8" s="20"/>
      <c r="O8" s="20"/>
      <c r="P8" s="20"/>
      <c r="Q8" s="20"/>
      <c r="R8" s="20"/>
      <c r="S8" s="20"/>
    </row>
    <row r="9" spans="1:19" ht="16.75" customHeight="1" x14ac:dyDescent="0.35">
      <c r="A9" s="127" t="s">
        <v>2</v>
      </c>
      <c r="B9" s="127" t="s">
        <v>3</v>
      </c>
      <c r="C9" s="127" t="s">
        <v>4</v>
      </c>
      <c r="D9" s="127"/>
      <c r="E9" s="128" t="s">
        <v>27</v>
      </c>
      <c r="F9" s="128"/>
      <c r="G9" s="128"/>
      <c r="H9" s="128"/>
      <c r="I9" s="129" t="s">
        <v>23</v>
      </c>
      <c r="J9" s="130" t="s">
        <v>84</v>
      </c>
      <c r="K9" s="20"/>
      <c r="L9" s="20"/>
      <c r="M9" s="20"/>
      <c r="N9" s="20"/>
      <c r="O9" s="20"/>
      <c r="P9" s="20"/>
      <c r="Q9" s="20"/>
      <c r="R9" s="20"/>
      <c r="S9" s="20"/>
    </row>
    <row r="10" spans="1:19" x14ac:dyDescent="0.35">
      <c r="A10" s="127"/>
      <c r="B10" s="127"/>
      <c r="C10" s="131" t="s">
        <v>5</v>
      </c>
      <c r="D10" s="131" t="s">
        <v>6</v>
      </c>
      <c r="E10" s="128" t="s">
        <v>29</v>
      </c>
      <c r="F10" s="128"/>
      <c r="G10" s="128" t="s">
        <v>30</v>
      </c>
      <c r="H10" s="128"/>
      <c r="I10" s="129"/>
      <c r="J10" s="130"/>
      <c r="K10" s="20"/>
      <c r="L10" s="20"/>
      <c r="M10" s="20"/>
      <c r="N10" s="20"/>
      <c r="O10" s="20"/>
      <c r="P10" s="20"/>
      <c r="Q10" s="20"/>
      <c r="R10" s="20"/>
      <c r="S10" s="20"/>
    </row>
    <row r="11" spans="1:19" x14ac:dyDescent="0.35">
      <c r="A11" s="127"/>
      <c r="B11" s="127"/>
      <c r="C11" s="131"/>
      <c r="D11" s="131"/>
      <c r="E11" s="68" t="s">
        <v>31</v>
      </c>
      <c r="F11" s="68" t="s">
        <v>6</v>
      </c>
      <c r="G11" s="68" t="s">
        <v>31</v>
      </c>
      <c r="H11" s="68" t="s">
        <v>6</v>
      </c>
      <c r="I11" s="129"/>
      <c r="J11" s="130"/>
      <c r="K11" s="28"/>
      <c r="L11" s="20"/>
      <c r="M11" s="20"/>
      <c r="N11" s="20"/>
      <c r="O11" s="20"/>
      <c r="P11" s="20"/>
      <c r="Q11" s="20"/>
      <c r="R11" s="20"/>
      <c r="S11" s="20"/>
    </row>
    <row r="12" spans="1:19" s="8" customFormat="1" ht="43.5" hidden="1" x14ac:dyDescent="0.35">
      <c r="A12" s="29" t="s">
        <v>2</v>
      </c>
      <c r="B12" s="30" t="s">
        <v>3</v>
      </c>
      <c r="C12" s="30" t="s">
        <v>5</v>
      </c>
      <c r="D12" s="30" t="s">
        <v>6</v>
      </c>
      <c r="E12" s="30" t="s">
        <v>10</v>
      </c>
      <c r="F12" s="30" t="s">
        <v>11</v>
      </c>
      <c r="G12" s="30" t="s">
        <v>12</v>
      </c>
      <c r="H12" s="30" t="s">
        <v>13</v>
      </c>
      <c r="I12" s="31" t="s">
        <v>23</v>
      </c>
      <c r="J12" s="30" t="s">
        <v>14</v>
      </c>
      <c r="K12" s="30" t="s">
        <v>20</v>
      </c>
      <c r="L12" s="30" t="s">
        <v>21</v>
      </c>
      <c r="M12" s="30" t="s">
        <v>19</v>
      </c>
      <c r="N12" s="30" t="s">
        <v>35</v>
      </c>
      <c r="O12" s="30" t="s">
        <v>22</v>
      </c>
      <c r="P12" s="30" t="s">
        <v>7</v>
      </c>
      <c r="Q12" s="30" t="s">
        <v>36</v>
      </c>
      <c r="R12" s="32" t="s">
        <v>8</v>
      </c>
      <c r="S12" s="32" t="s">
        <v>37</v>
      </c>
    </row>
    <row r="13" spans="1:19" x14ac:dyDescent="0.35">
      <c r="A13" s="5">
        <v>43435</v>
      </c>
      <c r="B13" s="1"/>
      <c r="C13" s="2">
        <v>0.75</v>
      </c>
      <c r="D13" s="2">
        <v>0.25</v>
      </c>
      <c r="E13" s="3"/>
      <c r="F13" s="3"/>
      <c r="G13" s="3"/>
      <c r="H13" s="3"/>
      <c r="I13" s="33">
        <f>0.1*(Horaires356731011[[#This Row],[Heures de nuit]]+Horaires356731011[[#This Row],[heures jour dimanche]]+Horaires356731011[[#This Row],[heures jour fériés]])</f>
        <v>0.7</v>
      </c>
      <c r="J13" s="34">
        <f>(MOD(Horaires356731011[[#This Row],[Fin]]-Horaires356731011[[#This Row],[début]],1)-MOD(Horaires356731011[[#This Row],[PNP Fin]]-Horaires356731011[[#This Row],[PNP Début]],1))*24</f>
        <v>12</v>
      </c>
      <c r="K13" s="35">
        <f>IF(Horaires356731011[[#This Row],[PNP Début]]=0,0,IF(Horaires356731011[[#This Row],[PNP Début]]&lt;Horaires356731011[[#This Row],[début]],1,0)+Horaires356731011[[#This Row],[PNP Début]])</f>
        <v>0</v>
      </c>
      <c r="L13" s="35">
        <f>IF(Horaires356731011[[#This Row],[PNP Fin]]=0,0,IF(Horaires356731011[[#This Row],[PNP Fin]]&lt;Horaires356731011[[#This Row],[début]],1,0)+Horaires356731011[[#This Row],[PNP Fin]])</f>
        <v>0</v>
      </c>
      <c r="M13" s="35">
        <f>IF(Horaires356731011[[#This Row],[Fin]]&lt;Horaires356731011[[#This Row],[début]],1,0)+Horaires356731011[[#This Row],[Fin]]</f>
        <v>1.25</v>
      </c>
      <c r="N13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6.9999999999999991</v>
      </c>
      <c r="O13" s="3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6.9999999999999991</v>
      </c>
      <c r="P13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3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3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3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4" spans="1:19" x14ac:dyDescent="0.35">
      <c r="A14" s="5"/>
      <c r="B14" s="1"/>
      <c r="C14" s="2"/>
      <c r="D14" s="2"/>
      <c r="E14" s="3"/>
      <c r="F14" s="3"/>
      <c r="G14" s="3"/>
      <c r="H14" s="3"/>
      <c r="I14" s="33">
        <f>0.1*(Horaires356731011[[#This Row],[Heures de nuit]]+Horaires356731011[[#This Row],[heures jour dimanche]]+Horaires356731011[[#This Row],[heures jour fériés]])</f>
        <v>0</v>
      </c>
      <c r="J14" s="34">
        <f>(MOD(Horaires356731011[[#This Row],[Fin]]-Horaires356731011[[#This Row],[début]],1)-MOD(Horaires356731011[[#This Row],[PNP Fin]]-Horaires356731011[[#This Row],[PNP Début]],1))*24</f>
        <v>0</v>
      </c>
      <c r="K14" s="35">
        <f>IF(Horaires356731011[[#This Row],[PNP Début]]=0,0,IF(Horaires356731011[[#This Row],[PNP Début]]&lt;Horaires356731011[[#This Row],[début]],1,0)+Horaires356731011[[#This Row],[PNP Début]])</f>
        <v>0</v>
      </c>
      <c r="L14" s="35">
        <f>IF(Horaires356731011[[#This Row],[PNP Fin]]=0,0,IF(Horaires356731011[[#This Row],[PNP Fin]]&lt;Horaires356731011[[#This Row],[début]],1,0)+Horaires356731011[[#This Row],[PNP Fin]])</f>
        <v>0</v>
      </c>
      <c r="M14" s="35">
        <f>IF(Horaires356731011[[#This Row],[Fin]]&lt;Horaires356731011[[#This Row],[début]],1,0)+Horaires356731011[[#This Row],[Fin]]</f>
        <v>0</v>
      </c>
      <c r="N14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4" s="3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4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4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4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4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5" spans="1:19" x14ac:dyDescent="0.35">
      <c r="A15" s="5"/>
      <c r="B15" s="1"/>
      <c r="C15" s="2"/>
      <c r="D15" s="2"/>
      <c r="E15" s="3"/>
      <c r="F15" s="3"/>
      <c r="G15" s="3"/>
      <c r="H15" s="3"/>
      <c r="I15" s="33">
        <f>0.1*(Horaires356731011[[#This Row],[Heures de nuit]]+Horaires356731011[[#This Row],[heures jour dimanche]]+Horaires356731011[[#This Row],[heures jour fériés]])</f>
        <v>0</v>
      </c>
      <c r="J15" s="34">
        <f>(MOD(Horaires356731011[[#This Row],[Fin]]-Horaires356731011[[#This Row],[début]],1)-MOD(Horaires356731011[[#This Row],[PNP Fin]]-Horaires356731011[[#This Row],[PNP Début]],1))*24</f>
        <v>0</v>
      </c>
      <c r="K15" s="35">
        <f>IF(Horaires356731011[[#This Row],[PNP Début]]=0,0,IF(Horaires356731011[[#This Row],[PNP Début]]&lt;Horaires356731011[[#This Row],[début]],1,0)+Horaires356731011[[#This Row],[PNP Début]])</f>
        <v>0</v>
      </c>
      <c r="L15" s="35">
        <f>IF(Horaires356731011[[#This Row],[PNP Fin]]=0,0,IF(Horaires356731011[[#This Row],[PNP Fin]]&lt;Horaires356731011[[#This Row],[début]],1,0)+Horaires356731011[[#This Row],[PNP Fin]])</f>
        <v>0</v>
      </c>
      <c r="M15" s="35">
        <f>IF(Horaires356731011[[#This Row],[Fin]]&lt;Horaires356731011[[#This Row],[début]],1,0)+Horaires356731011[[#This Row],[Fin]]</f>
        <v>0</v>
      </c>
      <c r="N15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5" s="3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5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5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5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5" s="3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6" spans="1:19" x14ac:dyDescent="0.35">
      <c r="A16" s="5"/>
      <c r="B16" s="6"/>
      <c r="C16" s="2"/>
      <c r="D16" s="2"/>
      <c r="E16" s="3"/>
      <c r="F16" s="3"/>
      <c r="G16" s="7"/>
      <c r="H16" s="7"/>
      <c r="I16" s="33">
        <f>0.1*(Horaires356731011[[#This Row],[Heures de nuit]]+Horaires356731011[[#This Row],[heures jour dimanche]]+Horaires356731011[[#This Row],[heures jour fériés]])</f>
        <v>0</v>
      </c>
      <c r="J16" s="38">
        <f>(MOD(Horaires356731011[[#This Row],[Fin]]-Horaires356731011[[#This Row],[début]],1)-MOD(Horaires356731011[[#This Row],[PNP Fin]]-Horaires356731011[[#This Row],[PNP Début]],1))*24</f>
        <v>0</v>
      </c>
      <c r="K16" s="35">
        <f>IF(Horaires356731011[[#This Row],[PNP Début]]=0,0,IF(Horaires356731011[[#This Row],[PNP Début]]&lt;Horaires356731011[[#This Row],[début]],1,0)+Horaires356731011[[#This Row],[PNP Début]])</f>
        <v>0</v>
      </c>
      <c r="L16" s="35">
        <f>IF(Horaires356731011[[#This Row],[PNP Fin]]=0,0,IF(Horaires356731011[[#This Row],[PNP Fin]]&lt;Horaires356731011[[#This Row],[début]],1,0)+Horaires356731011[[#This Row],[PNP Fin]])</f>
        <v>0</v>
      </c>
      <c r="M16" s="39">
        <f>IF(Horaires356731011[[#This Row],[Fin]]&lt;Horaires356731011[[#This Row],[début]],1,0)+Horaires356731011[[#This Row],[Fin]]</f>
        <v>0</v>
      </c>
      <c r="N16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6" s="40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6" s="40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6" s="3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6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6" s="4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7" spans="1:19" x14ac:dyDescent="0.35">
      <c r="A17" s="5"/>
      <c r="B17" s="1"/>
      <c r="C17" s="2"/>
      <c r="D17" s="2"/>
      <c r="E17" s="3"/>
      <c r="F17" s="3"/>
      <c r="G17" s="12"/>
      <c r="H17" s="12"/>
      <c r="I17" s="42">
        <f>0.1*(Horaires356731011[[#This Row],[Heures de nuit]]+Horaires356731011[[#This Row],[heures jour dimanche]]+Horaires356731011[[#This Row],[heures jour fériés]])</f>
        <v>0</v>
      </c>
      <c r="J17" s="43">
        <f>(MOD(Horaires356731011[[#This Row],[Fin]]-Horaires356731011[[#This Row],[début]],1)-MOD(Horaires356731011[[#This Row],[PNP Fin]]-Horaires356731011[[#This Row],[PNP Début]],1))*24</f>
        <v>0</v>
      </c>
      <c r="K17" s="44">
        <f>IF(Horaires356731011[[#This Row],[PNP Début]]=0,0,IF(Horaires356731011[[#This Row],[PNP Début]]&lt;Horaires356731011[[#This Row],[début]],1,0)+Horaires356731011[[#This Row],[PNP Début]])</f>
        <v>0</v>
      </c>
      <c r="L17" s="45">
        <f>IF(Horaires356731011[[#This Row],[PNP Fin]]=0,0,IF(Horaires356731011[[#This Row],[PNP Fin]]&lt;Horaires356731011[[#This Row],[début]],1,0)+Horaires356731011[[#This Row],[PNP Fin]])</f>
        <v>0</v>
      </c>
      <c r="M17" s="45">
        <f>IF(Horaires356731011[[#This Row],[Fin]]&lt;Horaires356731011[[#This Row],[début]],1,0)+Horaires356731011[[#This Row],[Fin]]</f>
        <v>0</v>
      </c>
      <c r="N17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7" s="4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7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7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7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7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8" spans="1:19" x14ac:dyDescent="0.35">
      <c r="A18" s="5"/>
      <c r="B18" s="64"/>
      <c r="C18" s="11"/>
      <c r="D18" s="11"/>
      <c r="E18" s="12"/>
      <c r="F18" s="12"/>
      <c r="G18" s="12"/>
      <c r="H18" s="12"/>
      <c r="I18" s="42">
        <f>0.1*(Horaires356731011[[#This Row],[Heures de nuit]]+Horaires356731011[[#This Row],[heures jour dimanche]]+Horaires356731011[[#This Row],[heures jour fériés]])</f>
        <v>0</v>
      </c>
      <c r="J18" s="43">
        <f>(MOD(Horaires356731011[[#This Row],[Fin]]-Horaires356731011[[#This Row],[début]],1)-MOD(Horaires356731011[[#This Row],[PNP Fin]]-Horaires356731011[[#This Row],[PNP Début]],1))*24</f>
        <v>0</v>
      </c>
      <c r="K18" s="44">
        <f>IF(Horaires356731011[[#This Row],[PNP Début]]=0,0,IF(Horaires356731011[[#This Row],[PNP Début]]&lt;Horaires356731011[[#This Row],[début]],1,0)+Horaires356731011[[#This Row],[PNP Début]])</f>
        <v>0</v>
      </c>
      <c r="L18" s="45">
        <f>IF(Horaires356731011[[#This Row],[PNP Fin]]=0,0,IF(Horaires356731011[[#This Row],[PNP Fin]]&lt;Horaires356731011[[#This Row],[début]],1,0)+Horaires356731011[[#This Row],[PNP Fin]])</f>
        <v>0</v>
      </c>
      <c r="M18" s="45">
        <f>IF(Horaires356731011[[#This Row],[Fin]]&lt;Horaires356731011[[#This Row],[début]],1,0)+Horaires356731011[[#This Row],[Fin]]</f>
        <v>0</v>
      </c>
      <c r="N18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8" s="4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8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8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8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8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19" spans="1:19" x14ac:dyDescent="0.35">
      <c r="A19" s="5"/>
      <c r="B19" s="1"/>
      <c r="C19" s="11"/>
      <c r="D19" s="11"/>
      <c r="E19" s="3"/>
      <c r="F19" s="3"/>
      <c r="G19" s="12"/>
      <c r="H19" s="12"/>
      <c r="I19" s="42">
        <f>0.1*(Horaires356731011[[#This Row],[Heures de nuit]]+Horaires356731011[[#This Row],[heures jour dimanche]]+Horaires356731011[[#This Row],[heures jour fériés]])</f>
        <v>0</v>
      </c>
      <c r="J19" s="43">
        <f>(MOD(Horaires356731011[[#This Row],[Fin]]-Horaires356731011[[#This Row],[début]],1)-MOD(Horaires356731011[[#This Row],[PNP Fin]]-Horaires356731011[[#This Row],[PNP Début]],1))*24</f>
        <v>0</v>
      </c>
      <c r="K19" s="44">
        <f>IF(Horaires356731011[[#This Row],[PNP Début]]=0,0,IF(Horaires356731011[[#This Row],[PNP Début]]&lt;Horaires356731011[[#This Row],[début]],1,0)+Horaires356731011[[#This Row],[PNP Début]])</f>
        <v>0</v>
      </c>
      <c r="L19" s="45">
        <f>IF(Horaires356731011[[#This Row],[PNP Fin]]=0,0,IF(Horaires356731011[[#This Row],[PNP Fin]]&lt;Horaires356731011[[#This Row],[début]],1,0)+Horaires356731011[[#This Row],[PNP Fin]])</f>
        <v>0</v>
      </c>
      <c r="M19" s="45">
        <f>IF(Horaires356731011[[#This Row],[Fin]]&lt;Horaires356731011[[#This Row],[début]],1,0)+Horaires356731011[[#This Row],[Fin]]</f>
        <v>0</v>
      </c>
      <c r="N19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19" s="4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19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19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19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19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0" spans="1:19" x14ac:dyDescent="0.35">
      <c r="A20" s="5"/>
      <c r="B20" s="1"/>
      <c r="C20" s="11"/>
      <c r="D20" s="11"/>
      <c r="E20" s="12"/>
      <c r="F20" s="12"/>
      <c r="G20" s="12"/>
      <c r="H20" s="12"/>
      <c r="I20" s="42">
        <f>0.1*(Horaires356731011[[#This Row],[Heures de nuit]]+Horaires356731011[[#This Row],[heures jour dimanche]]+Horaires356731011[[#This Row],[heures jour fériés]])</f>
        <v>0</v>
      </c>
      <c r="J20" s="43">
        <f>(MOD(Horaires356731011[[#This Row],[Fin]]-Horaires356731011[[#This Row],[début]],1)-MOD(Horaires356731011[[#This Row],[PNP Fin]]-Horaires356731011[[#This Row],[PNP Début]],1))*24</f>
        <v>0</v>
      </c>
      <c r="K20" s="44">
        <f>IF(Horaires356731011[[#This Row],[PNP Début]]=0,0,IF(Horaires356731011[[#This Row],[PNP Début]]&lt;Horaires356731011[[#This Row],[début]],1,0)+Horaires356731011[[#This Row],[PNP Début]])</f>
        <v>0</v>
      </c>
      <c r="L20" s="45">
        <f>IF(Horaires356731011[[#This Row],[PNP Fin]]=0,0,IF(Horaires356731011[[#This Row],[PNP Fin]]&lt;Horaires356731011[[#This Row],[début]],1,0)+Horaires356731011[[#This Row],[PNP Fin]])</f>
        <v>0</v>
      </c>
      <c r="M20" s="45">
        <f>IF(Horaires356731011[[#This Row],[Fin]]&lt;Horaires356731011[[#This Row],[début]],1,0)+Horaires356731011[[#This Row],[Fin]]</f>
        <v>0</v>
      </c>
      <c r="N20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0" s="46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0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0" s="46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0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0" s="46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1" spans="1:19" x14ac:dyDescent="0.35">
      <c r="A21" s="5"/>
      <c r="B21" s="6"/>
      <c r="C21" s="13"/>
      <c r="D21" s="13"/>
      <c r="E21" s="3"/>
      <c r="F21" s="3"/>
      <c r="G21" s="14"/>
      <c r="H21" s="14"/>
      <c r="I21" s="47">
        <f>0.1*(Horaires356731011[[#This Row],[Heures de nuit]]+Horaires356731011[[#This Row],[heures jour dimanche]]+Horaires356731011[[#This Row],[heures jour fériés]])</f>
        <v>0</v>
      </c>
      <c r="J21" s="48">
        <f>(MOD(Horaires356731011[[#This Row],[Fin]]-Horaires356731011[[#This Row],[début]],1)-MOD(Horaires356731011[[#This Row],[PNP Fin]]-Horaires356731011[[#This Row],[PNP Début]],1))*24</f>
        <v>0</v>
      </c>
      <c r="K21" s="49">
        <f>IF(Horaires356731011[[#This Row],[PNP Début]]=0,0,IF(Horaires356731011[[#This Row],[PNP Début]]&lt;Horaires356731011[[#This Row],[début]],1,0)+Horaires356731011[[#This Row],[PNP Début]])</f>
        <v>0</v>
      </c>
      <c r="L21" s="50">
        <f>IF(Horaires356731011[[#This Row],[PNP Fin]]=0,0,IF(Horaires356731011[[#This Row],[PNP Fin]]&lt;Horaires356731011[[#This Row],[début]],1,0)+Horaires356731011[[#This Row],[PNP Fin]])</f>
        <v>0</v>
      </c>
      <c r="M21" s="50">
        <f>IF(Horaires356731011[[#This Row],[Fin]]&lt;Horaires356731011[[#This Row],[début]],1,0)+Horaires356731011[[#This Row],[Fin]]</f>
        <v>0</v>
      </c>
      <c r="N21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1" s="51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1" s="51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1" s="51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2" spans="1:19" x14ac:dyDescent="0.35">
      <c r="A22" s="5"/>
      <c r="B22" s="1"/>
      <c r="C22" s="13"/>
      <c r="D22" s="13"/>
      <c r="E22" s="3"/>
      <c r="F22" s="3"/>
      <c r="G22" s="3"/>
      <c r="H22" s="3"/>
      <c r="I22" s="52">
        <f>0.1*(Horaires356731011[[#This Row],[Heures de nuit]]+Horaires356731011[[#This Row],[heures jour dimanche]]+Horaires356731011[[#This Row],[heures jour fériés]])</f>
        <v>0</v>
      </c>
      <c r="J22" s="53">
        <f>(MOD(Horaires356731011[[#This Row],[Fin]]-Horaires356731011[[#This Row],[début]],1)-MOD(Horaires356731011[[#This Row],[PNP Fin]]-Horaires356731011[[#This Row],[PNP Début]],1))*24</f>
        <v>0</v>
      </c>
      <c r="K22" s="54">
        <f>IF(Horaires356731011[[#This Row],[PNP Début]]=0,0,IF(Horaires356731011[[#This Row],[PNP Début]]&lt;Horaires356731011[[#This Row],[début]],1,0)+Horaires356731011[[#This Row],[PNP Début]])</f>
        <v>0</v>
      </c>
      <c r="L22" s="55">
        <f>IF(Horaires356731011[[#This Row],[PNP Fin]]=0,0,IF(Horaires356731011[[#This Row],[PNP Fin]]&lt;Horaires356731011[[#This Row],[début]],1,0)+Horaires356731011[[#This Row],[PNP Fin]])</f>
        <v>0</v>
      </c>
      <c r="M22" s="55">
        <f>IF(Horaires356731011[[#This Row],[Fin]]&lt;Horaires356731011[[#This Row],[début]],1,0)+Horaires356731011[[#This Row],[Fin]]</f>
        <v>0</v>
      </c>
      <c r="N22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2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3" spans="1:19" x14ac:dyDescent="0.35">
      <c r="A23" s="5"/>
      <c r="B23" s="1"/>
      <c r="C23" s="13"/>
      <c r="D23" s="13"/>
      <c r="E23" s="3"/>
      <c r="F23" s="3"/>
      <c r="G23" s="3"/>
      <c r="H23" s="3"/>
      <c r="I23" s="52">
        <f>0.1*(Horaires356731011[[#This Row],[Heures de nuit]]+Horaires356731011[[#This Row],[heures jour dimanche]]+Horaires356731011[[#This Row],[heures jour fériés]])</f>
        <v>0</v>
      </c>
      <c r="J23" s="53">
        <f>(MOD(Horaires356731011[[#This Row],[Fin]]-Horaires356731011[[#This Row],[début]],1)-MOD(Horaires356731011[[#This Row],[PNP Fin]]-Horaires356731011[[#This Row],[PNP Début]],1))*24</f>
        <v>0</v>
      </c>
      <c r="K23" s="54">
        <f>IF(Horaires356731011[[#This Row],[PNP Début]]=0,0,IF(Horaires356731011[[#This Row],[PNP Début]]&lt;Horaires356731011[[#This Row],[début]],1,0)+Horaires356731011[[#This Row],[PNP Début]])</f>
        <v>0</v>
      </c>
      <c r="L23" s="55">
        <f>IF(Horaires356731011[[#This Row],[PNP Fin]]=0,0,IF(Horaires356731011[[#This Row],[PNP Fin]]&lt;Horaires356731011[[#This Row],[début]],1,0)+Horaires356731011[[#This Row],[PNP Fin]])</f>
        <v>0</v>
      </c>
      <c r="M23" s="55">
        <f>IF(Horaires356731011[[#This Row],[Fin]]&lt;Horaires356731011[[#This Row],[début]],1,0)+Horaires356731011[[#This Row],[Fin]]</f>
        <v>0</v>
      </c>
      <c r="N23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3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4" spans="1:19" x14ac:dyDescent="0.35">
      <c r="A24" s="5"/>
      <c r="B24" s="1"/>
      <c r="C24" s="2"/>
      <c r="D24" s="2"/>
      <c r="E24" s="3"/>
      <c r="F24" s="3"/>
      <c r="G24" s="3"/>
      <c r="H24" s="3"/>
      <c r="I24" s="52">
        <f>0.1*(Horaires356731011[[#This Row],[Heures de nuit]]+Horaires356731011[[#This Row],[heures jour dimanche]]+Horaires356731011[[#This Row],[heures jour fériés]])</f>
        <v>0</v>
      </c>
      <c r="J24" s="53">
        <f>(MOD(Horaires356731011[[#This Row],[Fin]]-Horaires356731011[[#This Row],[début]],1)-MOD(Horaires356731011[[#This Row],[PNP Fin]]-Horaires356731011[[#This Row],[PNP Début]],1))*24</f>
        <v>0</v>
      </c>
      <c r="K24" s="54">
        <f>IF(Horaires356731011[[#This Row],[PNP Début]]=0,0,IF(Horaires356731011[[#This Row],[PNP Début]]&lt;Horaires356731011[[#This Row],[début]],1,0)+Horaires356731011[[#This Row],[PNP Début]])</f>
        <v>0</v>
      </c>
      <c r="L24" s="55">
        <f>IF(Horaires356731011[[#This Row],[PNP Fin]]=0,0,IF(Horaires356731011[[#This Row],[PNP Fin]]&lt;Horaires356731011[[#This Row],[début]],1,0)+Horaires356731011[[#This Row],[PNP Fin]])</f>
        <v>0</v>
      </c>
      <c r="M24" s="55">
        <f>IF(Horaires356731011[[#This Row],[Fin]]&lt;Horaires356731011[[#This Row],[début]],1,0)+Horaires356731011[[#This Row],[Fin]]</f>
        <v>0</v>
      </c>
      <c r="N24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4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5" spans="1:19" x14ac:dyDescent="0.35">
      <c r="A25" s="5"/>
      <c r="B25" s="1"/>
      <c r="C25" s="2"/>
      <c r="D25" s="2"/>
      <c r="E25" s="3"/>
      <c r="F25" s="3"/>
      <c r="G25" s="3"/>
      <c r="H25" s="3"/>
      <c r="I25" s="52">
        <f>0.1*(Horaires356731011[[#This Row],[Heures de nuit]]+Horaires356731011[[#This Row],[heures jour dimanche]]+Horaires356731011[[#This Row],[heures jour fériés]])</f>
        <v>0</v>
      </c>
      <c r="J25" s="53">
        <f>(MOD(Horaires356731011[[#This Row],[Fin]]-Horaires356731011[[#This Row],[début]],1)-MOD(Horaires356731011[[#This Row],[PNP Fin]]-Horaires356731011[[#This Row],[PNP Début]],1))*24</f>
        <v>0</v>
      </c>
      <c r="K25" s="54">
        <f>IF(Horaires356731011[[#This Row],[PNP Début]]=0,0,IF(Horaires356731011[[#This Row],[PNP Début]]&lt;Horaires356731011[[#This Row],[début]],1,0)+Horaires356731011[[#This Row],[PNP Début]])</f>
        <v>0</v>
      </c>
      <c r="L25" s="55">
        <f>IF(Horaires356731011[[#This Row],[PNP Fin]]=0,0,IF(Horaires356731011[[#This Row],[PNP Fin]]&lt;Horaires356731011[[#This Row],[début]],1,0)+Horaires356731011[[#This Row],[PNP Fin]])</f>
        <v>0</v>
      </c>
      <c r="M25" s="55">
        <f>IF(Horaires356731011[[#This Row],[Fin]]&lt;Horaires356731011[[#This Row],[début]],1,0)+Horaires356731011[[#This Row],[Fin]]</f>
        <v>0</v>
      </c>
      <c r="N25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5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6" spans="1:19" ht="21" customHeight="1" x14ac:dyDescent="0.35">
      <c r="A26" s="5"/>
      <c r="B26" s="1"/>
      <c r="C26" s="2"/>
      <c r="D26" s="2"/>
      <c r="E26" s="3"/>
      <c r="F26" s="3"/>
      <c r="G26" s="3"/>
      <c r="H26" s="3"/>
      <c r="I26" s="52">
        <f>0.1*(Horaires356731011[[#This Row],[Heures de nuit]]+Horaires356731011[[#This Row],[heures jour dimanche]]+Horaires356731011[[#This Row],[heures jour fériés]])</f>
        <v>0</v>
      </c>
      <c r="J26" s="53">
        <f>(MOD(Horaires356731011[[#This Row],[Fin]]-Horaires356731011[[#This Row],[début]],1)-MOD(Horaires356731011[[#This Row],[PNP Fin]]-Horaires356731011[[#This Row],[PNP Début]],1))*24</f>
        <v>0</v>
      </c>
      <c r="K26" s="54">
        <f>IF(Horaires356731011[[#This Row],[PNP Début]]=0,0,IF(Horaires356731011[[#This Row],[PNP Début]]&lt;Horaires356731011[[#This Row],[début]],1,0)+Horaires356731011[[#This Row],[PNP Début]])</f>
        <v>0</v>
      </c>
      <c r="L26" s="55">
        <f>IF(Horaires356731011[[#This Row],[PNP Fin]]=0,0,IF(Horaires356731011[[#This Row],[PNP Fin]]&lt;Horaires356731011[[#This Row],[début]],1,0)+Horaires356731011[[#This Row],[PNP Fin]])</f>
        <v>0</v>
      </c>
      <c r="M26" s="55">
        <f>IF(Horaires356731011[[#This Row],[Fin]]&lt;Horaires356731011[[#This Row],[début]],1,0)+Horaires356731011[[#This Row],[Fin]]</f>
        <v>0</v>
      </c>
      <c r="N26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6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7" spans="1:19" x14ac:dyDescent="0.35">
      <c r="A27" s="5"/>
      <c r="B27" s="1"/>
      <c r="C27" s="2"/>
      <c r="D27" s="2"/>
      <c r="E27" s="3"/>
      <c r="F27" s="3"/>
      <c r="G27" s="3"/>
      <c r="H27" s="3"/>
      <c r="I27" s="52">
        <f>0.1*(Horaires356731011[[#This Row],[Heures de nuit]]+Horaires356731011[[#This Row],[heures jour dimanche]]+Horaires356731011[[#This Row],[heures jour fériés]])</f>
        <v>0</v>
      </c>
      <c r="J27" s="53">
        <f>(MOD(Horaires356731011[[#This Row],[Fin]]-Horaires356731011[[#This Row],[début]],1)-MOD(Horaires356731011[[#This Row],[PNP Fin]]-Horaires356731011[[#This Row],[PNP Début]],1))*24</f>
        <v>0</v>
      </c>
      <c r="K27" s="54">
        <f>IF(Horaires356731011[[#This Row],[PNP Début]]=0,0,IF(Horaires356731011[[#This Row],[PNP Début]]&lt;Horaires356731011[[#This Row],[début]],1,0)+Horaires356731011[[#This Row],[PNP Début]])</f>
        <v>0</v>
      </c>
      <c r="L27" s="55">
        <f>IF(Horaires356731011[[#This Row],[PNP Fin]]=0,0,IF(Horaires356731011[[#This Row],[PNP Fin]]&lt;Horaires356731011[[#This Row],[début]],1,0)+Horaires356731011[[#This Row],[PNP Fin]])</f>
        <v>0</v>
      </c>
      <c r="M27" s="55">
        <f>IF(Horaires356731011[[#This Row],[Fin]]&lt;Horaires356731011[[#This Row],[début]],1,0)+Horaires356731011[[#This Row],[Fin]]</f>
        <v>0</v>
      </c>
      <c r="N27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7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8" spans="1:19" x14ac:dyDescent="0.35">
      <c r="A28" s="5"/>
      <c r="B28" s="1"/>
      <c r="C28" s="2"/>
      <c r="D28" s="2"/>
      <c r="E28" s="3"/>
      <c r="F28" s="3"/>
      <c r="G28" s="3"/>
      <c r="H28" s="3"/>
      <c r="I28" s="52">
        <f>0.1*(Horaires356731011[[#This Row],[Heures de nuit]]+Horaires356731011[[#This Row],[heures jour dimanche]]+Horaires356731011[[#This Row],[heures jour fériés]])</f>
        <v>0</v>
      </c>
      <c r="J28" s="53">
        <f>(MOD(Horaires356731011[[#This Row],[Fin]]-Horaires356731011[[#This Row],[début]],1)-MOD(Horaires356731011[[#This Row],[PNP Fin]]-Horaires356731011[[#This Row],[PNP Début]],1))*24</f>
        <v>0</v>
      </c>
      <c r="K28" s="54">
        <f>IF(Horaires356731011[[#This Row],[PNP Début]]=0,0,IF(Horaires356731011[[#This Row],[PNP Début]]&lt;Horaires356731011[[#This Row],[début]],1,0)+Horaires356731011[[#This Row],[PNP Début]])</f>
        <v>0</v>
      </c>
      <c r="L28" s="55">
        <f>IF(Horaires356731011[[#This Row],[PNP Fin]]=0,0,IF(Horaires356731011[[#This Row],[PNP Fin]]&lt;Horaires356731011[[#This Row],[début]],1,0)+Horaires356731011[[#This Row],[PNP Fin]])</f>
        <v>0</v>
      </c>
      <c r="M28" s="55">
        <f>IF(Horaires356731011[[#This Row],[Fin]]&lt;Horaires356731011[[#This Row],[début]],1,0)+Horaires356731011[[#This Row],[Fin]]</f>
        <v>0</v>
      </c>
      <c r="N28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8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29" spans="1:19" x14ac:dyDescent="0.35">
      <c r="A29" s="5"/>
      <c r="B29" s="1"/>
      <c r="C29" s="2"/>
      <c r="D29" s="2"/>
      <c r="E29" s="3"/>
      <c r="F29" s="3"/>
      <c r="G29" s="3"/>
      <c r="H29" s="3"/>
      <c r="I29" s="52">
        <f>0.1*(Horaires356731011[[#This Row],[Heures de nuit]]+Horaires356731011[[#This Row],[heures jour dimanche]]+Horaires356731011[[#This Row],[heures jour fériés]])</f>
        <v>0</v>
      </c>
      <c r="J29" s="53">
        <f>(MOD(Horaires356731011[[#This Row],[Fin]]-Horaires356731011[[#This Row],[début]],1)-MOD(Horaires356731011[[#This Row],[PNP Fin]]-Horaires356731011[[#This Row],[PNP Début]],1))*24</f>
        <v>0</v>
      </c>
      <c r="K29" s="54">
        <f>IF(Horaires356731011[[#This Row],[PNP Début]]=0,0,IF(Horaires356731011[[#This Row],[PNP Début]]&lt;Horaires356731011[[#This Row],[début]],1,0)+Horaires356731011[[#This Row],[PNP Début]])</f>
        <v>0</v>
      </c>
      <c r="L29" s="55">
        <f>IF(Horaires356731011[[#This Row],[PNP Fin]]=0,0,IF(Horaires356731011[[#This Row],[PNP Fin]]&lt;Horaires356731011[[#This Row],[début]],1,0)+Horaires356731011[[#This Row],[PNP Fin]])</f>
        <v>0</v>
      </c>
      <c r="M29" s="55">
        <f>IF(Horaires356731011[[#This Row],[Fin]]&lt;Horaires356731011[[#This Row],[début]],1,0)+Horaires356731011[[#This Row],[Fin]]</f>
        <v>0</v>
      </c>
      <c r="N29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29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2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2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2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2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0" spans="1:19" x14ac:dyDescent="0.35">
      <c r="A30" s="5"/>
      <c r="B30" s="1"/>
      <c r="C30" s="2"/>
      <c r="D30" s="2"/>
      <c r="E30" s="3"/>
      <c r="F30" s="3"/>
      <c r="G30" s="3"/>
      <c r="H30" s="3"/>
      <c r="I30" s="52">
        <f>0.1*(Horaires356731011[[#This Row],[Heures de nuit]]+Horaires356731011[[#This Row],[heures jour dimanche]]+Horaires356731011[[#This Row],[heures jour fériés]])</f>
        <v>0</v>
      </c>
      <c r="J30" s="53">
        <f>(MOD(Horaires356731011[[#This Row],[Fin]]-Horaires356731011[[#This Row],[début]],1)-MOD(Horaires356731011[[#This Row],[PNP Fin]]-Horaires356731011[[#This Row],[PNP Début]],1))*24</f>
        <v>0</v>
      </c>
      <c r="K30" s="54">
        <f>IF(Horaires356731011[[#This Row],[PNP Début]]=0,0,IF(Horaires356731011[[#This Row],[PNP Début]]&lt;Horaires356731011[[#This Row],[début]],1,0)+Horaires356731011[[#This Row],[PNP Début]])</f>
        <v>0</v>
      </c>
      <c r="L30" s="55">
        <f>IF(Horaires356731011[[#This Row],[PNP Fin]]=0,0,IF(Horaires356731011[[#This Row],[PNP Fin]]&lt;Horaires356731011[[#This Row],[début]],1,0)+Horaires356731011[[#This Row],[PNP Fin]])</f>
        <v>0</v>
      </c>
      <c r="M30" s="55">
        <f>IF(Horaires356731011[[#This Row],[Fin]]&lt;Horaires356731011[[#This Row],[début]],1,0)+Horaires356731011[[#This Row],[Fin]]</f>
        <v>0</v>
      </c>
      <c r="N30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0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0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0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0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0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1" spans="1:19" x14ac:dyDescent="0.35">
      <c r="A31" s="5"/>
      <c r="B31" s="1"/>
      <c r="C31" s="2"/>
      <c r="D31" s="2"/>
      <c r="E31" s="3"/>
      <c r="F31" s="3"/>
      <c r="G31" s="3"/>
      <c r="H31" s="3"/>
      <c r="I31" s="52">
        <f>0.1*(Horaires356731011[[#This Row],[Heures de nuit]]+Horaires356731011[[#This Row],[heures jour dimanche]]+Horaires356731011[[#This Row],[heures jour fériés]])</f>
        <v>0</v>
      </c>
      <c r="J31" s="53">
        <f>(MOD(Horaires356731011[[#This Row],[Fin]]-Horaires356731011[[#This Row],[début]],1)-MOD(Horaires356731011[[#This Row],[PNP Fin]]-Horaires356731011[[#This Row],[PNP Début]],1))*24</f>
        <v>0</v>
      </c>
      <c r="K31" s="54">
        <f>IF(Horaires356731011[[#This Row],[PNP Début]]=0,0,IF(Horaires356731011[[#This Row],[PNP Début]]&lt;Horaires356731011[[#This Row],[début]],1,0)+Horaires356731011[[#This Row],[PNP Début]])</f>
        <v>0</v>
      </c>
      <c r="L31" s="55">
        <f>IF(Horaires356731011[[#This Row],[PNP Fin]]=0,0,IF(Horaires356731011[[#This Row],[PNP Fin]]&lt;Horaires356731011[[#This Row],[début]],1,0)+Horaires356731011[[#This Row],[PNP Fin]])</f>
        <v>0</v>
      </c>
      <c r="M31" s="55">
        <f>IF(Horaires356731011[[#This Row],[Fin]]&lt;Horaires356731011[[#This Row],[début]],1,0)+Horaires356731011[[#This Row],[Fin]]</f>
        <v>0</v>
      </c>
      <c r="N31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1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1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1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1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1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2" spans="1:19" ht="14.5" customHeight="1" x14ac:dyDescent="0.35">
      <c r="A32" s="5"/>
      <c r="B32" s="1"/>
      <c r="C32" s="2"/>
      <c r="D32" s="2"/>
      <c r="E32" s="3"/>
      <c r="F32" s="3"/>
      <c r="G32" s="3"/>
      <c r="H32" s="3"/>
      <c r="I32" s="52">
        <f>0.1*(Horaires356731011[[#This Row],[Heures de nuit]]+Horaires356731011[[#This Row],[heures jour dimanche]]+Horaires356731011[[#This Row],[heures jour fériés]])</f>
        <v>0</v>
      </c>
      <c r="J32" s="53">
        <f>(MOD(Horaires356731011[[#This Row],[Fin]]-Horaires356731011[[#This Row],[début]],1)-MOD(Horaires356731011[[#This Row],[PNP Fin]]-Horaires356731011[[#This Row],[PNP Début]],1))*24</f>
        <v>0</v>
      </c>
      <c r="K32" s="54">
        <f>IF(Horaires356731011[[#This Row],[PNP Début]]=0,0,IF(Horaires356731011[[#This Row],[PNP Début]]&lt;Horaires356731011[[#This Row],[début]],1,0)+Horaires356731011[[#This Row],[PNP Début]])</f>
        <v>0</v>
      </c>
      <c r="L32" s="55">
        <f>IF(Horaires356731011[[#This Row],[PNP Fin]]=0,0,IF(Horaires356731011[[#This Row],[PNP Fin]]&lt;Horaires356731011[[#This Row],[début]],1,0)+Horaires356731011[[#This Row],[PNP Fin]])</f>
        <v>0</v>
      </c>
      <c r="M32" s="55">
        <f>IF(Horaires356731011[[#This Row],[Fin]]&lt;Horaires356731011[[#This Row],[début]],1,0)+Horaires356731011[[#This Row],[Fin]]</f>
        <v>0</v>
      </c>
      <c r="N32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2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3" spans="1:19" x14ac:dyDescent="0.35">
      <c r="A33" s="5"/>
      <c r="B33" s="1"/>
      <c r="C33" s="2"/>
      <c r="D33" s="2"/>
      <c r="E33" s="3"/>
      <c r="F33" s="3"/>
      <c r="G33" s="3"/>
      <c r="H33" s="3"/>
      <c r="I33" s="52">
        <f>0.1*(Horaires356731011[[#This Row],[Heures de nuit]]+Horaires356731011[[#This Row],[heures jour dimanche]]+Horaires356731011[[#This Row],[heures jour fériés]])</f>
        <v>0</v>
      </c>
      <c r="J33" s="53">
        <f>(MOD(Horaires356731011[[#This Row],[Fin]]-Horaires356731011[[#This Row],[début]],1)-MOD(Horaires356731011[[#This Row],[PNP Fin]]-Horaires356731011[[#This Row],[PNP Début]],1))*24</f>
        <v>0</v>
      </c>
      <c r="K33" s="54">
        <f>IF(Horaires356731011[[#This Row],[PNP Début]]=0,0,IF(Horaires356731011[[#This Row],[PNP Début]]&lt;Horaires356731011[[#This Row],[début]],1,0)+Horaires356731011[[#This Row],[PNP Début]])</f>
        <v>0</v>
      </c>
      <c r="L33" s="55">
        <f>IF(Horaires356731011[[#This Row],[PNP Fin]]=0,0,IF(Horaires356731011[[#This Row],[PNP Fin]]&lt;Horaires356731011[[#This Row],[début]],1,0)+Horaires356731011[[#This Row],[PNP Fin]])</f>
        <v>0</v>
      </c>
      <c r="M33" s="55">
        <f>IF(Horaires356731011[[#This Row],[Fin]]&lt;Horaires356731011[[#This Row],[début]],1,0)+Horaires356731011[[#This Row],[Fin]]</f>
        <v>0</v>
      </c>
      <c r="N33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3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4" spans="1:19" x14ac:dyDescent="0.35">
      <c r="A34" s="5"/>
      <c r="B34" s="1"/>
      <c r="C34" s="2"/>
      <c r="D34" s="2"/>
      <c r="E34" s="3"/>
      <c r="F34" s="3"/>
      <c r="G34" s="3"/>
      <c r="H34" s="3"/>
      <c r="I34" s="52">
        <f>0.1*(Horaires356731011[[#This Row],[Heures de nuit]]+Horaires356731011[[#This Row],[heures jour dimanche]]+Horaires356731011[[#This Row],[heures jour fériés]])</f>
        <v>0</v>
      </c>
      <c r="J34" s="53">
        <f>(MOD(Horaires356731011[[#This Row],[Fin]]-Horaires356731011[[#This Row],[début]],1)-MOD(Horaires356731011[[#This Row],[PNP Fin]]-Horaires356731011[[#This Row],[PNP Début]],1))*24</f>
        <v>0</v>
      </c>
      <c r="K34" s="54">
        <f>IF(Horaires356731011[[#This Row],[PNP Début]]=0,0,IF(Horaires356731011[[#This Row],[PNP Début]]&lt;Horaires356731011[[#This Row],[début]],1,0)+Horaires356731011[[#This Row],[PNP Début]])</f>
        <v>0</v>
      </c>
      <c r="L34" s="55">
        <f>IF(Horaires356731011[[#This Row],[PNP Fin]]=0,0,IF(Horaires356731011[[#This Row],[PNP Fin]]&lt;Horaires356731011[[#This Row],[début]],1,0)+Horaires356731011[[#This Row],[PNP Fin]])</f>
        <v>0</v>
      </c>
      <c r="M34" s="55">
        <f>IF(Horaires356731011[[#This Row],[Fin]]&lt;Horaires356731011[[#This Row],[début]],1,0)+Horaires356731011[[#This Row],[Fin]]</f>
        <v>0</v>
      </c>
      <c r="N34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4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5" spans="1:19" x14ac:dyDescent="0.35">
      <c r="A35" s="5"/>
      <c r="B35" s="1"/>
      <c r="C35" s="2"/>
      <c r="D35" s="2"/>
      <c r="E35" s="3"/>
      <c r="F35" s="3"/>
      <c r="G35" s="3"/>
      <c r="H35" s="3"/>
      <c r="I35" s="52">
        <f>0.1*(Horaires356731011[[#This Row],[Heures de nuit]]+Horaires356731011[[#This Row],[heures jour dimanche]]+Horaires356731011[[#This Row],[heures jour fériés]])</f>
        <v>0</v>
      </c>
      <c r="J35" s="53">
        <f>(MOD(Horaires356731011[[#This Row],[Fin]]-Horaires356731011[[#This Row],[début]],1)-MOD(Horaires356731011[[#This Row],[PNP Fin]]-Horaires356731011[[#This Row],[PNP Début]],1))*24</f>
        <v>0</v>
      </c>
      <c r="K35" s="54">
        <f>IF(Horaires356731011[[#This Row],[PNP Début]]=0,0,IF(Horaires356731011[[#This Row],[PNP Début]]&lt;Horaires356731011[[#This Row],[début]],1,0)+Horaires356731011[[#This Row],[PNP Début]])</f>
        <v>0</v>
      </c>
      <c r="L35" s="55">
        <f>IF(Horaires356731011[[#This Row],[PNP Fin]]=0,0,IF(Horaires356731011[[#This Row],[PNP Fin]]&lt;Horaires356731011[[#This Row],[début]],1,0)+Horaires356731011[[#This Row],[PNP Fin]])</f>
        <v>0</v>
      </c>
      <c r="M35" s="55">
        <f>IF(Horaires356731011[[#This Row],[Fin]]&lt;Horaires356731011[[#This Row],[début]],1,0)+Horaires356731011[[#This Row],[Fin]]</f>
        <v>0</v>
      </c>
      <c r="N35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5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6" spans="1:19" x14ac:dyDescent="0.35">
      <c r="A36" s="5"/>
      <c r="B36" s="1"/>
      <c r="C36" s="2"/>
      <c r="D36" s="2"/>
      <c r="E36" s="3"/>
      <c r="F36" s="3"/>
      <c r="G36" s="3"/>
      <c r="H36" s="3"/>
      <c r="I36" s="52">
        <f>0.1*(Horaires356731011[[#This Row],[Heures de nuit]]+Horaires356731011[[#This Row],[heures jour dimanche]]+Horaires356731011[[#This Row],[heures jour fériés]])</f>
        <v>0</v>
      </c>
      <c r="J36" s="53">
        <f>(MOD(Horaires356731011[[#This Row],[Fin]]-Horaires356731011[[#This Row],[début]],1)-MOD(Horaires356731011[[#This Row],[PNP Fin]]-Horaires356731011[[#This Row],[PNP Début]],1))*24</f>
        <v>0</v>
      </c>
      <c r="K36" s="54">
        <f>IF(Horaires356731011[[#This Row],[PNP Début]]=0,0,IF(Horaires356731011[[#This Row],[PNP Début]]&lt;Horaires356731011[[#This Row],[début]],1,0)+Horaires356731011[[#This Row],[PNP Début]])</f>
        <v>0</v>
      </c>
      <c r="L36" s="55">
        <f>IF(Horaires356731011[[#This Row],[PNP Fin]]=0,0,IF(Horaires356731011[[#This Row],[PNP Fin]]&lt;Horaires356731011[[#This Row],[début]],1,0)+Horaires356731011[[#This Row],[PNP Fin]])</f>
        <v>0</v>
      </c>
      <c r="M36" s="55">
        <f>IF(Horaires356731011[[#This Row],[Fin]]&lt;Horaires356731011[[#This Row],[début]],1,0)+Horaires356731011[[#This Row],[Fin]]</f>
        <v>0</v>
      </c>
      <c r="N36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6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7" spans="1:19" x14ac:dyDescent="0.35">
      <c r="A37" s="5"/>
      <c r="B37" s="1"/>
      <c r="C37" s="2"/>
      <c r="D37" s="2"/>
      <c r="E37" s="3"/>
      <c r="F37" s="3"/>
      <c r="G37" s="3"/>
      <c r="H37" s="3"/>
      <c r="I37" s="52">
        <f>0.1*(Horaires356731011[[#This Row],[Heures de nuit]]+Horaires356731011[[#This Row],[heures jour dimanche]]+Horaires356731011[[#This Row],[heures jour fériés]])</f>
        <v>0</v>
      </c>
      <c r="J37" s="53">
        <f>(MOD(Horaires356731011[[#This Row],[Fin]]-Horaires356731011[[#This Row],[début]],1)-MOD(Horaires356731011[[#This Row],[PNP Fin]]-Horaires356731011[[#This Row],[PNP Début]],1))*24</f>
        <v>0</v>
      </c>
      <c r="K37" s="54">
        <f>IF(Horaires356731011[[#This Row],[PNP Début]]=0,0,IF(Horaires356731011[[#This Row],[PNP Début]]&lt;Horaires356731011[[#This Row],[début]],1,0)+Horaires356731011[[#This Row],[PNP Début]])</f>
        <v>0</v>
      </c>
      <c r="L37" s="55">
        <f>IF(Horaires356731011[[#This Row],[PNP Fin]]=0,0,IF(Horaires356731011[[#This Row],[PNP Fin]]&lt;Horaires356731011[[#This Row],[début]],1,0)+Horaires356731011[[#This Row],[PNP Fin]])</f>
        <v>0</v>
      </c>
      <c r="M37" s="55">
        <f>IF(Horaires356731011[[#This Row],[Fin]]&lt;Horaires356731011[[#This Row],[début]],1,0)+Horaires356731011[[#This Row],[Fin]]</f>
        <v>0</v>
      </c>
      <c r="N37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7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8" spans="1:19" x14ac:dyDescent="0.35">
      <c r="A38" s="5"/>
      <c r="B38" s="1"/>
      <c r="C38" s="2"/>
      <c r="D38" s="2"/>
      <c r="E38" s="3"/>
      <c r="F38" s="3"/>
      <c r="G38" s="3"/>
      <c r="H38" s="3"/>
      <c r="I38" s="52">
        <f>0.1*(Horaires356731011[[#This Row],[Heures de nuit]]+Horaires356731011[[#This Row],[heures jour dimanche]]+Horaires356731011[[#This Row],[heures jour fériés]])</f>
        <v>0</v>
      </c>
      <c r="J38" s="53">
        <f>(MOD(Horaires356731011[[#This Row],[Fin]]-Horaires356731011[[#This Row],[début]],1)-MOD(Horaires356731011[[#This Row],[PNP Fin]]-Horaires356731011[[#This Row],[PNP Début]],1))*24</f>
        <v>0</v>
      </c>
      <c r="K38" s="54">
        <f>IF(Horaires356731011[[#This Row],[PNP Début]]=0,0,IF(Horaires356731011[[#This Row],[PNP Début]]&lt;Horaires356731011[[#This Row],[début]],1,0)+Horaires356731011[[#This Row],[PNP Début]])</f>
        <v>0</v>
      </c>
      <c r="L38" s="55">
        <f>IF(Horaires356731011[[#This Row],[PNP Fin]]=0,0,IF(Horaires356731011[[#This Row],[PNP Fin]]&lt;Horaires356731011[[#This Row],[début]],1,0)+Horaires356731011[[#This Row],[PNP Fin]])</f>
        <v>0</v>
      </c>
      <c r="M38" s="55">
        <f>IF(Horaires356731011[[#This Row],[Fin]]&lt;Horaires356731011[[#This Row],[début]],1,0)+Horaires356731011[[#This Row],[Fin]]</f>
        <v>0</v>
      </c>
      <c r="N38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8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39" spans="1:19" x14ac:dyDescent="0.35">
      <c r="A39" s="5"/>
      <c r="B39" s="1"/>
      <c r="C39" s="2"/>
      <c r="D39" s="2"/>
      <c r="E39" s="3"/>
      <c r="F39" s="3"/>
      <c r="G39" s="3"/>
      <c r="H39" s="3"/>
      <c r="I39" s="52">
        <f>0.1*(Horaires356731011[[#This Row],[Heures de nuit]]+Horaires356731011[[#This Row],[heures jour dimanche]]+Horaires356731011[[#This Row],[heures jour fériés]])</f>
        <v>0</v>
      </c>
      <c r="J39" s="53">
        <f>(MOD(Horaires356731011[[#This Row],[Fin]]-Horaires356731011[[#This Row],[début]],1)-MOD(Horaires356731011[[#This Row],[PNP Fin]]-Horaires356731011[[#This Row],[PNP Début]],1))*24</f>
        <v>0</v>
      </c>
      <c r="K39" s="54">
        <f>IF(Horaires356731011[[#This Row],[PNP Début]]=0,0,IF(Horaires356731011[[#This Row],[PNP Début]]&lt;Horaires356731011[[#This Row],[début]],1,0)+Horaires356731011[[#This Row],[PNP Début]])</f>
        <v>0</v>
      </c>
      <c r="L39" s="55">
        <f>IF(Horaires356731011[[#This Row],[PNP Fin]]=0,0,IF(Horaires356731011[[#This Row],[PNP Fin]]&lt;Horaires356731011[[#This Row],[début]],1,0)+Horaires356731011[[#This Row],[PNP Fin]])</f>
        <v>0</v>
      </c>
      <c r="M39" s="55">
        <f>IF(Horaires356731011[[#This Row],[Fin]]&lt;Horaires356731011[[#This Row],[début]],1,0)+Horaires356731011[[#This Row],[Fin]]</f>
        <v>0</v>
      </c>
      <c r="N39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39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3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3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3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3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0" spans="1:19" x14ac:dyDescent="0.35">
      <c r="A40" s="5"/>
      <c r="B40" s="1"/>
      <c r="C40" s="2"/>
      <c r="D40" s="2"/>
      <c r="E40" s="3"/>
      <c r="F40" s="3"/>
      <c r="G40" s="3"/>
      <c r="H40" s="3"/>
      <c r="I40" s="52">
        <f>0.1*(Horaires356731011[[#This Row],[Heures de nuit]]+Horaires356731011[[#This Row],[heures jour dimanche]]+Horaires356731011[[#This Row],[heures jour fériés]])</f>
        <v>0</v>
      </c>
      <c r="J40" s="53">
        <f>(MOD(Horaires356731011[[#This Row],[Fin]]-Horaires356731011[[#This Row],[début]],1)-MOD(Horaires356731011[[#This Row],[PNP Fin]]-Horaires356731011[[#This Row],[PNP Début]],1))*24</f>
        <v>0</v>
      </c>
      <c r="K40" s="54">
        <f>IF(Horaires356731011[[#This Row],[PNP Début]]=0,0,IF(Horaires356731011[[#This Row],[PNP Début]]&lt;Horaires356731011[[#This Row],[début]],1,0)+Horaires356731011[[#This Row],[PNP Début]])</f>
        <v>0</v>
      </c>
      <c r="L40" s="55">
        <f>IF(Horaires356731011[[#This Row],[PNP Fin]]=0,0,IF(Horaires356731011[[#This Row],[PNP Fin]]&lt;Horaires356731011[[#This Row],[début]],1,0)+Horaires356731011[[#This Row],[PNP Fin]])</f>
        <v>0</v>
      </c>
      <c r="M40" s="55">
        <f>IF(Horaires356731011[[#This Row],[Fin]]&lt;Horaires356731011[[#This Row],[début]],1,0)+Horaires356731011[[#This Row],[Fin]]</f>
        <v>0</v>
      </c>
      <c r="N40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0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0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0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0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0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1" spans="1:19" x14ac:dyDescent="0.35">
      <c r="A41" s="5"/>
      <c r="B41" s="1"/>
      <c r="C41" s="2"/>
      <c r="D41" s="2"/>
      <c r="E41" s="3"/>
      <c r="F41" s="3"/>
      <c r="G41" s="3"/>
      <c r="H41" s="3"/>
      <c r="I41" s="52">
        <f>0.1*(Horaires356731011[[#This Row],[Heures de nuit]]+Horaires356731011[[#This Row],[heures jour dimanche]]+Horaires356731011[[#This Row],[heures jour fériés]])</f>
        <v>0</v>
      </c>
      <c r="J41" s="53">
        <f>(MOD(Horaires356731011[[#This Row],[Fin]]-Horaires356731011[[#This Row],[début]],1)-MOD(Horaires356731011[[#This Row],[PNP Fin]]-Horaires356731011[[#This Row],[PNP Début]],1))*24</f>
        <v>0</v>
      </c>
      <c r="K41" s="54">
        <f>IF(Horaires356731011[[#This Row],[PNP Début]]=0,0,IF(Horaires356731011[[#This Row],[PNP Début]]&lt;Horaires356731011[[#This Row],[début]],1,0)+Horaires356731011[[#This Row],[PNP Début]])</f>
        <v>0</v>
      </c>
      <c r="L41" s="55">
        <f>IF(Horaires356731011[[#This Row],[PNP Fin]]=0,0,IF(Horaires356731011[[#This Row],[PNP Fin]]&lt;Horaires356731011[[#This Row],[début]],1,0)+Horaires356731011[[#This Row],[PNP Fin]])</f>
        <v>0</v>
      </c>
      <c r="M41" s="55">
        <f>IF(Horaires356731011[[#This Row],[Fin]]&lt;Horaires356731011[[#This Row],[début]],1,0)+Horaires356731011[[#This Row],[Fin]]</f>
        <v>0</v>
      </c>
      <c r="N41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1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1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1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1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1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2" spans="1:19" x14ac:dyDescent="0.35">
      <c r="A42" s="5"/>
      <c r="B42" s="1"/>
      <c r="C42" s="2"/>
      <c r="D42" s="2"/>
      <c r="E42" s="3"/>
      <c r="F42" s="3"/>
      <c r="G42" s="3"/>
      <c r="H42" s="3"/>
      <c r="I42" s="52">
        <f>0.1*(Horaires356731011[[#This Row],[Heures de nuit]]+Horaires356731011[[#This Row],[heures jour dimanche]]+Horaires356731011[[#This Row],[heures jour fériés]])</f>
        <v>0</v>
      </c>
      <c r="J42" s="53">
        <f>(MOD(Horaires356731011[[#This Row],[Fin]]-Horaires356731011[[#This Row],[début]],1)-MOD(Horaires356731011[[#This Row],[PNP Fin]]-Horaires356731011[[#This Row],[PNP Début]],1))*24</f>
        <v>0</v>
      </c>
      <c r="K42" s="54">
        <f>IF(Horaires356731011[[#This Row],[PNP Début]]=0,0,IF(Horaires356731011[[#This Row],[PNP Début]]&lt;Horaires356731011[[#This Row],[début]],1,0)+Horaires356731011[[#This Row],[PNP Début]])</f>
        <v>0</v>
      </c>
      <c r="L42" s="55">
        <f>IF(Horaires356731011[[#This Row],[PNP Fin]]=0,0,IF(Horaires356731011[[#This Row],[PNP Fin]]&lt;Horaires356731011[[#This Row],[début]],1,0)+Horaires356731011[[#This Row],[PNP Fin]])</f>
        <v>0</v>
      </c>
      <c r="M42" s="55">
        <f>IF(Horaires356731011[[#This Row],[Fin]]&lt;Horaires356731011[[#This Row],[début]],1,0)+Horaires356731011[[#This Row],[Fin]]</f>
        <v>0</v>
      </c>
      <c r="N42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2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2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2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3" spans="1:19" x14ac:dyDescent="0.35">
      <c r="A43" s="5"/>
      <c r="B43" s="1"/>
      <c r="C43" s="2"/>
      <c r="D43" s="2"/>
      <c r="E43" s="3"/>
      <c r="F43" s="3"/>
      <c r="G43" s="3"/>
      <c r="H43" s="3"/>
      <c r="I43" s="52">
        <f>0.1*(Horaires356731011[[#This Row],[Heures de nuit]]+Horaires356731011[[#This Row],[heures jour dimanche]]+Horaires356731011[[#This Row],[heures jour fériés]])</f>
        <v>0</v>
      </c>
      <c r="J43" s="53">
        <f>(MOD(Horaires356731011[[#This Row],[Fin]]-Horaires356731011[[#This Row],[début]],1)-MOD(Horaires356731011[[#This Row],[PNP Fin]]-Horaires356731011[[#This Row],[PNP Début]],1))*24</f>
        <v>0</v>
      </c>
      <c r="K43" s="54">
        <f>IF(Horaires356731011[[#This Row],[PNP Début]]=0,0,IF(Horaires356731011[[#This Row],[PNP Début]]&lt;Horaires356731011[[#This Row],[début]],1,0)+Horaires356731011[[#This Row],[PNP Début]])</f>
        <v>0</v>
      </c>
      <c r="L43" s="55">
        <f>IF(Horaires356731011[[#This Row],[PNP Fin]]=0,0,IF(Horaires356731011[[#This Row],[PNP Fin]]&lt;Horaires356731011[[#This Row],[début]],1,0)+Horaires356731011[[#This Row],[PNP Fin]])</f>
        <v>0</v>
      </c>
      <c r="M43" s="55">
        <f>IF(Horaires356731011[[#This Row],[Fin]]&lt;Horaires356731011[[#This Row],[début]],1,0)+Horaires356731011[[#This Row],[Fin]]</f>
        <v>0</v>
      </c>
      <c r="N43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3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3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3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4" spans="1:19" x14ac:dyDescent="0.35">
      <c r="A44" s="5"/>
      <c r="B44" s="1"/>
      <c r="C44" s="2"/>
      <c r="D44" s="2"/>
      <c r="E44" s="3"/>
      <c r="F44" s="3"/>
      <c r="G44" s="3"/>
      <c r="H44" s="3"/>
      <c r="I44" s="52">
        <f>0.1*(Horaires356731011[[#This Row],[Heures de nuit]]+Horaires356731011[[#This Row],[heures jour dimanche]]+Horaires356731011[[#This Row],[heures jour fériés]])</f>
        <v>0</v>
      </c>
      <c r="J44" s="53">
        <f>(MOD(Horaires356731011[[#This Row],[Fin]]-Horaires356731011[[#This Row],[début]],1)-MOD(Horaires356731011[[#This Row],[PNP Fin]]-Horaires356731011[[#This Row],[PNP Début]],1))*24</f>
        <v>0</v>
      </c>
      <c r="K44" s="54">
        <f>IF(Horaires356731011[[#This Row],[PNP Début]]=0,0,IF(Horaires356731011[[#This Row],[PNP Début]]&lt;Horaires356731011[[#This Row],[début]],1,0)+Horaires356731011[[#This Row],[PNP Début]])</f>
        <v>0</v>
      </c>
      <c r="L44" s="55">
        <f>IF(Horaires356731011[[#This Row],[PNP Fin]]=0,0,IF(Horaires356731011[[#This Row],[PNP Fin]]&lt;Horaires356731011[[#This Row],[début]],1,0)+Horaires356731011[[#This Row],[PNP Fin]])</f>
        <v>0</v>
      </c>
      <c r="M44" s="55">
        <f>IF(Horaires356731011[[#This Row],[Fin]]&lt;Horaires356731011[[#This Row],[début]],1,0)+Horaires356731011[[#This Row],[Fin]]</f>
        <v>0</v>
      </c>
      <c r="N44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4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4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4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5" spans="1:19" x14ac:dyDescent="0.35">
      <c r="A45" s="5"/>
      <c r="B45" s="1"/>
      <c r="C45" s="2"/>
      <c r="D45" s="2"/>
      <c r="E45" s="3"/>
      <c r="F45" s="3"/>
      <c r="G45" s="3"/>
      <c r="H45" s="3"/>
      <c r="I45" s="52">
        <f>0.1*(Horaires356731011[[#This Row],[Heures de nuit]]+Horaires356731011[[#This Row],[heures jour dimanche]]+Horaires356731011[[#This Row],[heures jour fériés]])</f>
        <v>0</v>
      </c>
      <c r="J45" s="53">
        <f>(MOD(Horaires356731011[[#This Row],[Fin]]-Horaires356731011[[#This Row],[début]],1)-MOD(Horaires356731011[[#This Row],[PNP Fin]]-Horaires356731011[[#This Row],[PNP Début]],1))*24</f>
        <v>0</v>
      </c>
      <c r="K45" s="54">
        <f>IF(Horaires356731011[[#This Row],[PNP Début]]=0,0,IF(Horaires356731011[[#This Row],[PNP Début]]&lt;Horaires356731011[[#This Row],[début]],1,0)+Horaires356731011[[#This Row],[PNP Début]])</f>
        <v>0</v>
      </c>
      <c r="L45" s="55">
        <f>IF(Horaires356731011[[#This Row],[PNP Fin]]=0,0,IF(Horaires356731011[[#This Row],[PNP Fin]]&lt;Horaires356731011[[#This Row],[début]],1,0)+Horaires356731011[[#This Row],[PNP Fin]])</f>
        <v>0</v>
      </c>
      <c r="M45" s="55">
        <f>IF(Horaires356731011[[#This Row],[Fin]]&lt;Horaires356731011[[#This Row],[début]],1,0)+Horaires356731011[[#This Row],[Fin]]</f>
        <v>0</v>
      </c>
      <c r="N45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5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5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5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6" spans="1:19" x14ac:dyDescent="0.35">
      <c r="A46" s="5"/>
      <c r="B46" s="1"/>
      <c r="C46" s="2"/>
      <c r="D46" s="2"/>
      <c r="E46" s="3"/>
      <c r="F46" s="3"/>
      <c r="G46" s="3"/>
      <c r="H46" s="3"/>
      <c r="I46" s="52">
        <f>0.1*(Horaires356731011[[#This Row],[Heures de nuit]]+Horaires356731011[[#This Row],[heures jour dimanche]]+Horaires356731011[[#This Row],[heures jour fériés]])</f>
        <v>0</v>
      </c>
      <c r="J46" s="53">
        <f>(MOD(Horaires356731011[[#This Row],[Fin]]-Horaires356731011[[#This Row],[début]],1)-MOD(Horaires356731011[[#This Row],[PNP Fin]]-Horaires356731011[[#This Row],[PNP Début]],1))*24</f>
        <v>0</v>
      </c>
      <c r="K46" s="54">
        <f>IF(Horaires356731011[[#This Row],[PNP Début]]=0,0,IF(Horaires356731011[[#This Row],[PNP Début]]&lt;Horaires356731011[[#This Row],[début]],1,0)+Horaires356731011[[#This Row],[PNP Début]])</f>
        <v>0</v>
      </c>
      <c r="L46" s="55">
        <f>IF(Horaires356731011[[#This Row],[PNP Fin]]=0,0,IF(Horaires356731011[[#This Row],[PNP Fin]]&lt;Horaires356731011[[#This Row],[début]],1,0)+Horaires356731011[[#This Row],[PNP Fin]])</f>
        <v>0</v>
      </c>
      <c r="M46" s="55">
        <f>IF(Horaires356731011[[#This Row],[Fin]]&lt;Horaires356731011[[#This Row],[début]],1,0)+Horaires356731011[[#This Row],[Fin]]</f>
        <v>0</v>
      </c>
      <c r="N46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6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6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6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7" spans="1:19" x14ac:dyDescent="0.35">
      <c r="A47" s="5"/>
      <c r="B47" s="1"/>
      <c r="C47" s="2"/>
      <c r="D47" s="2"/>
      <c r="E47" s="3"/>
      <c r="F47" s="3"/>
      <c r="G47" s="3"/>
      <c r="H47" s="3"/>
      <c r="I47" s="52">
        <f>0.1*(Horaires356731011[[#This Row],[Heures de nuit]]+Horaires356731011[[#This Row],[heures jour dimanche]]+Horaires356731011[[#This Row],[heures jour fériés]])</f>
        <v>0</v>
      </c>
      <c r="J47" s="53">
        <f>(MOD(Horaires356731011[[#This Row],[Fin]]-Horaires356731011[[#This Row],[début]],1)-MOD(Horaires356731011[[#This Row],[PNP Fin]]-Horaires356731011[[#This Row],[PNP Début]],1))*24</f>
        <v>0</v>
      </c>
      <c r="K47" s="54">
        <f>IF(Horaires356731011[[#This Row],[PNP Début]]=0,0,IF(Horaires356731011[[#This Row],[PNP Début]]&lt;Horaires356731011[[#This Row],[début]],1,0)+Horaires356731011[[#This Row],[PNP Début]])</f>
        <v>0</v>
      </c>
      <c r="L47" s="55">
        <f>IF(Horaires356731011[[#This Row],[PNP Fin]]=0,0,IF(Horaires356731011[[#This Row],[PNP Fin]]&lt;Horaires356731011[[#This Row],[début]],1,0)+Horaires356731011[[#This Row],[PNP Fin]])</f>
        <v>0</v>
      </c>
      <c r="M47" s="55">
        <f>IF(Horaires356731011[[#This Row],[Fin]]&lt;Horaires356731011[[#This Row],[début]],1,0)+Horaires356731011[[#This Row],[Fin]]</f>
        <v>0</v>
      </c>
      <c r="N47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7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7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7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8" spans="1:19" x14ac:dyDescent="0.35">
      <c r="A48" s="5"/>
      <c r="B48" s="1"/>
      <c r="C48" s="2"/>
      <c r="D48" s="2"/>
      <c r="E48" s="3"/>
      <c r="F48" s="3"/>
      <c r="G48" s="3"/>
      <c r="H48" s="3"/>
      <c r="I48" s="52">
        <f>0.1*(Horaires356731011[[#This Row],[Heures de nuit]]+Horaires356731011[[#This Row],[heures jour dimanche]]+Horaires356731011[[#This Row],[heures jour fériés]])</f>
        <v>0</v>
      </c>
      <c r="J48" s="53">
        <f>(MOD(Horaires356731011[[#This Row],[Fin]]-Horaires356731011[[#This Row],[début]],1)-MOD(Horaires356731011[[#This Row],[PNP Fin]]-Horaires356731011[[#This Row],[PNP Début]],1))*24</f>
        <v>0</v>
      </c>
      <c r="K48" s="54">
        <f>IF(Horaires356731011[[#This Row],[PNP Début]]=0,0,IF(Horaires356731011[[#This Row],[PNP Début]]&lt;Horaires356731011[[#This Row],[début]],1,0)+Horaires356731011[[#This Row],[PNP Début]])</f>
        <v>0</v>
      </c>
      <c r="L48" s="55">
        <f>IF(Horaires356731011[[#This Row],[PNP Fin]]=0,0,IF(Horaires356731011[[#This Row],[PNP Fin]]&lt;Horaires356731011[[#This Row],[début]],1,0)+Horaires356731011[[#This Row],[PNP Fin]])</f>
        <v>0</v>
      </c>
      <c r="M48" s="55">
        <f>IF(Horaires356731011[[#This Row],[Fin]]&lt;Horaires356731011[[#This Row],[début]],1,0)+Horaires356731011[[#This Row],[Fin]]</f>
        <v>0</v>
      </c>
      <c r="N48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8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8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8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49" spans="1:19" ht="15" thickBot="1" x14ac:dyDescent="0.4">
      <c r="A49" s="5"/>
      <c r="B49" s="1"/>
      <c r="C49" s="2"/>
      <c r="D49" s="2"/>
      <c r="E49" s="3"/>
      <c r="F49" s="3"/>
      <c r="G49" s="3"/>
      <c r="H49" s="3"/>
      <c r="I49" s="52">
        <f>0.1*(Horaires356731011[[#This Row],[Heures de nuit]]+Horaires356731011[[#This Row],[heures jour dimanche]]+Horaires356731011[[#This Row],[heures jour fériés]])</f>
        <v>0</v>
      </c>
      <c r="J49" s="53">
        <f>(MOD(Horaires356731011[[#This Row],[Fin]]-Horaires356731011[[#This Row],[début]],1)-MOD(Horaires356731011[[#This Row],[PNP Fin]]-Horaires356731011[[#This Row],[PNP Début]],1))*24</f>
        <v>0</v>
      </c>
      <c r="K49" s="54">
        <f>IF(Horaires356731011[[#This Row],[PNP Début]]=0,0,IF(Horaires356731011[[#This Row],[PNP Début]]&lt;Horaires356731011[[#This Row],[début]],1,0)+Horaires356731011[[#This Row],[PNP Début]])</f>
        <v>0</v>
      </c>
      <c r="L49" s="55">
        <f>IF(Horaires356731011[[#This Row],[PNP Fin]]=0,0,IF(Horaires356731011[[#This Row],[PNP Fin]]&lt;Horaires356731011[[#This Row],[début]],1,0)+Horaires356731011[[#This Row],[PNP Fin]])</f>
        <v>0</v>
      </c>
      <c r="M49" s="55">
        <f>IF(Horaires356731011[[#This Row],[Fin]]&lt;Horaires356731011[[#This Row],[début]],1,0)+Horaires356731011[[#This Row],[Fin]]</f>
        <v>0</v>
      </c>
      <c r="N49" s="36">
        <f>IF(Horaires356731011[[#This Row],[Fin]]&lt;Horaires356731011[[#This Row],[début]],MAX(0,MIN(Horaires356731011[[#This Row],[Fin corrigée si nuit]],fin_nuit)-MAX(Horaires356731011[[#This Row],[début]],deb_nuit))*24,(MAX(deb_nuit,Horaires356731011[[#This Row],[Fin]])-MAX(deb_nuit,Horaires356731011[[#This Row],[début]])+MAX(MIN(fin_nuit-1,Horaires356731011[[#This Row],[Fin]])-MIN(fin_nuit-1,Horaires356731011[[#This Row],[début]]),0))*24)</f>
        <v>0</v>
      </c>
      <c r="O49" s="57">
        <f>(MAX(0,MIN(Horaires356731011[[#This Row],[Fin corrigée si nuit]],fin_nuit)-MAX(Horaires356731011[[#This Row],[début]],deb_nuit))-IF(Horaires356731011[[#This Row],[PNP Début]]=0,0,MIN(Horaires356731011[[#This Row],[PNP Fin corrigée]],fin_nuit)-MAX(Horaires356731011[[#This Row],[PNP Début corrigé]],deb_nuit)))*24</f>
        <v>0</v>
      </c>
      <c r="P4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</f>
        <v>0</v>
      </c>
      <c r="Q49" s="57">
        <f>(IF(WEEKDAY(Horaires356731011[[#This Row],[Date]],2)=7,MAX(0,MIN(fin_dimJF,Horaires356731011[[#This Row],[Fin corrigée si nuit]])-MAX(deb_dimJF,Horaires356731011[[#This Row],[début]])),0)+IF(WEEKDAY(Horaires356731011[[#This Row],[Date]],2)=6,MAX(0,Horaires356731011[[#This Row],[Fin corrigée si nuit]]-(1+deb_dimJF)),0))*24-
(IF(WEEKDAY(Horaires356731011[[#This Row],[Date]],2)=7,MAX(0,MIN(fin_dimJF,Horaires356731011[[#This Row],[PNP Fin corrigée]])-MAX(deb_dimJF,Horaires356731011[[#This Row],[PNP Début corrigé]])),0)+IF(WEEKDAY(Horaires356731011[[#This Row],[Date]],2)=6,MAX(0,Horaires356731011[[#This Row],[PNP Fin corrigée]]-(1+deb_dimJF)),0))*24</f>
        <v>0</v>
      </c>
      <c r="R4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</f>
        <v>0</v>
      </c>
      <c r="S49" s="57">
        <f>(IF(COUNTIF(JF,Horaires356731011[[#This Row],[Date]]),MAX(0,MIN(fin_dimJF,Horaires356731011[[#This Row],[Fin corrigée si nuit]])-MAX(deb_dimJF,Horaires356731011[[#This Row],[début]])),0)+IF(COUNTIF(JF,Horaires356731011[[#This Row],[Date]]+1),MAX(0,Horaires356731011[[#This Row],[Fin corrigée si nuit]]-(1+deb_dimJF)),0))*24-
(IF(COUNTIF(JF,Horaires356731011[[#This Row],[Date]]),MAX(0,MIN(fin_dimJF,Horaires356731011[[#This Row],[PNP Fin corrigée]])-MAX(deb_dimJF,Horaires356731011[[#This Row],[PNP Début corrigé]])),0)+IF(COUNTIF(JF,Horaires356731011[[#This Row],[Date]]+1),MAX(0,Horaires356731011[[#This Row],[PNP Fin corrigée]]-(1+deb_dimJF)),0))*24</f>
        <v>0</v>
      </c>
    </row>
    <row r="50" spans="1:19" ht="16" thickBot="1" x14ac:dyDescent="0.4">
      <c r="A50" s="58"/>
      <c r="B50" s="20"/>
      <c r="C50" s="20"/>
      <c r="D50" s="20"/>
      <c r="E50" s="113" t="s">
        <v>32</v>
      </c>
      <c r="F50" s="114"/>
      <c r="G50" s="114"/>
      <c r="H50" s="115"/>
      <c r="I50" s="59">
        <f>SUM(Horaires356731011[Majoration])</f>
        <v>0.7</v>
      </c>
      <c r="J50" s="60">
        <f>SUM(Horaires356731011[Heures totales payées])</f>
        <v>12</v>
      </c>
      <c r="K50" s="20"/>
      <c r="L50" s="20"/>
      <c r="M50" s="20"/>
      <c r="N50" s="20"/>
      <c r="O50" s="20"/>
      <c r="P50" s="20"/>
      <c r="Q50" s="20"/>
      <c r="R50" s="20"/>
      <c r="S50" s="20"/>
    </row>
    <row r="51" spans="1:19" ht="17.399999999999999" customHeight="1" x14ac:dyDescent="0.35">
      <c r="A51" s="116" t="s">
        <v>33</v>
      </c>
      <c r="B51" s="116"/>
      <c r="C51" s="116"/>
      <c r="D51" s="116"/>
      <c r="E51" s="20"/>
      <c r="F51" s="20"/>
      <c r="G51" s="117" t="s">
        <v>34</v>
      </c>
      <c r="H51" s="117"/>
      <c r="I51" s="117"/>
      <c r="J51" s="117"/>
      <c r="K51" s="20"/>
      <c r="L51" s="20"/>
      <c r="M51" s="20"/>
      <c r="N51" s="20"/>
      <c r="O51" s="20"/>
      <c r="P51" s="20"/>
      <c r="Q51" s="20"/>
      <c r="R51" s="20"/>
      <c r="S51" s="20"/>
    </row>
    <row r="52" spans="1:19" x14ac:dyDescent="0.35">
      <c r="A52" s="118"/>
      <c r="B52" s="119"/>
      <c r="C52" s="119"/>
      <c r="D52" s="120"/>
      <c r="E52" s="58"/>
      <c r="F52" s="20"/>
      <c r="G52" s="118"/>
      <c r="H52" s="119"/>
      <c r="I52" s="119"/>
      <c r="J52" s="119"/>
      <c r="K52" s="20"/>
      <c r="L52" s="20"/>
      <c r="M52" s="20"/>
      <c r="N52" s="20"/>
      <c r="O52" s="20"/>
      <c r="P52" s="20"/>
      <c r="Q52" s="20"/>
      <c r="R52" s="20"/>
      <c r="S52" s="20"/>
    </row>
    <row r="53" spans="1:19" x14ac:dyDescent="0.35">
      <c r="A53" s="121"/>
      <c r="B53" s="122"/>
      <c r="C53" s="122"/>
      <c r="D53" s="123"/>
      <c r="E53" s="20"/>
      <c r="F53" s="20"/>
      <c r="G53" s="121"/>
      <c r="H53" s="122"/>
      <c r="I53" s="122"/>
      <c r="J53" s="122"/>
      <c r="K53" s="20"/>
      <c r="L53" s="20"/>
      <c r="M53" s="20"/>
      <c r="N53" s="20"/>
      <c r="O53" s="20"/>
      <c r="P53" s="20"/>
      <c r="Q53" s="20"/>
      <c r="R53" s="20"/>
      <c r="S53" s="20"/>
    </row>
    <row r="54" spans="1:19" ht="7.75" customHeight="1" x14ac:dyDescent="0.35">
      <c r="A54" s="124"/>
      <c r="B54" s="125"/>
      <c r="C54" s="125"/>
      <c r="D54" s="126"/>
      <c r="E54" s="58"/>
      <c r="F54" s="20"/>
      <c r="G54" s="124"/>
      <c r="H54" s="125"/>
      <c r="I54" s="125"/>
      <c r="J54" s="125"/>
      <c r="K54" s="20"/>
      <c r="L54" s="20"/>
      <c r="M54" s="20"/>
      <c r="N54" s="20"/>
      <c r="O54" s="20"/>
      <c r="P54" s="20"/>
      <c r="Q54" s="20"/>
      <c r="R54" s="20"/>
      <c r="S54" s="20"/>
    </row>
    <row r="55" spans="1:19" x14ac:dyDescent="0.35">
      <c r="A55" s="58"/>
      <c r="B55" s="20"/>
      <c r="C55" s="20"/>
      <c r="D55" s="20"/>
      <c r="E55" s="20"/>
      <c r="F55" s="20"/>
      <c r="G55" s="20"/>
      <c r="H55" s="20"/>
      <c r="I55" s="20"/>
      <c r="J55" s="67"/>
      <c r="K55" s="20"/>
      <c r="L55" s="20"/>
      <c r="M55" s="20"/>
      <c r="N55" s="20"/>
      <c r="O55" s="20"/>
      <c r="P55" s="20"/>
      <c r="Q55" s="20"/>
      <c r="R55" s="20"/>
      <c r="S55" s="20"/>
    </row>
    <row r="56" spans="1:19" x14ac:dyDescent="0.35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0"/>
      <c r="M56" s="20"/>
      <c r="N56" s="20"/>
      <c r="O56" s="20"/>
      <c r="P56" s="20"/>
      <c r="Q56" s="20"/>
      <c r="R56" s="20"/>
      <c r="S56" s="20"/>
    </row>
    <row r="57" spans="1:19" x14ac:dyDescent="0.35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0"/>
      <c r="M57" s="20"/>
      <c r="N57" s="20"/>
      <c r="O57" s="20"/>
      <c r="P57" s="20"/>
      <c r="Q57" s="20"/>
      <c r="R57" s="20"/>
      <c r="S57" s="20"/>
    </row>
    <row r="58" spans="1:19" x14ac:dyDescent="0.35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0"/>
      <c r="M58" s="20"/>
      <c r="N58" s="20"/>
      <c r="O58" s="20"/>
      <c r="P58" s="20"/>
      <c r="Q58" s="20"/>
      <c r="R58" s="20"/>
      <c r="S58" s="20"/>
    </row>
    <row r="59" spans="1:19" x14ac:dyDescent="0.35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0"/>
      <c r="M59" s="20"/>
      <c r="N59" s="20"/>
      <c r="O59" s="20"/>
      <c r="P59" s="20"/>
      <c r="Q59" s="20"/>
      <c r="R59" s="20"/>
      <c r="S59" s="20"/>
    </row>
    <row r="60" spans="1:19" x14ac:dyDescent="0.35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0"/>
      <c r="M60" s="20"/>
      <c r="N60" s="20"/>
      <c r="O60" s="20"/>
      <c r="P60" s="20"/>
      <c r="Q60" s="20"/>
      <c r="R60" s="20"/>
      <c r="S60" s="20"/>
    </row>
  </sheetData>
  <sheetProtection selectLockedCells="1"/>
  <mergeCells count="20">
    <mergeCell ref="A1:B2"/>
    <mergeCell ref="A3:J4"/>
    <mergeCell ref="A5:B5"/>
    <mergeCell ref="D5:F5"/>
    <mergeCell ref="G5:H5"/>
    <mergeCell ref="J9:J11"/>
    <mergeCell ref="C10:C11"/>
    <mergeCell ref="D10:D11"/>
    <mergeCell ref="E10:F10"/>
    <mergeCell ref="G10:H10"/>
    <mergeCell ref="A9:A11"/>
    <mergeCell ref="B9:B11"/>
    <mergeCell ref="C9:D9"/>
    <mergeCell ref="E9:H9"/>
    <mergeCell ref="I9:I11"/>
    <mergeCell ref="E50:H50"/>
    <mergeCell ref="A51:D51"/>
    <mergeCell ref="G51:J51"/>
    <mergeCell ref="A52:D54"/>
    <mergeCell ref="G52:J54"/>
  </mergeCells>
  <dataValidations count="3">
    <dataValidation allowBlank="1" showInputMessage="1" showErrorMessage="1" error="Tapez les heures sous le format_x000a_00:00" sqref="K12:N49"/>
    <dataValidation type="time" allowBlank="1" showInputMessage="1" showErrorMessage="1" error="Tapez les heures sous le format_x000a_00:00" sqref="C13:H49">
      <formula1>0</formula1>
      <formula2>0.999305555555556</formula2>
    </dataValidation>
    <dataValidation type="date" operator="greaterThan" allowBlank="1" showInputMessage="1" showErrorMessage="1" error="Tapez le mois sous le format suivant_x000a_09/17" promptTitle="Mois du relevé" sqref="I5:J5">
      <formula1>42736</formula1>
    </dataValidation>
  </dataValidations>
  <printOptions horizontalCentered="1"/>
  <pageMargins left="0" right="0" top="0" bottom="0" header="0" footer="0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18</vt:i4>
      </vt:variant>
    </vt:vector>
  </HeadingPairs>
  <TitlesOfParts>
    <vt:vector size="34" baseType="lpstr">
      <vt:lpstr>Septembre 17</vt:lpstr>
      <vt:lpstr>TOTAUX ANNUEL </vt:lpstr>
      <vt:lpstr>parametres</vt:lpstr>
      <vt:lpstr>JF</vt:lpstr>
      <vt:lpstr>Janvier 18</vt:lpstr>
      <vt:lpstr>Février 18</vt:lpstr>
      <vt:lpstr>Mars 18</vt:lpstr>
      <vt:lpstr>Avril 18</vt:lpstr>
      <vt:lpstr>mai 18</vt:lpstr>
      <vt:lpstr>juin 18</vt:lpstr>
      <vt:lpstr>Juillet 18</vt:lpstr>
      <vt:lpstr>Août 18</vt:lpstr>
      <vt:lpstr>Septembre 18</vt:lpstr>
      <vt:lpstr>Octobre 18</vt:lpstr>
      <vt:lpstr>Novembre 18</vt:lpstr>
      <vt:lpstr>Décembre 18</vt:lpstr>
      <vt:lpstr>deb_dimJF</vt:lpstr>
      <vt:lpstr>deb_nuit</vt:lpstr>
      <vt:lpstr>fin_dimJF</vt:lpstr>
      <vt:lpstr>fin_nuit</vt:lpstr>
      <vt:lpstr>JF</vt:lpstr>
      <vt:lpstr>'Août 18'!Zone_d_impression</vt:lpstr>
      <vt:lpstr>'Avril 18'!Zone_d_impression</vt:lpstr>
      <vt:lpstr>'Décembre 18'!Zone_d_impression</vt:lpstr>
      <vt:lpstr>'Février 18'!Zone_d_impression</vt:lpstr>
      <vt:lpstr>'Janvier 18'!Zone_d_impression</vt:lpstr>
      <vt:lpstr>'Juillet 18'!Zone_d_impression</vt:lpstr>
      <vt:lpstr>'juin 18'!Zone_d_impression</vt:lpstr>
      <vt:lpstr>'mai 18'!Zone_d_impression</vt:lpstr>
      <vt:lpstr>'Mars 18'!Zone_d_impression</vt:lpstr>
      <vt:lpstr>'Novembre 18'!Zone_d_impression</vt:lpstr>
      <vt:lpstr>'Octobre 18'!Zone_d_impression</vt:lpstr>
      <vt:lpstr>'Septembre 17'!Zone_d_impression</vt:lpstr>
      <vt:lpstr>'Septembre 18'!Zone_d_impression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2018-01-13T03:29:11Z</cp:lastPrinted>
  <dcterms:created xsi:type="dcterms:W3CDTF">2017-09-02T09:30:55Z</dcterms:created>
  <dcterms:modified xsi:type="dcterms:W3CDTF">2018-01-13T03:29:20Z</dcterms:modified>
</cp:coreProperties>
</file>