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extraction donnees reparties\"/>
    </mc:Choice>
  </mc:AlternateContent>
  <bookViews>
    <workbookView xWindow="0" yWindow="0" windowWidth="19200" windowHeight="8610"/>
  </bookViews>
  <sheets>
    <sheet name="RECAP" sheetId="16" r:id="rId1"/>
    <sheet name="TEST" sheetId="25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3" i="16" l="1"/>
  <c r="F3" i="16"/>
  <c r="J3" i="16"/>
  <c r="N3" i="16"/>
  <c r="R3" i="16"/>
  <c r="V3" i="16"/>
  <c r="M3" i="16"/>
  <c r="C3" i="16"/>
  <c r="G3" i="16"/>
  <c r="K3" i="16"/>
  <c r="O3" i="16"/>
  <c r="S3" i="16"/>
  <c r="W3" i="16"/>
  <c r="I3" i="16"/>
  <c r="U3" i="16"/>
  <c r="D3" i="16"/>
  <c r="H3" i="16"/>
  <c r="L3" i="16"/>
  <c r="P3" i="16"/>
  <c r="T3" i="16"/>
  <c r="Y3" i="16"/>
  <c r="Q3" i="16"/>
  <c r="E3" i="16"/>
</calcChain>
</file>

<file path=xl/sharedStrings.xml><?xml version="1.0" encoding="utf-8"?>
<sst xmlns="http://schemas.openxmlformats.org/spreadsheetml/2006/main" count="103" uniqueCount="73">
  <si>
    <t>SARL CANOURGUES</t>
  </si>
  <si>
    <t>Fin de lot</t>
  </si>
  <si>
    <t>à</t>
  </si>
  <si>
    <t>Numéro lot :</t>
  </si>
  <si>
    <t>Reference :</t>
  </si>
  <si>
    <t>Bon apport :</t>
  </si>
  <si>
    <t>Commentaire :</t>
  </si>
  <si>
    <t>1 pass Smart fresh</t>
  </si>
  <si>
    <t>Nombre de Palox  :</t>
  </si>
  <si>
    <t>Spécification :</t>
  </si>
  <si>
    <t>Parcelle :</t>
  </si>
  <si>
    <t>Date de récolte :</t>
  </si>
  <si>
    <t>Espèce :</t>
  </si>
  <si>
    <t>POMME</t>
  </si>
  <si>
    <t>PO</t>
  </si>
  <si>
    <t>Temps de calibrage :</t>
  </si>
  <si>
    <t>Variété :</t>
  </si>
  <si>
    <t>GALA</t>
  </si>
  <si>
    <t>GA</t>
  </si>
  <si>
    <t>Tonnage moyen :</t>
  </si>
  <si>
    <t>T/h</t>
  </si>
  <si>
    <t>Clône :</t>
  </si>
  <si>
    <t>GALAVAL</t>
  </si>
  <si>
    <t>GAV</t>
  </si>
  <si>
    <t>Poids moyen:</t>
  </si>
  <si>
    <t>Gr</t>
  </si>
  <si>
    <t>Adhérent :</t>
  </si>
  <si>
    <t>ABONDIO</t>
  </si>
  <si>
    <t>Calibres</t>
  </si>
  <si>
    <t>Poids</t>
  </si>
  <si>
    <t>%</t>
  </si>
  <si>
    <t>Total</t>
  </si>
  <si>
    <t>216/175 C3</t>
  </si>
  <si>
    <t>88 C3</t>
  </si>
  <si>
    <t>163 C3</t>
  </si>
  <si>
    <t>150 C3</t>
  </si>
  <si>
    <t>138 C3</t>
  </si>
  <si>
    <t>125 C3</t>
  </si>
  <si>
    <t>113 C3</t>
  </si>
  <si>
    <t>100 C3</t>
  </si>
  <si>
    <t>80 + C3</t>
  </si>
  <si>
    <t>Colo</t>
  </si>
  <si>
    <t>Qualité</t>
  </si>
  <si>
    <t>IND/BIS</t>
  </si>
  <si>
    <t xml:space="preserve">Total calibré : </t>
  </si>
  <si>
    <t>Kgs</t>
  </si>
  <si>
    <t>Dechet :</t>
  </si>
  <si>
    <t>Total général :</t>
  </si>
  <si>
    <t>Page 2 of 2</t>
  </si>
  <si>
    <t>En tête</t>
  </si>
  <si>
    <t>Com</t>
  </si>
  <si>
    <t>Ind/Bis</t>
  </si>
  <si>
    <t>Total calibré</t>
  </si>
  <si>
    <t>Dec</t>
  </si>
  <si>
    <t>TOTAL</t>
  </si>
  <si>
    <t>175</t>
  </si>
  <si>
    <t>198</t>
  </si>
  <si>
    <t>216</t>
  </si>
  <si>
    <t>88</t>
  </si>
  <si>
    <t>163</t>
  </si>
  <si>
    <t>150</t>
  </si>
  <si>
    <t>138</t>
  </si>
  <si>
    <t>125</t>
  </si>
  <si>
    <t>113</t>
  </si>
  <si>
    <t>100</t>
  </si>
  <si>
    <t>56</t>
  </si>
  <si>
    <t>64</t>
  </si>
  <si>
    <t>72</t>
  </si>
  <si>
    <t>80</t>
  </si>
  <si>
    <t>240</t>
  </si>
  <si>
    <t>Imprimé le :</t>
  </si>
  <si>
    <t>Onglet</t>
  </si>
  <si>
    <t>TEST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</si>
</sst>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6"/>
      <color theme="9"/>
      <name val="Calibri"/>
      <family val="2"/>
      <scheme val="minor"/>
    </font>
    <font>
      <sz val="11"/>
      <name val="Calibri"/>
      <family val="2"/>
      <scheme val="minor"/>
    </font>
    <font>
      <b/>
      <sz val="14"/>
      <color theme="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22" fontId="0" fillId="0" borderId="0" xfId="0" applyNumberFormat="1"/>
    <xf numFmtId="14" fontId="0" fillId="0" borderId="0" xfId="0" applyNumberFormat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2" fillId="0" borderId="0" xfId="0" applyFont="1"/>
    <xf numFmtId="0" fontId="3" fillId="0" borderId="0" xfId="0" applyFont="1" applyAlignment="1">
      <alignment vertical="center" wrapText="1"/>
    </xf>
    <xf numFmtId="0" fontId="3" fillId="0" borderId="0" xfId="0" applyFont="1"/>
    <xf numFmtId="0" fontId="3" fillId="0" borderId="0" xfId="0" applyFont="1" applyAlignment="1">
      <alignment vertical="center"/>
    </xf>
    <xf numFmtId="0" fontId="3" fillId="0" borderId="0" xfId="0" applyNumberFormat="1" applyFont="1"/>
    <xf numFmtId="0" fontId="2" fillId="0" borderId="0" xfId="0" applyNumberFormat="1" applyFont="1" applyAlignment="1">
      <alignment horizontal="right"/>
    </xf>
    <xf numFmtId="0" fontId="2" fillId="0" borderId="0" xfId="0" applyNumberFormat="1" applyFont="1"/>
  </cellXfs>
  <cellStyles count="1">
    <cellStyle name="Normal" xfId="0" builtinId="0"/>
  </cellStyles>
  <dxfs count="28">
    <dxf>
      <font>
        <strike val="0"/>
        <outline val="0"/>
        <shadow val="0"/>
        <u val="none"/>
        <vertAlign val="baseline"/>
        <color auto="1"/>
        <name val="Calibri"/>
        <scheme val="minor"/>
      </font>
      <numFmt numFmtId="0" formatCode="General"/>
      <alignment horizontal="righ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color auto="1"/>
        <name val="Calibri"/>
        <scheme val="minor"/>
      </font>
      <numFmt numFmtId="0" formatCode="General"/>
    </dxf>
    <dxf>
      <font>
        <strike val="0"/>
        <outline val="0"/>
        <shadow val="0"/>
        <u val="none"/>
        <vertAlign val="baseline"/>
        <color auto="1"/>
        <name val="Calibri"/>
        <scheme val="minor"/>
      </font>
      <numFmt numFmtId="0" formatCode="General"/>
      <alignment horizontal="righ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color auto="1"/>
        <name val="Calibri"/>
        <scheme val="minor"/>
      </font>
      <numFmt numFmtId="0" formatCode="General"/>
      <alignment horizontal="righ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color auto="1"/>
        <name val="Calibri"/>
        <scheme val="minor"/>
      </font>
      <numFmt numFmtId="0" formatCode="General"/>
      <alignment horizontal="righ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color auto="1"/>
        <name val="Calibri"/>
        <scheme val="minor"/>
      </font>
      <numFmt numFmtId="0" formatCode="General"/>
      <alignment horizontal="righ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color auto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0"/>
        <name val="Calibri"/>
        <scheme val="minor"/>
      </font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color auto="1"/>
        <name val="Calibri"/>
        <scheme val="minor"/>
      </font>
    </dxf>
    <dxf>
      <font>
        <strike val="0"/>
        <outline val="0"/>
        <shadow val="0"/>
        <u val="none"/>
        <vertAlign val="baseline"/>
        <color auto="1"/>
        <name val="Calibri"/>
        <scheme val="minor"/>
      </font>
    </dxf>
    <dxf>
      <font>
        <strike val="0"/>
        <outline val="0"/>
        <shadow val="0"/>
        <u val="none"/>
        <vertAlign val="baseline"/>
        <color auto="1"/>
        <name val="Calibri"/>
        <scheme val="minor"/>
      </font>
    </dxf>
    <dxf>
      <font>
        <strike val="0"/>
        <outline val="0"/>
        <shadow val="0"/>
        <u val="none"/>
        <vertAlign val="baseline"/>
        <color auto="1"/>
        <name val="Calibri"/>
        <scheme val="minor"/>
      </font>
      <alignment horizontal="righ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color auto="1"/>
        <name val="Calibri"/>
        <scheme val="minor"/>
      </font>
      <alignment horizontal="righ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color auto="1"/>
        <name val="Calibri"/>
        <scheme val="minor"/>
      </font>
      <alignment horizontal="righ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color auto="1"/>
        <name val="Calibri"/>
        <scheme val="minor"/>
      </font>
      <alignment horizontal="righ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color auto="1"/>
        <name val="Calibri"/>
        <scheme val="minor"/>
      </font>
      <alignment horizontal="righ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color auto="1"/>
        <name val="Calibri"/>
        <scheme val="minor"/>
      </font>
      <alignment horizontal="righ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color auto="1"/>
        <name val="Calibri"/>
        <scheme val="minor"/>
      </font>
      <alignment horizontal="righ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color auto="1"/>
        <name val="Calibri"/>
        <scheme val="minor"/>
      </font>
      <alignment horizontal="righ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color auto="1"/>
        <name val="Calibri"/>
        <scheme val="minor"/>
      </font>
      <alignment horizontal="righ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color auto="1"/>
        <name val="Calibri"/>
        <scheme val="minor"/>
      </font>
      <alignment horizontal="righ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color auto="1"/>
        <name val="Calibri"/>
        <scheme val="minor"/>
      </font>
      <alignment horizontal="righ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color auto="1"/>
        <name val="Calibri"/>
        <scheme val="minor"/>
      </font>
      <alignment horizontal="righ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color auto="1"/>
        <name val="Calibri"/>
        <scheme val="minor"/>
      </font>
      <alignment horizontal="righ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color auto="1"/>
        <name val="Calibri"/>
        <scheme val="minor"/>
      </font>
      <alignment horizontal="righ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color auto="1"/>
        <name val="Calibri"/>
        <scheme val="minor"/>
      </font>
      <alignment horizontal="righ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color auto="1"/>
        <name val="Calibri"/>
        <scheme val="minor"/>
      </font>
      <alignment horizontal="righ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color auto="1"/>
        <name val="Calibri"/>
        <scheme val="minor"/>
      </font>
      <alignment horizontal="right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" displayName="T" ref="A2:Z3" totalsRowShown="0" headerRowDxfId="7" dataDxfId="8">
  <autoFilter ref="A2:Z3"/>
  <tableColumns count="26">
    <tableColumn id="26" name="Onglet" dataDxfId="6"/>
    <tableColumn id="1" name="Numéro lot :" dataDxfId="5">
      <calculatedColumnFormula>INDEX(INDIRECT(T[[#This Row],[Onglet]]&amp;"!$B:$B"),MATCH(T[[#Headers],[Numéro lot :]],INDIRECT(T[[#This Row],[Onglet]]&amp;"!$a:$a"),0))</calculatedColumnFormula>
    </tableColumn>
    <tableColumn id="2" name="Adhérent :" dataDxfId="27">
      <calculatedColumnFormula>INDEX(INDIRECT(T[[#This Row],[Onglet]]&amp;"!$B:$B"),MATCH(T[[#Headers],[Adhérent :]],INDIRECT(T[[#This Row],[Onglet]]&amp;"!$a:$a"),0))</calculatedColumnFormula>
    </tableColumn>
    <tableColumn id="3" name="Variété :" dataDxfId="26">
      <calculatedColumnFormula>INDEX(INDIRECT(T[[#This Row],[Onglet]]&amp;"!$B:$B"),MATCH(T[[#Headers],[Variété :]],INDIRECT(T[[#This Row],[Onglet]]&amp;"!$a:$a"),0))</calculatedColumnFormula>
    </tableColumn>
    <tableColumn id="4" name="Clône :" dataDxfId="25">
      <calculatedColumnFormula>INDEX(INDIRECT(T[[#This Row],[Onglet]]&amp;"!$B:$B"),MATCH(T[[#Headers],[Clône :]],INDIRECT(T[[#This Row],[Onglet]]&amp;"!$a:$a"),0))</calculatedColumnFormula>
    </tableColumn>
    <tableColumn id="5" name="Commentaire :" dataDxfId="0">
      <calculatedColumnFormula>INDEX(INDIRECT(T[[#This Row],[Onglet]]&amp;"!$d:$d"),MATCH(T[[#Headers],[Commentaire :]],INDIRECT(T[[#This Row],[Onglet]]&amp;"!$c:$c"),0))</calculatedColumnFormula>
    </tableColumn>
    <tableColumn id="6" name="175" dataDxfId="4">
      <calculatedColumnFormula>INDEX(INDIRECT(T[[#This Row],[Onglet]]&amp;"!$B:$B"),MATCH(VALUE(T[[#Headers],[175]]),INDIRECT(T[[#This Row],[Onglet]]&amp;"!$a:$a"),0))</calculatedColumnFormula>
    </tableColumn>
    <tableColumn id="7" name="198" dataDxfId="24">
      <calculatedColumnFormula>INDEX(INDIRECT(T[[#This Row],[Onglet]]&amp;"!$B:$B"),MATCH(VALUE(T[[#Headers],[198]]),INDIRECT(T[[#This Row],[Onglet]]&amp;"!$a:$a"),0))</calculatedColumnFormula>
    </tableColumn>
    <tableColumn id="8" name="216" dataDxfId="23">
      <calculatedColumnFormula>INDEX(INDIRECT(T[[#This Row],[Onglet]]&amp;"!$B:$B"),MATCH(VALUE(T[[#Headers],[216]]),INDIRECT(T[[#This Row],[Onglet]]&amp;"!$a:$a"),0))</calculatedColumnFormula>
    </tableColumn>
    <tableColumn id="9" name="88" dataDxfId="22">
      <calculatedColumnFormula>INDEX(INDIRECT(T[[#This Row],[Onglet]]&amp;"!$B:$B"),MATCH(VALUE(T[[#Headers],[88]]),INDIRECT(T[[#This Row],[Onglet]]&amp;"!$a:$a"),0))</calculatedColumnFormula>
    </tableColumn>
    <tableColumn id="10" name="163" dataDxfId="21">
      <calculatedColumnFormula>INDEX(INDIRECT(T[[#This Row],[Onglet]]&amp;"!$B:$B"),MATCH(VALUE(T[[#Headers],[163]]),INDIRECT(T[[#This Row],[Onglet]]&amp;"!$a:$a"),0))</calculatedColumnFormula>
    </tableColumn>
    <tableColumn id="11" name="150" dataDxfId="20">
      <calculatedColumnFormula>INDEX(INDIRECT(T[[#This Row],[Onglet]]&amp;"!$B:$B"),MATCH(VALUE(T[[#Headers],[150]]),INDIRECT(T[[#This Row],[Onglet]]&amp;"!$a:$a"),0))</calculatedColumnFormula>
    </tableColumn>
    <tableColumn id="12" name="138" dataDxfId="19">
      <calculatedColumnFormula>INDEX(INDIRECT(T[[#This Row],[Onglet]]&amp;"!$B:$B"),MATCH(VALUE(T[[#Headers],[138]]),INDIRECT(T[[#This Row],[Onglet]]&amp;"!$a:$a"),0))</calculatedColumnFormula>
    </tableColumn>
    <tableColumn id="13" name="125" dataDxfId="18">
      <calculatedColumnFormula>INDEX(INDIRECT(T[[#This Row],[Onglet]]&amp;"!$B:$B"),MATCH(VALUE(T[[#Headers],[125]]),INDIRECT(T[[#This Row],[Onglet]]&amp;"!$a:$a"),0))</calculatedColumnFormula>
    </tableColumn>
    <tableColumn id="14" name="113" dataDxfId="17">
      <calculatedColumnFormula>INDEX(INDIRECT(T[[#This Row],[Onglet]]&amp;"!$B:$B"),MATCH(VALUE(T[[#Headers],[113]]),INDIRECT(T[[#This Row],[Onglet]]&amp;"!$a:$a"),0))</calculatedColumnFormula>
    </tableColumn>
    <tableColumn id="15" name="100" dataDxfId="16">
      <calculatedColumnFormula>INDEX(INDIRECT(T[[#This Row],[Onglet]]&amp;"!$B:$B"),MATCH(VALUE(T[[#Headers],[100]]),INDIRECT(T[[#This Row],[Onglet]]&amp;"!$a:$a"),0))</calculatedColumnFormula>
    </tableColumn>
    <tableColumn id="16" name="56" dataDxfId="15">
      <calculatedColumnFormula>INDEX(INDIRECT(T[[#This Row],[Onglet]]&amp;"!$B:$B"),MATCH(VALUE(T[[#Headers],[56]]),INDIRECT(T[[#This Row],[Onglet]]&amp;"!$a:$a"),0))</calculatedColumnFormula>
    </tableColumn>
    <tableColumn id="17" name="64" dataDxfId="14">
      <calculatedColumnFormula>INDEX(INDIRECT(T[[#This Row],[Onglet]]&amp;"!$B:$B"),MATCH(VALUE(T[[#Headers],[64]]),INDIRECT(T[[#This Row],[Onglet]]&amp;"!$a:$a"),0))</calculatedColumnFormula>
    </tableColumn>
    <tableColumn id="18" name="72" dataDxfId="13">
      <calculatedColumnFormula>INDEX(INDIRECT(T[[#This Row],[Onglet]]&amp;"!$B:$B"),MATCH(VALUE(T[[#Headers],[72]]),INDIRECT(T[[#This Row],[Onglet]]&amp;"!$a:$a"),0))</calculatedColumnFormula>
    </tableColumn>
    <tableColumn id="19" name="80" dataDxfId="12">
      <calculatedColumnFormula>INDEX(INDIRECT(T[[#This Row],[Onglet]]&amp;"!$B:$B"),MATCH(VALUE(T[[#Headers],[80]]),INDIRECT(T[[#This Row],[Onglet]]&amp;"!$a:$a"),0))</calculatedColumnFormula>
    </tableColumn>
    <tableColumn id="20" name="240" dataDxfId="11">
      <calculatedColumnFormula>INDEX(INDIRECT(T[[#This Row],[Onglet]]&amp;"!$B:$B"),MATCH(VALUE(T[[#Headers],[240]]),INDIRECT(T[[#This Row],[Onglet]]&amp;"!$a:$a"),0))</calculatedColumnFormula>
    </tableColumn>
    <tableColumn id="21" name="Colo" dataDxfId="2">
      <calculatedColumnFormula>INDEX(INDIRECT(T[[#This Row],[Onglet]]&amp;"!$B:$B"),MATCH(T[[#Headers],[Colo]],INDIRECT(T[[#This Row],[Onglet]]&amp;"!$a:$a"),0))</calculatedColumnFormula>
    </tableColumn>
    <tableColumn id="22" name="Qualité" dataDxfId="3">
      <calculatedColumnFormula>INDEX(INDIRECT(T[[#This Row],[Onglet]]&amp;"!$B:$B"),MATCH(T[[#Headers],[Qualité]],INDIRECT(T[[#This Row],[Onglet]]&amp;"!$a:$a"),0))</calculatedColumnFormula>
    </tableColumn>
    <tableColumn id="23" name="Total calibré" dataDxfId="10"/>
    <tableColumn id="24" name="Dechet :" dataDxfId="1">
      <calculatedColumnFormula>INDEX(INDIRECT(T[[#This Row],[Onglet]]&amp;"!$B:$B"),MATCH(T[[#Headers],[Dechet :]],INDIRECT(T[[#This Row],[Onglet]]&amp;"!$a:$a"),0))</calculatedColumnFormula>
    </tableColumn>
    <tableColumn id="25" name="TOTAL" dataDxfId="9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Z3"/>
  <sheetViews>
    <sheetView tabSelected="1" zoomScale="80" zoomScaleNormal="80" workbookViewId="0">
      <selection activeCell="A3" sqref="A3"/>
    </sheetView>
  </sheetViews>
  <sheetFormatPr baseColWidth="10" defaultRowHeight="14.5" x14ac:dyDescent="0.35"/>
  <cols>
    <col min="2" max="5" width="17.7265625" customWidth="1"/>
    <col min="6" max="6" width="18.453125" customWidth="1"/>
    <col min="24" max="24" width="15.7265625" customWidth="1"/>
    <col min="25" max="25" width="11.453125" customWidth="1"/>
  </cols>
  <sheetData>
    <row r="1" spans="1:26" s="4" customFormat="1" ht="21" x14ac:dyDescent="0.5">
      <c r="B1" s="3" t="s">
        <v>49</v>
      </c>
      <c r="C1" s="3"/>
      <c r="D1" s="3"/>
      <c r="E1" s="3"/>
      <c r="F1" s="4" t="s">
        <v>50</v>
      </c>
      <c r="G1" s="3" t="s">
        <v>28</v>
      </c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 t="s">
        <v>51</v>
      </c>
      <c r="V1" s="3"/>
      <c r="W1" s="3"/>
      <c r="Y1" s="4" t="s">
        <v>53</v>
      </c>
    </row>
    <row r="2" spans="1:26" s="8" customFormat="1" ht="18.5" x14ac:dyDescent="0.45">
      <c r="A2" s="9" t="s">
        <v>71</v>
      </c>
      <c r="B2" s="7" t="s">
        <v>3</v>
      </c>
      <c r="C2" s="7" t="s">
        <v>26</v>
      </c>
      <c r="D2" s="7" t="s">
        <v>16</v>
      </c>
      <c r="E2" s="7" t="s">
        <v>21</v>
      </c>
      <c r="F2" s="7" t="s">
        <v>6</v>
      </c>
      <c r="G2" s="10" t="s">
        <v>55</v>
      </c>
      <c r="H2" s="10" t="s">
        <v>56</v>
      </c>
      <c r="I2" s="10" t="s">
        <v>57</v>
      </c>
      <c r="J2" s="10" t="s">
        <v>58</v>
      </c>
      <c r="K2" s="10" t="s">
        <v>59</v>
      </c>
      <c r="L2" s="10" t="s">
        <v>60</v>
      </c>
      <c r="M2" s="10" t="s">
        <v>61</v>
      </c>
      <c r="N2" s="10" t="s">
        <v>62</v>
      </c>
      <c r="O2" s="10" t="s">
        <v>63</v>
      </c>
      <c r="P2" s="10" t="s">
        <v>64</v>
      </c>
      <c r="Q2" s="10" t="s">
        <v>65</v>
      </c>
      <c r="R2" s="10" t="s">
        <v>66</v>
      </c>
      <c r="S2" s="10" t="s">
        <v>67</v>
      </c>
      <c r="T2" s="10" t="s">
        <v>68</v>
      </c>
      <c r="U2" s="10" t="s">
        <v>69</v>
      </c>
      <c r="V2" s="8" t="s">
        <v>41</v>
      </c>
      <c r="W2" s="8" t="s">
        <v>42</v>
      </c>
      <c r="X2" s="9" t="s">
        <v>52</v>
      </c>
      <c r="Y2" s="9" t="s">
        <v>46</v>
      </c>
      <c r="Z2" s="9" t="s">
        <v>54</v>
      </c>
    </row>
    <row r="3" spans="1:26" x14ac:dyDescent="0.35">
      <c r="A3" s="6" t="s">
        <v>72</v>
      </c>
      <c r="B3" s="11">
        <f ca="1">INDEX(INDIRECT(T[[#This Row],[Onglet]]&amp;"!$B:$B"),MATCH(T[[#Headers],[Numéro lot :]],INDIRECT(T[[#This Row],[Onglet]]&amp;"!$a:$a"),0))</f>
        <v>252</v>
      </c>
      <c r="C3" s="5" t="str">
        <f ca="1">INDEX(INDIRECT(T[[#This Row],[Onglet]]&amp;"!$B:$B"),MATCH(T[[#Headers],[Adhérent :]],INDIRECT(T[[#This Row],[Onglet]]&amp;"!$a:$a"),0))</f>
        <v>ABONDIO</v>
      </c>
      <c r="D3" s="5" t="str">
        <f ca="1">INDEX(INDIRECT(T[[#This Row],[Onglet]]&amp;"!$B:$B"),MATCH(T[[#Headers],[Variété :]],INDIRECT(T[[#This Row],[Onglet]]&amp;"!$a:$a"),0))</f>
        <v>GALA</v>
      </c>
      <c r="E3" s="5" t="str">
        <f ca="1">INDEX(INDIRECT(T[[#This Row],[Onglet]]&amp;"!$B:$B"),MATCH(T[[#Headers],[Clône :]],INDIRECT(T[[#This Row],[Onglet]]&amp;"!$a:$a"),0))</f>
        <v>GALAVAL</v>
      </c>
      <c r="F3" s="11" t="str">
        <f ca="1">INDEX(INDIRECT(T[[#This Row],[Onglet]]&amp;"!$d:$d"),MATCH(T[[#Headers],[Commentaire :]],INDIRECT(T[[#This Row],[Onglet]]&amp;"!$c:$c"),0))</f>
        <v>1 pass Smart fresh</v>
      </c>
      <c r="G3" s="11">
        <f ca="1">INDEX(INDIRECT(T[[#This Row],[Onglet]]&amp;"!$B:$B"),MATCH(VALUE(T[[#Headers],[175]]),INDIRECT(T[[#This Row],[Onglet]]&amp;"!$a:$a"),0))</f>
        <v>276.26599999999996</v>
      </c>
      <c r="H3" s="5">
        <f ca="1">INDEX(INDIRECT(T[[#This Row],[Onglet]]&amp;"!$B:$B"),MATCH(VALUE(T[[#Headers],[198]]),INDIRECT(T[[#This Row],[Onglet]]&amp;"!$a:$a"),0))</f>
        <v>260.74400000000003</v>
      </c>
      <c r="I3" s="5">
        <f ca="1">INDEX(INDIRECT(T[[#This Row],[Onglet]]&amp;"!$B:$B"),MATCH(VALUE(T[[#Headers],[216]]),INDIRECT(T[[#This Row],[Onglet]]&amp;"!$a:$a"),0))</f>
        <v>128.54300000000001</v>
      </c>
      <c r="J3" s="5">
        <f ca="1">INDEX(INDIRECT(T[[#This Row],[Onglet]]&amp;"!$B:$B"),MATCH(VALUE(T[[#Headers],[88]]),INDIRECT(T[[#This Row],[Onglet]]&amp;"!$a:$a"),0))</f>
        <v>5398.116</v>
      </c>
      <c r="K3" s="5">
        <f ca="1">INDEX(INDIRECT(T[[#This Row],[Onglet]]&amp;"!$B:$B"),MATCH(VALUE(T[[#Headers],[163]]),INDIRECT(T[[#This Row],[Onglet]]&amp;"!$a:$a"),0))</f>
        <v>949.75800000000004</v>
      </c>
      <c r="L3" s="5">
        <f ca="1">INDEX(INDIRECT(T[[#This Row],[Onglet]]&amp;"!$B:$B"),MATCH(VALUE(T[[#Headers],[150]]),INDIRECT(T[[#This Row],[Onglet]]&amp;"!$a:$a"),0))</f>
        <v>1303.963</v>
      </c>
      <c r="M3" s="5">
        <f ca="1">INDEX(INDIRECT(T[[#This Row],[Onglet]]&amp;"!$B:$B"),MATCH(VALUE(T[[#Headers],[138]]),INDIRECT(T[[#This Row],[Onglet]]&amp;"!$a:$a"),0))</f>
        <v>2241.2399999999998</v>
      </c>
      <c r="N3" s="5">
        <f ca="1">INDEX(INDIRECT(T[[#This Row],[Onglet]]&amp;"!$B:$B"),MATCH(VALUE(T[[#Headers],[125]]),INDIRECT(T[[#This Row],[Onglet]]&amp;"!$a:$a"),0))</f>
        <v>3206.3090000000002</v>
      </c>
      <c r="O3" s="5">
        <f ca="1">INDEX(INDIRECT(T[[#This Row],[Onglet]]&amp;"!$B:$B"),MATCH(VALUE(T[[#Headers],[113]]),INDIRECT(T[[#This Row],[Onglet]]&amp;"!$a:$a"),0))</f>
        <v>5988.2069999999994</v>
      </c>
      <c r="P3" s="5">
        <f ca="1">INDEX(INDIRECT(T[[#This Row],[Onglet]]&amp;"!$B:$B"),MATCH(VALUE(T[[#Headers],[100]]),INDIRECT(T[[#This Row],[Onglet]]&amp;"!$a:$a"),0))</f>
        <v>6625.6140000000005</v>
      </c>
      <c r="Q3" s="5">
        <f ca="1">INDEX(INDIRECT(T[[#This Row],[Onglet]]&amp;"!$B:$B"),MATCH(VALUE(T[[#Headers],[56]]),INDIRECT(T[[#This Row],[Onglet]]&amp;"!$a:$a"),0))</f>
        <v>65.430000000000007</v>
      </c>
      <c r="R3" s="5">
        <f ca="1">INDEX(INDIRECT(T[[#This Row],[Onglet]]&amp;"!$B:$B"),MATCH(VALUE(T[[#Headers],[64]]),INDIRECT(T[[#This Row],[Onglet]]&amp;"!$a:$a"),0))</f>
        <v>389.28199999999998</v>
      </c>
      <c r="S3" s="5">
        <f ca="1">INDEX(INDIRECT(T[[#This Row],[Onglet]]&amp;"!$B:$B"),MATCH(VALUE(T[[#Headers],[72]]),INDIRECT(T[[#This Row],[Onglet]]&amp;"!$a:$a"),0))</f>
        <v>1573.1410000000001</v>
      </c>
      <c r="T3" s="5">
        <f ca="1">INDEX(INDIRECT(T[[#This Row],[Onglet]]&amp;"!$B:$B"),MATCH(VALUE(T[[#Headers],[80]]),INDIRECT(T[[#This Row],[Onglet]]&amp;"!$a:$a"),0))</f>
        <v>2821.223</v>
      </c>
      <c r="U3" s="5">
        <f ca="1">INDEX(INDIRECT(T[[#This Row],[Onglet]]&amp;"!$B:$B"),MATCH(VALUE(T[[#Headers],[240]]),INDIRECT(T[[#This Row],[Onglet]]&amp;"!$a:$a"),0))</f>
        <v>38.5</v>
      </c>
      <c r="V3" s="11">
        <f ca="1">INDEX(INDIRECT(T[[#This Row],[Onglet]]&amp;"!$B:$B"),MATCH(T[[#Headers],[Colo]],INDIRECT(T[[#This Row],[Onglet]]&amp;"!$a:$a"),0))</f>
        <v>1963.575</v>
      </c>
      <c r="W3" s="11">
        <f ca="1">INDEX(INDIRECT(T[[#This Row],[Onglet]]&amp;"!$B:$B"),MATCH(T[[#Headers],[Qualité]],INDIRECT(T[[#This Row],[Onglet]]&amp;"!$a:$a"),0))</f>
        <v>1946.7750000000001</v>
      </c>
      <c r="X3" s="6"/>
      <c r="Y3" s="12">
        <f ca="1">INDEX(INDIRECT(T[[#This Row],[Onglet]]&amp;"!$B:$B"),MATCH(T[[#Headers],[Dechet :]],INDIRECT(T[[#This Row],[Onglet]]&amp;"!$a:$a"),0))</f>
        <v>0</v>
      </c>
      <c r="Z3" s="6"/>
    </row>
  </sheetData>
  <mergeCells count="3">
    <mergeCell ref="B1:E1"/>
    <mergeCell ref="G1:T1"/>
    <mergeCell ref="U1:W1"/>
  </mergeCell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F43"/>
  <sheetViews>
    <sheetView workbookViewId="0">
      <selection activeCell="D4" sqref="D4"/>
    </sheetView>
  </sheetViews>
  <sheetFormatPr baseColWidth="10" defaultRowHeight="14.5" x14ac:dyDescent="0.35"/>
  <cols>
    <col min="1" max="1" width="17.08984375" bestFit="1" customWidth="1"/>
    <col min="2" max="2" width="11.81640625" bestFit="1" customWidth="1"/>
    <col min="3" max="3" width="15.453125" bestFit="1" customWidth="1"/>
    <col min="4" max="4" width="17.90625" bestFit="1" customWidth="1"/>
    <col min="5" max="5" width="15.453125" bestFit="1" customWidth="1"/>
    <col min="6" max="6" width="3.7265625" bestFit="1" customWidth="1"/>
  </cols>
  <sheetData>
    <row r="1" spans="1:6" x14ac:dyDescent="0.35">
      <c r="A1" t="s">
        <v>0</v>
      </c>
      <c r="B1" t="s">
        <v>1</v>
      </c>
    </row>
    <row r="2" spans="1:6" x14ac:dyDescent="0.35">
      <c r="A2" s="1">
        <v>43352.717361111114</v>
      </c>
      <c r="B2" t="s">
        <v>2</v>
      </c>
      <c r="C2" s="1">
        <v>43353.672384259262</v>
      </c>
    </row>
    <row r="3" spans="1:6" x14ac:dyDescent="0.35">
      <c r="A3" t="s">
        <v>3</v>
      </c>
      <c r="B3">
        <v>252</v>
      </c>
      <c r="C3" t="s">
        <v>4</v>
      </c>
    </row>
    <row r="4" spans="1:6" x14ac:dyDescent="0.35">
      <c r="A4" t="s">
        <v>5</v>
      </c>
      <c r="B4">
        <v>0</v>
      </c>
      <c r="C4" t="s">
        <v>6</v>
      </c>
      <c r="D4" t="s">
        <v>7</v>
      </c>
    </row>
    <row r="5" spans="1:6" x14ac:dyDescent="0.35">
      <c r="A5" t="s">
        <v>8</v>
      </c>
      <c r="B5">
        <v>0</v>
      </c>
      <c r="C5" t="s">
        <v>9</v>
      </c>
    </row>
    <row r="6" spans="1:6" x14ac:dyDescent="0.35">
      <c r="A6" t="s">
        <v>10</v>
      </c>
      <c r="B6">
        <v>122</v>
      </c>
      <c r="C6">
        <v>122</v>
      </c>
      <c r="D6" t="s">
        <v>11</v>
      </c>
      <c r="E6" s="1">
        <v>43352.717361111114</v>
      </c>
    </row>
    <row r="7" spans="1:6" x14ac:dyDescent="0.35">
      <c r="A7" t="s">
        <v>12</v>
      </c>
      <c r="B7" t="s">
        <v>13</v>
      </c>
      <c r="C7" t="s">
        <v>14</v>
      </c>
      <c r="D7" t="s">
        <v>15</v>
      </c>
      <c r="E7">
        <v>0.25597222222222221</v>
      </c>
    </row>
    <row r="8" spans="1:6" x14ac:dyDescent="0.35">
      <c r="A8" t="s">
        <v>16</v>
      </c>
      <c r="B8" t="s">
        <v>17</v>
      </c>
      <c r="C8" t="s">
        <v>18</v>
      </c>
      <c r="D8" t="s">
        <v>19</v>
      </c>
      <c r="E8">
        <v>5.7260002170374387</v>
      </c>
      <c r="F8" t="s">
        <v>20</v>
      </c>
    </row>
    <row r="9" spans="1:6" x14ac:dyDescent="0.35">
      <c r="A9" t="s">
        <v>21</v>
      </c>
      <c r="B9" t="s">
        <v>22</v>
      </c>
      <c r="C9" t="s">
        <v>23</v>
      </c>
      <c r="D9" t="s">
        <v>24</v>
      </c>
      <c r="E9">
        <v>164.93137222724951</v>
      </c>
      <c r="F9" t="s">
        <v>25</v>
      </c>
    </row>
    <row r="10" spans="1:6" x14ac:dyDescent="0.35">
      <c r="A10" t="s">
        <v>26</v>
      </c>
      <c r="B10" t="s">
        <v>27</v>
      </c>
      <c r="C10">
        <v>2</v>
      </c>
    </row>
    <row r="11" spans="1:6" x14ac:dyDescent="0.35">
      <c r="A11" t="s">
        <v>28</v>
      </c>
      <c r="B11" t="s">
        <v>29</v>
      </c>
      <c r="C11" t="s">
        <v>30</v>
      </c>
    </row>
    <row r="12" spans="1:6" x14ac:dyDescent="0.35">
      <c r="A12">
        <v>175</v>
      </c>
      <c r="B12">
        <v>276.26599999999996</v>
      </c>
      <c r="C12">
        <v>0.78536582481463324</v>
      </c>
    </row>
    <row r="13" spans="1:6" x14ac:dyDescent="0.35">
      <c r="A13">
        <v>198</v>
      </c>
      <c r="B13">
        <v>260.74400000000003</v>
      </c>
      <c r="C13">
        <v>0.74124006075835136</v>
      </c>
    </row>
    <row r="14" spans="1:6" x14ac:dyDescent="0.35">
      <c r="A14">
        <v>216</v>
      </c>
      <c r="B14">
        <v>128.54300000000001</v>
      </c>
      <c r="C14">
        <v>0.36542057009964091</v>
      </c>
    </row>
    <row r="15" spans="1:6" x14ac:dyDescent="0.35">
      <c r="A15" t="s">
        <v>31</v>
      </c>
      <c r="B15" t="s">
        <v>32</v>
      </c>
      <c r="C15">
        <v>665.553</v>
      </c>
      <c r="D15">
        <v>1.8920264556726254</v>
      </c>
      <c r="E15" t="s">
        <v>30</v>
      </c>
    </row>
    <row r="16" spans="1:6" x14ac:dyDescent="0.35">
      <c r="A16">
        <v>88</v>
      </c>
      <c r="B16">
        <v>5398.116</v>
      </c>
      <c r="C16">
        <v>15.345702420077275</v>
      </c>
    </row>
    <row r="17" spans="1:5" x14ac:dyDescent="0.35">
      <c r="A17" t="s">
        <v>31</v>
      </c>
      <c r="B17" t="s">
        <v>33</v>
      </c>
      <c r="C17">
        <v>5398.116</v>
      </c>
      <c r="D17">
        <v>15.345702420077275</v>
      </c>
      <c r="E17" t="s">
        <v>30</v>
      </c>
    </row>
    <row r="18" spans="1:5" x14ac:dyDescent="0.35">
      <c r="A18">
        <v>163</v>
      </c>
      <c r="B18">
        <v>949.75800000000004</v>
      </c>
      <c r="C18">
        <v>2.6999611788793998</v>
      </c>
    </row>
    <row r="19" spans="1:5" x14ac:dyDescent="0.35">
      <c r="A19" t="s">
        <v>31</v>
      </c>
      <c r="B19" t="s">
        <v>34</v>
      </c>
      <c r="C19">
        <v>949.75800000000004</v>
      </c>
      <c r="D19">
        <v>2.6999611788793998</v>
      </c>
      <c r="E19" t="s">
        <v>30</v>
      </c>
    </row>
    <row r="20" spans="1:5" x14ac:dyDescent="0.35">
      <c r="A20">
        <v>150</v>
      </c>
      <c r="B20">
        <v>1303.963</v>
      </c>
      <c r="C20">
        <v>3.7068911014122752</v>
      </c>
    </row>
    <row r="21" spans="1:5" x14ac:dyDescent="0.35">
      <c r="A21" t="s">
        <v>31</v>
      </c>
      <c r="B21" t="s">
        <v>35</v>
      </c>
      <c r="C21">
        <v>1303.963</v>
      </c>
      <c r="D21">
        <v>3.7068911014122752</v>
      </c>
      <c r="E21" t="s">
        <v>30</v>
      </c>
    </row>
    <row r="22" spans="1:5" x14ac:dyDescent="0.35">
      <c r="A22">
        <v>138</v>
      </c>
      <c r="B22">
        <v>2241.2399999999998</v>
      </c>
      <c r="C22">
        <v>6.3713714362518319</v>
      </c>
    </row>
    <row r="23" spans="1:5" x14ac:dyDescent="0.35">
      <c r="A23" t="s">
        <v>31</v>
      </c>
      <c r="B23" t="s">
        <v>36</v>
      </c>
      <c r="C23">
        <v>2241.2399999999998</v>
      </c>
      <c r="D23">
        <v>6.3713714362518319</v>
      </c>
      <c r="E23" t="s">
        <v>30</v>
      </c>
    </row>
    <row r="24" spans="1:5" x14ac:dyDescent="0.35">
      <c r="A24">
        <v>125</v>
      </c>
      <c r="B24">
        <v>3206.3090000000002</v>
      </c>
      <c r="C24">
        <v>9.1148585508009745</v>
      </c>
    </row>
    <row r="25" spans="1:5" x14ac:dyDescent="0.35">
      <c r="A25" t="s">
        <v>31</v>
      </c>
      <c r="B25" t="s">
        <v>37</v>
      </c>
      <c r="C25">
        <v>3206.3090000000002</v>
      </c>
      <c r="D25">
        <v>9.1148585508009745</v>
      </c>
      <c r="E25" t="s">
        <v>30</v>
      </c>
    </row>
    <row r="26" spans="1:5" x14ac:dyDescent="0.35">
      <c r="A26">
        <v>113</v>
      </c>
      <c r="B26">
        <v>5988.2069999999994</v>
      </c>
      <c r="C26">
        <v>17.023206365299242</v>
      </c>
    </row>
    <row r="27" spans="1:5" x14ac:dyDescent="0.35">
      <c r="A27" t="s">
        <v>31</v>
      </c>
      <c r="B27" t="s">
        <v>38</v>
      </c>
      <c r="C27">
        <v>5988.2069999999994</v>
      </c>
      <c r="D27">
        <v>17.023206365299242</v>
      </c>
      <c r="E27" t="s">
        <v>30</v>
      </c>
    </row>
    <row r="28" spans="1:5" x14ac:dyDescent="0.35">
      <c r="A28">
        <v>100</v>
      </c>
      <c r="B28">
        <v>6625.6140000000005</v>
      </c>
      <c r="C28">
        <v>18.835219694111405</v>
      </c>
    </row>
    <row r="29" spans="1:5" x14ac:dyDescent="0.35">
      <c r="A29" t="s">
        <v>31</v>
      </c>
      <c r="B29" t="s">
        <v>39</v>
      </c>
      <c r="C29">
        <v>6625.6140000000005</v>
      </c>
      <c r="D29">
        <v>18.835219694111405</v>
      </c>
      <c r="E29" t="s">
        <v>30</v>
      </c>
    </row>
    <row r="30" spans="1:5" x14ac:dyDescent="0.35">
      <c r="A30">
        <v>56</v>
      </c>
      <c r="B30">
        <v>65.430000000000007</v>
      </c>
      <c r="C30">
        <v>0.18600365559866741</v>
      </c>
    </row>
    <row r="31" spans="1:5" x14ac:dyDescent="0.35">
      <c r="A31">
        <v>64</v>
      </c>
      <c r="B31">
        <v>389.28199999999998</v>
      </c>
      <c r="C31">
        <v>1.1066464169151833</v>
      </c>
    </row>
    <row r="32" spans="1:5" x14ac:dyDescent="0.35">
      <c r="A32">
        <v>72</v>
      </c>
      <c r="B32">
        <v>1573.1410000000001</v>
      </c>
      <c r="C32">
        <v>4.4721072409008595</v>
      </c>
    </row>
    <row r="33" spans="1:5" x14ac:dyDescent="0.35">
      <c r="A33">
        <v>80</v>
      </c>
      <c r="B33">
        <v>2821.223</v>
      </c>
      <c r="C33">
        <v>8.0201404746911091</v>
      </c>
    </row>
    <row r="34" spans="1:5" x14ac:dyDescent="0.35">
      <c r="A34" t="s">
        <v>31</v>
      </c>
      <c r="B34" t="s">
        <v>40</v>
      </c>
      <c r="C34">
        <v>4849.076</v>
      </c>
      <c r="D34">
        <v>13.784897788105818</v>
      </c>
      <c r="E34" t="s">
        <v>30</v>
      </c>
    </row>
    <row r="35" spans="1:5" x14ac:dyDescent="0.35">
      <c r="A35">
        <v>240</v>
      </c>
      <c r="B35">
        <v>38.5</v>
      </c>
      <c r="C35">
        <v>0.10944735962935496</v>
      </c>
    </row>
    <row r="36" spans="1:5" x14ac:dyDescent="0.35">
      <c r="A36" t="s">
        <v>41</v>
      </c>
      <c r="B36">
        <v>1963.575</v>
      </c>
      <c r="C36">
        <v>5.5820285502392384</v>
      </c>
    </row>
    <row r="37" spans="1:5" x14ac:dyDescent="0.35">
      <c r="A37" t="s">
        <v>42</v>
      </c>
      <c r="B37">
        <v>1946.7750000000001</v>
      </c>
      <c r="C37">
        <v>5.5342697024009739</v>
      </c>
    </row>
    <row r="38" spans="1:5" x14ac:dyDescent="0.35">
      <c r="A38" t="s">
        <v>31</v>
      </c>
      <c r="B38" t="s">
        <v>43</v>
      </c>
      <c r="C38">
        <v>3948.85</v>
      </c>
      <c r="D38">
        <v>11.225745612269568</v>
      </c>
      <c r="E38" t="s">
        <v>30</v>
      </c>
    </row>
    <row r="39" spans="1:5" x14ac:dyDescent="0.35">
      <c r="A39" t="s">
        <v>44</v>
      </c>
      <c r="B39">
        <v>35176.727999999996</v>
      </c>
      <c r="C39" t="s">
        <v>45</v>
      </c>
    </row>
    <row r="40" spans="1:5" x14ac:dyDescent="0.35">
      <c r="A40" t="s">
        <v>46</v>
      </c>
      <c r="B40">
        <v>0</v>
      </c>
      <c r="C40" t="s">
        <v>45</v>
      </c>
    </row>
    <row r="41" spans="1:5" x14ac:dyDescent="0.35">
      <c r="A41" t="s">
        <v>47</v>
      </c>
      <c r="B41">
        <v>35176.727999999996</v>
      </c>
      <c r="C41" t="s">
        <v>45</v>
      </c>
    </row>
    <row r="42" spans="1:5" x14ac:dyDescent="0.35">
      <c r="A42" s="2">
        <v>43364</v>
      </c>
      <c r="B42">
        <v>0.40858796296296296</v>
      </c>
    </row>
    <row r="43" spans="1:5" x14ac:dyDescent="0.35">
      <c r="A43" t="s">
        <v>70</v>
      </c>
      <c r="B43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RECAP</vt:lpstr>
      <vt:lpstr>TEST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2018-09-22T14:30:26Z</dcterms:created>
  <dcterms:modified xsi:type="dcterms:W3CDTF">2018-09-23T03:25:33Z</dcterms:modified>
</cp:coreProperties>
</file>