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personnel" sheetId="1" r:id="rId1"/>
    <sheet name="liste" sheetId="3" r:id="rId2"/>
    <sheet name="equipe" sheetId="2" r:id="rId3"/>
    <sheet name="equipes triées sans doublon" sheetId="4" r:id="rId4"/>
    <sheet name="equipe,1" sheetId="6" state="hidden" r:id="rId5"/>
  </sheets>
  <externalReferences>
    <externalReference r:id="rId6"/>
  </externalReferences>
  <definedNames>
    <definedName name="agents">personnel!$B$5:$B$34</definedName>
    <definedName name="chef">liste!$G$2:$G$31</definedName>
    <definedName name="Equipier">liste!$S$2:$S$31</definedName>
    <definedName name="extincteur">liste!$P$2:$P$31</definedName>
    <definedName name="PL">liste!$M$2:$M$31</definedName>
    <definedName name="PNR">liste!$J$2:$J$31</definedName>
    <definedName name="Preventeur">liste!$D$2:$D$31</definedName>
    <definedName name="tout">liste!$A$2:$A$31</definedName>
  </definedNames>
  <calcPr calcId="152511"/>
</workbook>
</file>

<file path=xl/calcChain.xml><?xml version="1.0" encoding="utf-8"?>
<calcChain xmlns="http://schemas.openxmlformats.org/spreadsheetml/2006/main">
  <c r="P2" i="3" l="1" a="1"/>
  <c r="P2" i="3" s="1"/>
  <c r="P3" i="3" a="1"/>
  <c r="P3" i="3" s="1"/>
  <c r="P4" i="3" a="1"/>
  <c r="P4" i="3" s="1"/>
  <c r="P5" i="3" a="1"/>
  <c r="P5" i="3" s="1"/>
  <c r="P6" i="3" a="1"/>
  <c r="P6" i="3" s="1"/>
  <c r="P7" i="3" a="1"/>
  <c r="P7" i="3" s="1"/>
  <c r="P8" i="3" a="1"/>
  <c r="P8" i="3" s="1"/>
  <c r="P9" i="3" a="1"/>
  <c r="P9" i="3" s="1"/>
  <c r="P10" i="3" a="1"/>
  <c r="P10" i="3" s="1"/>
  <c r="P11" i="3" a="1"/>
  <c r="P11" i="3" s="1"/>
  <c r="P12" i="3" a="1"/>
  <c r="P12" i="3" s="1"/>
  <c r="P13" i="3" a="1"/>
  <c r="P13" i="3" s="1"/>
  <c r="P14" i="3" a="1"/>
  <c r="P14" i="3" s="1"/>
  <c r="P15" i="3" a="1"/>
  <c r="P15" i="3" s="1"/>
  <c r="P16" i="3" a="1"/>
  <c r="P16" i="3" s="1"/>
  <c r="P17" i="3" a="1"/>
  <c r="P17" i="3" s="1"/>
  <c r="P18" i="3" a="1"/>
  <c r="P18" i="3" s="1"/>
  <c r="P19" i="3" a="1"/>
  <c r="P19" i="3" s="1"/>
  <c r="P20" i="3" a="1"/>
  <c r="P20" i="3" s="1"/>
  <c r="P21" i="3" a="1"/>
  <c r="P21" i="3" s="1"/>
  <c r="P22" i="3" a="1"/>
  <c r="P22" i="3" s="1"/>
  <c r="P23" i="3" a="1"/>
  <c r="P23" i="3" s="1"/>
  <c r="P24" i="3" a="1"/>
  <c r="P24" i="3" s="1"/>
  <c r="P25" i="3" a="1"/>
  <c r="P25" i="3" s="1"/>
  <c r="P26" i="3" a="1"/>
  <c r="P26" i="3" s="1"/>
  <c r="P27" i="3" a="1"/>
  <c r="P27" i="3" s="1"/>
  <c r="P28" i="3" a="1"/>
  <c r="P28" i="3" s="1"/>
  <c r="P29" i="3" a="1"/>
  <c r="P29" i="3" s="1"/>
  <c r="P30" i="3" a="1"/>
  <c r="P30" i="3" s="1"/>
  <c r="P31" i="3" a="1"/>
  <c r="P31" i="3" s="1"/>
  <c r="P33" i="3" l="1"/>
  <c r="E3" i="6"/>
  <c r="F3" i="6"/>
  <c r="G3" i="6"/>
  <c r="H3" i="6"/>
  <c r="E4" i="6"/>
  <c r="F4" i="6"/>
  <c r="G4" i="6"/>
  <c r="H4" i="6"/>
  <c r="E5" i="6"/>
  <c r="F5" i="6"/>
  <c r="G5" i="6"/>
  <c r="H5" i="6"/>
  <c r="E6" i="6"/>
  <c r="F6" i="6"/>
  <c r="G6" i="6"/>
  <c r="H6" i="6"/>
  <c r="E7" i="6"/>
  <c r="F7" i="6"/>
  <c r="G7" i="6"/>
  <c r="H7" i="6"/>
  <c r="E8" i="6"/>
  <c r="F8" i="6"/>
  <c r="G8" i="6"/>
  <c r="H8" i="6"/>
  <c r="D8" i="6"/>
  <c r="D7" i="6"/>
  <c r="D6" i="6"/>
  <c r="D5" i="6"/>
  <c r="D4" i="6"/>
  <c r="D3" i="6"/>
  <c r="N1" i="4" l="1"/>
  <c r="K1" i="4"/>
  <c r="H1" i="4"/>
  <c r="E1" i="4"/>
  <c r="B1" i="4"/>
  <c r="S31" i="3" l="1" a="1"/>
  <c r="S31" i="3" s="1"/>
  <c r="M31" i="3" a="1"/>
  <c r="M31" i="3" s="1"/>
  <c r="J31" i="3" a="1"/>
  <c r="J31" i="3" s="1"/>
  <c r="G31" i="3" a="1"/>
  <c r="G31" i="3" s="1"/>
  <c r="D31" i="3" a="1"/>
  <c r="D31" i="3" s="1"/>
  <c r="S30" i="3" a="1"/>
  <c r="S30" i="3" s="1"/>
  <c r="M30" i="3" a="1"/>
  <c r="M30" i="3" s="1"/>
  <c r="J30" i="3" a="1"/>
  <c r="J30" i="3" s="1"/>
  <c r="G30" i="3" a="1"/>
  <c r="G30" i="3" s="1"/>
  <c r="D30" i="3" a="1"/>
  <c r="D30" i="3" s="1"/>
  <c r="S29" i="3" a="1"/>
  <c r="S29" i="3" s="1"/>
  <c r="M29" i="3" a="1"/>
  <c r="M29" i="3" s="1"/>
  <c r="J29" i="3" a="1"/>
  <c r="J29" i="3" s="1"/>
  <c r="G29" i="3" a="1"/>
  <c r="G29" i="3" s="1"/>
  <c r="D29" i="3" a="1"/>
  <c r="D29" i="3" s="1"/>
  <c r="S28" i="3" a="1"/>
  <c r="S28" i="3" s="1"/>
  <c r="M28" i="3" a="1"/>
  <c r="M28" i="3" s="1"/>
  <c r="J28" i="3" a="1"/>
  <c r="J28" i="3" s="1"/>
  <c r="G28" i="3" a="1"/>
  <c r="G28" i="3" s="1"/>
  <c r="D28" i="3" a="1"/>
  <c r="D28" i="3" s="1"/>
  <c r="S27" i="3" a="1"/>
  <c r="S27" i="3" s="1"/>
  <c r="M27" i="3" a="1"/>
  <c r="M27" i="3" s="1"/>
  <c r="J27" i="3" a="1"/>
  <c r="J27" i="3" s="1"/>
  <c r="G27" i="3" a="1"/>
  <c r="G27" i="3" s="1"/>
  <c r="D27" i="3" a="1"/>
  <c r="D27" i="3" s="1"/>
  <c r="S26" i="3" a="1"/>
  <c r="S26" i="3" s="1"/>
  <c r="M26" i="3" a="1"/>
  <c r="M26" i="3" s="1"/>
  <c r="J26" i="3" a="1"/>
  <c r="J26" i="3" s="1"/>
  <c r="G26" i="3" a="1"/>
  <c r="G26" i="3" s="1"/>
  <c r="D26" i="3" a="1"/>
  <c r="D26" i="3" s="1"/>
  <c r="S25" i="3" a="1"/>
  <c r="S25" i="3" s="1"/>
  <c r="M25" i="3" a="1"/>
  <c r="M25" i="3" s="1"/>
  <c r="J25" i="3" a="1"/>
  <c r="J25" i="3" s="1"/>
  <c r="G25" i="3" a="1"/>
  <c r="G25" i="3" s="1"/>
  <c r="D25" i="3" a="1"/>
  <c r="D25" i="3" s="1"/>
  <c r="S24" i="3" a="1"/>
  <c r="S24" i="3" s="1"/>
  <c r="M24" i="3" a="1"/>
  <c r="M24" i="3" s="1"/>
  <c r="J24" i="3" a="1"/>
  <c r="J24" i="3" s="1"/>
  <c r="G24" i="3" a="1"/>
  <c r="G24" i="3" s="1"/>
  <c r="D24" i="3" a="1"/>
  <c r="D24" i="3" s="1"/>
  <c r="S23" i="3" a="1"/>
  <c r="S23" i="3" s="1"/>
  <c r="M23" i="3" a="1"/>
  <c r="M23" i="3" s="1"/>
  <c r="J23" i="3" a="1"/>
  <c r="J23" i="3" s="1"/>
  <c r="G23" i="3" a="1"/>
  <c r="G23" i="3" s="1"/>
  <c r="D23" i="3" a="1"/>
  <c r="D23" i="3" s="1"/>
  <c r="S22" i="3" a="1"/>
  <c r="S22" i="3" s="1"/>
  <c r="M22" i="3" a="1"/>
  <c r="M22" i="3" s="1"/>
  <c r="J22" i="3" a="1"/>
  <c r="J22" i="3" s="1"/>
  <c r="G22" i="3" a="1"/>
  <c r="G22" i="3" s="1"/>
  <c r="D22" i="3" a="1"/>
  <c r="D22" i="3" s="1"/>
  <c r="S21" i="3" a="1"/>
  <c r="S21" i="3" s="1"/>
  <c r="M21" i="3" a="1"/>
  <c r="M21" i="3" s="1"/>
  <c r="J21" i="3" a="1"/>
  <c r="J21" i="3" s="1"/>
  <c r="G21" i="3" a="1"/>
  <c r="G21" i="3" s="1"/>
  <c r="D21" i="3" a="1"/>
  <c r="D21" i="3" s="1"/>
  <c r="S20" i="3" a="1"/>
  <c r="S20" i="3" s="1"/>
  <c r="M20" i="3" a="1"/>
  <c r="M20" i="3" s="1"/>
  <c r="J20" i="3" a="1"/>
  <c r="J20" i="3" s="1"/>
  <c r="G20" i="3" a="1"/>
  <c r="G20" i="3" s="1"/>
  <c r="D20" i="3" a="1"/>
  <c r="D20" i="3" s="1"/>
  <c r="S19" i="3" a="1"/>
  <c r="S19" i="3" s="1"/>
  <c r="M19" i="3" a="1"/>
  <c r="M19" i="3" s="1"/>
  <c r="J19" i="3" a="1"/>
  <c r="J19" i="3" s="1"/>
  <c r="G19" i="3" a="1"/>
  <c r="G19" i="3" s="1"/>
  <c r="D19" i="3" a="1"/>
  <c r="D19" i="3" s="1"/>
  <c r="S18" i="3" a="1"/>
  <c r="S18" i="3" s="1"/>
  <c r="M18" i="3" a="1"/>
  <c r="M18" i="3" s="1"/>
  <c r="J18" i="3" a="1"/>
  <c r="J18" i="3" s="1"/>
  <c r="G18" i="3" a="1"/>
  <c r="G18" i="3" s="1"/>
  <c r="D18" i="3" a="1"/>
  <c r="D18" i="3" s="1"/>
  <c r="S17" i="3" a="1"/>
  <c r="S17" i="3" s="1"/>
  <c r="M17" i="3" a="1"/>
  <c r="M17" i="3" s="1"/>
  <c r="J17" i="3" a="1"/>
  <c r="J17" i="3" s="1"/>
  <c r="G17" i="3" a="1"/>
  <c r="G17" i="3" s="1"/>
  <c r="D17" i="3" a="1"/>
  <c r="D17" i="3" s="1"/>
  <c r="S16" i="3" a="1"/>
  <c r="S16" i="3" s="1"/>
  <c r="M16" i="3" a="1"/>
  <c r="M16" i="3" s="1"/>
  <c r="J16" i="3" a="1"/>
  <c r="J16" i="3" s="1"/>
  <c r="G16" i="3" a="1"/>
  <c r="G16" i="3" s="1"/>
  <c r="D16" i="3" a="1"/>
  <c r="D16" i="3" s="1"/>
  <c r="S15" i="3" a="1"/>
  <c r="S15" i="3" s="1"/>
  <c r="M15" i="3" a="1"/>
  <c r="M15" i="3" s="1"/>
  <c r="J15" i="3" a="1"/>
  <c r="J15" i="3" s="1"/>
  <c r="G15" i="3" a="1"/>
  <c r="G15" i="3" s="1"/>
  <c r="D15" i="3" a="1"/>
  <c r="D15" i="3" s="1"/>
  <c r="S14" i="3" a="1"/>
  <c r="S14" i="3" s="1"/>
  <c r="M14" i="3" a="1"/>
  <c r="M14" i="3" s="1"/>
  <c r="J14" i="3" a="1"/>
  <c r="J14" i="3" s="1"/>
  <c r="G14" i="3" a="1"/>
  <c r="G14" i="3" s="1"/>
  <c r="D14" i="3" a="1"/>
  <c r="D14" i="3" s="1"/>
  <c r="S13" i="3" a="1"/>
  <c r="S13" i="3" s="1"/>
  <c r="M13" i="3" a="1"/>
  <c r="M13" i="3" s="1"/>
  <c r="J13" i="3" a="1"/>
  <c r="J13" i="3" s="1"/>
  <c r="G13" i="3" a="1"/>
  <c r="G13" i="3" s="1"/>
  <c r="D13" i="3" a="1"/>
  <c r="D13" i="3" s="1"/>
  <c r="S12" i="3" a="1"/>
  <c r="S12" i="3" s="1"/>
  <c r="M12" i="3" a="1"/>
  <c r="M12" i="3" s="1"/>
  <c r="J12" i="3" a="1"/>
  <c r="J12" i="3" s="1"/>
  <c r="G12" i="3" a="1"/>
  <c r="G12" i="3" s="1"/>
  <c r="D12" i="3" a="1"/>
  <c r="D12" i="3" s="1"/>
  <c r="S11" i="3" a="1"/>
  <c r="S11" i="3" s="1"/>
  <c r="M11" i="3" a="1"/>
  <c r="M11" i="3" s="1"/>
  <c r="J11" i="3" a="1"/>
  <c r="J11" i="3" s="1"/>
  <c r="G11" i="3" a="1"/>
  <c r="G11" i="3" s="1"/>
  <c r="D11" i="3" a="1"/>
  <c r="D11" i="3" s="1"/>
  <c r="S10" i="3" a="1"/>
  <c r="S10" i="3" s="1"/>
  <c r="M10" i="3" a="1"/>
  <c r="M10" i="3" s="1"/>
  <c r="J10" i="3" a="1"/>
  <c r="J10" i="3" s="1"/>
  <c r="G10" i="3" a="1"/>
  <c r="G10" i="3" s="1"/>
  <c r="D10" i="3" a="1"/>
  <c r="D10" i="3" s="1"/>
  <c r="S9" i="3" a="1"/>
  <c r="S9" i="3" s="1"/>
  <c r="M9" i="3" a="1"/>
  <c r="M9" i="3" s="1"/>
  <c r="J9" i="3" a="1"/>
  <c r="J9" i="3" s="1"/>
  <c r="G9" i="3" a="1"/>
  <c r="G9" i="3" s="1"/>
  <c r="D9" i="3" a="1"/>
  <c r="D9" i="3" s="1"/>
  <c r="S8" i="3" a="1"/>
  <c r="S8" i="3" s="1"/>
  <c r="M8" i="3" a="1"/>
  <c r="M8" i="3" s="1"/>
  <c r="J8" i="3" a="1"/>
  <c r="J8" i="3" s="1"/>
  <c r="G8" i="3" a="1"/>
  <c r="G8" i="3" s="1"/>
  <c r="D8" i="3" a="1"/>
  <c r="D8" i="3" s="1"/>
  <c r="S7" i="3" a="1"/>
  <c r="S7" i="3" s="1"/>
  <c r="M7" i="3" a="1"/>
  <c r="M7" i="3" s="1"/>
  <c r="J7" i="3" a="1"/>
  <c r="J7" i="3" s="1"/>
  <c r="G7" i="3" a="1"/>
  <c r="G7" i="3" s="1"/>
  <c r="D7" i="3" a="1"/>
  <c r="D7" i="3" s="1"/>
  <c r="S6" i="3" a="1"/>
  <c r="S6" i="3" s="1"/>
  <c r="M6" i="3" a="1"/>
  <c r="M6" i="3" s="1"/>
  <c r="J6" i="3" a="1"/>
  <c r="J6" i="3" s="1"/>
  <c r="G6" i="3" a="1"/>
  <c r="G6" i="3" s="1"/>
  <c r="D6" i="3" a="1"/>
  <c r="D6" i="3" s="1"/>
  <c r="S5" i="3" a="1"/>
  <c r="S5" i="3" s="1"/>
  <c r="M5" i="3" a="1"/>
  <c r="M5" i="3" s="1"/>
  <c r="J5" i="3" a="1"/>
  <c r="J5" i="3" s="1"/>
  <c r="G5" i="3" a="1"/>
  <c r="G5" i="3" s="1"/>
  <c r="D5" i="3" a="1"/>
  <c r="D5" i="3" s="1"/>
  <c r="S4" i="3" a="1"/>
  <c r="S4" i="3" s="1"/>
  <c r="M4" i="3" a="1"/>
  <c r="M4" i="3" s="1"/>
  <c r="J4" i="3" a="1"/>
  <c r="J4" i="3" s="1"/>
  <c r="G4" i="3" a="1"/>
  <c r="G4" i="3" s="1"/>
  <c r="D4" i="3" a="1"/>
  <c r="D4" i="3" s="1"/>
  <c r="S3" i="3" a="1"/>
  <c r="S3" i="3" s="1"/>
  <c r="M3" i="3" a="1"/>
  <c r="M3" i="3" s="1"/>
  <c r="J3" i="3" a="1"/>
  <c r="J3" i="3" s="1"/>
  <c r="G3" i="3" a="1"/>
  <c r="G3" i="3" s="1"/>
  <c r="D3" i="3" a="1"/>
  <c r="D3" i="3" s="1"/>
  <c r="S2" i="3" a="1"/>
  <c r="S2" i="3" s="1"/>
  <c r="M2" i="3" a="1"/>
  <c r="M2" i="3" s="1"/>
  <c r="J2" i="3" a="1"/>
  <c r="J2" i="3" s="1"/>
  <c r="G2" i="3" a="1"/>
  <c r="G2" i="3" s="1"/>
  <c r="D2" i="3" a="1"/>
  <c r="D2" i="3" s="1"/>
  <c r="E2" i="3" l="1"/>
  <c r="E3" i="3"/>
  <c r="E4" i="3"/>
  <c r="E5" i="3"/>
  <c r="E6" i="3"/>
  <c r="H3" i="3"/>
  <c r="H4" i="3"/>
  <c r="H5" i="3"/>
  <c r="H6" i="3"/>
  <c r="H7" i="3"/>
  <c r="H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2" i="3"/>
  <c r="H26" i="3" l="1"/>
  <c r="I26" i="3" s="1"/>
  <c r="H29" i="3"/>
  <c r="I29" i="3" s="1"/>
  <c r="H17" i="3"/>
  <c r="I17" i="3" s="1"/>
  <c r="H30" i="3"/>
  <c r="I30" i="3" s="1"/>
  <c r="H18" i="3"/>
  <c r="I18" i="3" s="1"/>
  <c r="H10" i="3"/>
  <c r="I10" i="3" s="1"/>
  <c r="H25" i="3"/>
  <c r="I25" i="3" s="1"/>
  <c r="H13" i="3"/>
  <c r="I13" i="3" s="1"/>
  <c r="H28" i="3"/>
  <c r="I28" i="3" s="1"/>
  <c r="H20" i="3"/>
  <c r="I20" i="3" s="1"/>
  <c r="H12" i="3"/>
  <c r="I12" i="3" s="1"/>
  <c r="H8" i="3"/>
  <c r="H22" i="3"/>
  <c r="I22" i="3" s="1"/>
  <c r="H14" i="3"/>
  <c r="I14" i="3" s="1"/>
  <c r="H21" i="3"/>
  <c r="I21" i="3" s="1"/>
  <c r="H9" i="3"/>
  <c r="I9" i="3" s="1"/>
  <c r="H24" i="3"/>
  <c r="I24" i="3" s="1"/>
  <c r="H16" i="3"/>
  <c r="I16" i="3" s="1"/>
  <c r="H31" i="3"/>
  <c r="I31" i="3" s="1"/>
  <c r="H27" i="3"/>
  <c r="I27" i="3" s="1"/>
  <c r="H23" i="3"/>
  <c r="I23" i="3" s="1"/>
  <c r="H19" i="3"/>
  <c r="I19" i="3" s="1"/>
  <c r="H15" i="3"/>
  <c r="I15" i="3" s="1"/>
  <c r="H11" i="3"/>
  <c r="I11" i="3" s="1"/>
  <c r="E31" i="3"/>
  <c r="F31" i="3" s="1"/>
  <c r="E30" i="3"/>
  <c r="F30" i="3" s="1"/>
  <c r="E29" i="3"/>
  <c r="F29" i="3" s="1"/>
  <c r="E28" i="3"/>
  <c r="F28" i="3" s="1"/>
  <c r="E27" i="3"/>
  <c r="F27" i="3" s="1"/>
  <c r="E26" i="3"/>
  <c r="F26" i="3" s="1"/>
  <c r="E25" i="3"/>
  <c r="F25" i="3" s="1"/>
  <c r="E24" i="3"/>
  <c r="F24" i="3" s="1"/>
  <c r="E23" i="3"/>
  <c r="F23" i="3" s="1"/>
  <c r="E22" i="3"/>
  <c r="F22" i="3" s="1"/>
  <c r="E21" i="3"/>
  <c r="F21" i="3" s="1"/>
  <c r="E20" i="3"/>
  <c r="F20" i="3" s="1"/>
  <c r="E19" i="3"/>
  <c r="F19" i="3" s="1"/>
  <c r="E18" i="3"/>
  <c r="F18" i="3" s="1"/>
  <c r="E17" i="3"/>
  <c r="F17" i="3" s="1"/>
  <c r="E16" i="3"/>
  <c r="F16" i="3" s="1"/>
  <c r="E15" i="3"/>
  <c r="F15" i="3" s="1"/>
  <c r="E14" i="3"/>
  <c r="F14" i="3" s="1"/>
  <c r="E13" i="3"/>
  <c r="F13" i="3" s="1"/>
  <c r="E12" i="3"/>
  <c r="F12" i="3" s="1"/>
  <c r="E11" i="3"/>
  <c r="F11" i="3" s="1"/>
  <c r="E10" i="3"/>
  <c r="F10" i="3" s="1"/>
  <c r="E9" i="3"/>
  <c r="F9" i="3" s="1"/>
  <c r="E8" i="3"/>
  <c r="E7" i="3"/>
  <c r="F7" i="3" s="1"/>
  <c r="G33" i="3"/>
  <c r="M33" i="3"/>
  <c r="S33" i="3"/>
  <c r="J33" i="3"/>
  <c r="D33" i="3"/>
  <c r="D3" i="1"/>
  <c r="E3" i="1"/>
  <c r="F3" i="1"/>
  <c r="H3" i="1"/>
  <c r="I3" i="1"/>
  <c r="J3" i="1"/>
  <c r="K3" i="1"/>
  <c r="L3" i="1"/>
  <c r="G3" i="1"/>
  <c r="C3" i="1"/>
  <c r="F3" i="3" l="1"/>
  <c r="I4" i="3"/>
  <c r="F6" i="3"/>
  <c r="I2" i="3"/>
  <c r="I3" i="3"/>
  <c r="I6" i="3"/>
  <c r="I7" i="3"/>
  <c r="F5" i="3"/>
  <c r="F8" i="3"/>
  <c r="I8" i="3"/>
  <c r="I5" i="3"/>
  <c r="F2" i="3"/>
  <c r="F4" i="3"/>
  <c r="H3" i="2" l="1"/>
  <c r="L4" i="2"/>
  <c r="L3" i="2"/>
  <c r="M2" i="4" s="1"/>
  <c r="I3" i="2"/>
  <c r="H4" i="2"/>
  <c r="K4" i="2"/>
  <c r="I4" i="2"/>
  <c r="J4" i="2"/>
  <c r="K3" i="2"/>
  <c r="J3" i="2"/>
  <c r="G3" i="4" l="1"/>
  <c r="M3" i="4"/>
  <c r="J3" i="4"/>
  <c r="D3" i="4"/>
  <c r="A3" i="4"/>
  <c r="A2" i="4"/>
  <c r="J2" i="4"/>
  <c r="D2" i="4"/>
  <c r="G2" i="4"/>
  <c r="C5" i="2"/>
  <c r="G5" i="2"/>
  <c r="K29" i="3"/>
  <c r="L29" i="3" s="1"/>
  <c r="K25" i="3"/>
  <c r="L25" i="3" s="1"/>
  <c r="K21" i="3"/>
  <c r="L21" i="3" s="1"/>
  <c r="K17" i="3"/>
  <c r="L17" i="3" s="1"/>
  <c r="K13" i="3"/>
  <c r="L13" i="3" s="1"/>
  <c r="K9" i="3"/>
  <c r="K5" i="3"/>
  <c r="K27" i="3"/>
  <c r="L27" i="3" s="1"/>
  <c r="K23" i="3"/>
  <c r="L23" i="3" s="1"/>
  <c r="K11" i="3"/>
  <c r="L11" i="3" s="1"/>
  <c r="K7" i="3"/>
  <c r="L7" i="3" s="1"/>
  <c r="K30" i="3"/>
  <c r="L30" i="3" s="1"/>
  <c r="K26" i="3"/>
  <c r="L26" i="3" s="1"/>
  <c r="K22" i="3"/>
  <c r="L22" i="3" s="1"/>
  <c r="K18" i="3"/>
  <c r="L18" i="3" s="1"/>
  <c r="K14" i="3"/>
  <c r="L14" i="3" s="1"/>
  <c r="K10" i="3"/>
  <c r="K6" i="3"/>
  <c r="K2" i="3"/>
  <c r="K15" i="3"/>
  <c r="L15" i="3" s="1"/>
  <c r="K28" i="3"/>
  <c r="L28" i="3" s="1"/>
  <c r="K24" i="3"/>
  <c r="L24" i="3" s="1"/>
  <c r="K20" i="3"/>
  <c r="L20" i="3" s="1"/>
  <c r="K16" i="3"/>
  <c r="L16" i="3" s="1"/>
  <c r="K12" i="3"/>
  <c r="L12" i="3" s="1"/>
  <c r="K8" i="3"/>
  <c r="L8" i="3" s="1"/>
  <c r="K4" i="3"/>
  <c r="K31" i="3"/>
  <c r="L31" i="3" s="1"/>
  <c r="K19" i="3"/>
  <c r="L19" i="3" s="1"/>
  <c r="K3" i="3"/>
  <c r="D5" i="2"/>
  <c r="E5" i="2"/>
  <c r="F5" i="2"/>
  <c r="L9" i="3" l="1"/>
  <c r="L6" i="3"/>
  <c r="L2" i="3"/>
  <c r="L10" i="3"/>
  <c r="L4" i="3"/>
  <c r="L5" i="3"/>
  <c r="L3" i="3"/>
  <c r="I5" i="2" l="1"/>
  <c r="H5" i="2"/>
  <c r="J5" i="2"/>
  <c r="L5" i="2"/>
  <c r="K5" i="2"/>
  <c r="C6" i="2" l="1"/>
  <c r="A4" i="4"/>
  <c r="G4" i="4"/>
  <c r="J4" i="4"/>
  <c r="D4" i="4"/>
  <c r="E6" i="2"/>
  <c r="D6" i="2"/>
  <c r="M4" i="4"/>
  <c r="G6" i="2"/>
  <c r="N10" i="3"/>
  <c r="N2" i="3"/>
  <c r="N30" i="3"/>
  <c r="O30" i="3" s="1"/>
  <c r="N6" i="3"/>
  <c r="N9" i="3"/>
  <c r="N11" i="3"/>
  <c r="N7" i="3"/>
  <c r="N15" i="3"/>
  <c r="O15" i="3" s="1"/>
  <c r="N20" i="3"/>
  <c r="O20" i="3" s="1"/>
  <c r="N16" i="3"/>
  <c r="O16" i="3" s="1"/>
  <c r="N28" i="3"/>
  <c r="O28" i="3" s="1"/>
  <c r="N22" i="3"/>
  <c r="O22" i="3" s="1"/>
  <c r="N29" i="3"/>
  <c r="O29" i="3" s="1"/>
  <c r="N5" i="3"/>
  <c r="N24" i="3"/>
  <c r="O24" i="3" s="1"/>
  <c r="N31" i="3"/>
  <c r="O31" i="3" s="1"/>
  <c r="N18" i="3"/>
  <c r="O18" i="3" s="1"/>
  <c r="N12" i="3"/>
  <c r="O12" i="3" s="1"/>
  <c r="N27" i="3"/>
  <c r="O27" i="3" s="1"/>
  <c r="N14" i="3"/>
  <c r="O14" i="3" s="1"/>
  <c r="N21" i="3"/>
  <c r="O21" i="3" s="1"/>
  <c r="N8" i="3"/>
  <c r="N25" i="3"/>
  <c r="O25" i="3" s="1"/>
  <c r="N23" i="3"/>
  <c r="O23" i="3" s="1"/>
  <c r="N26" i="3"/>
  <c r="O26" i="3" s="1"/>
  <c r="N19" i="3"/>
  <c r="O19" i="3" s="1"/>
  <c r="N17" i="3"/>
  <c r="O17" i="3" s="1"/>
  <c r="N3" i="3"/>
  <c r="N13" i="3"/>
  <c r="O13" i="3" s="1"/>
  <c r="N4" i="3"/>
  <c r="F6" i="2"/>
  <c r="O3" i="3" l="1"/>
  <c r="O4" i="3"/>
  <c r="O10" i="3"/>
  <c r="O11" i="3"/>
  <c r="O5" i="3"/>
  <c r="O9" i="3"/>
  <c r="O6" i="3"/>
  <c r="O2" i="3"/>
  <c r="O7" i="3"/>
  <c r="O8" i="3"/>
  <c r="J6" i="2" l="1"/>
  <c r="H6" i="2"/>
  <c r="L6" i="2"/>
  <c r="I6" i="2"/>
  <c r="K6" i="2"/>
  <c r="A5" i="4" l="1"/>
  <c r="D5" i="4"/>
  <c r="J5" i="4"/>
  <c r="G5" i="4"/>
  <c r="M5" i="4"/>
  <c r="E7" i="2"/>
  <c r="G7" i="2"/>
  <c r="F7" i="2"/>
  <c r="C7" i="2"/>
  <c r="H7" i="2" s="1"/>
  <c r="A6" i="4" s="1"/>
  <c r="D7" i="2"/>
  <c r="C8" i="2" l="1"/>
  <c r="I7" i="2"/>
  <c r="K7" i="2"/>
  <c r="F8" i="2" s="1"/>
  <c r="J7" i="2"/>
  <c r="E8" i="2" s="1"/>
  <c r="L7" i="2"/>
  <c r="G8" i="2" s="1"/>
  <c r="D8" i="2" l="1"/>
  <c r="Q2" i="3"/>
  <c r="M6" i="4"/>
  <c r="Q7" i="3"/>
  <c r="Q20" i="3"/>
  <c r="R20" i="3" s="1"/>
  <c r="Q27" i="3"/>
  <c r="R27" i="3" s="1"/>
  <c r="Q25" i="3"/>
  <c r="R25" i="3" s="1"/>
  <c r="Q5" i="3"/>
  <c r="R5" i="3" s="1"/>
  <c r="Q23" i="3"/>
  <c r="R23" i="3" s="1"/>
  <c r="Q22" i="3"/>
  <c r="R22" i="3" s="1"/>
  <c r="Q12" i="3"/>
  <c r="R12" i="3" s="1"/>
  <c r="Q16" i="3"/>
  <c r="R16" i="3" s="1"/>
  <c r="Q15" i="3"/>
  <c r="R15" i="3" s="1"/>
  <c r="Q4" i="3"/>
  <c r="R4" i="3" s="1"/>
  <c r="Q3" i="3"/>
  <c r="R3" i="3" s="1"/>
  <c r="Q11" i="3"/>
  <c r="Q18" i="3"/>
  <c r="R18" i="3" s="1"/>
  <c r="Q8" i="3"/>
  <c r="Q14" i="3"/>
  <c r="R14" i="3" s="1"/>
  <c r="Q24" i="3"/>
  <c r="R24" i="3" s="1"/>
  <c r="Q31" i="3"/>
  <c r="R31" i="3" s="1"/>
  <c r="Q17" i="3"/>
  <c r="R17" i="3" s="1"/>
  <c r="Q30" i="3"/>
  <c r="R30" i="3" s="1"/>
  <c r="Q26" i="3"/>
  <c r="R26" i="3" s="1"/>
  <c r="Q29" i="3"/>
  <c r="R29" i="3" s="1"/>
  <c r="Q10" i="3"/>
  <c r="Q19" i="3"/>
  <c r="R19" i="3" s="1"/>
  <c r="Q6" i="3"/>
  <c r="R6" i="3" s="1"/>
  <c r="Q13" i="3"/>
  <c r="R13" i="3" s="1"/>
  <c r="Q9" i="3"/>
  <c r="Q21" i="3"/>
  <c r="R21" i="3" s="1"/>
  <c r="Q28" i="3"/>
  <c r="R28" i="3" s="1"/>
  <c r="J6" i="4"/>
  <c r="G6" i="4"/>
  <c r="D6" i="4"/>
  <c r="R11" i="3" l="1"/>
  <c r="R10" i="3"/>
  <c r="R2" i="3"/>
  <c r="R7" i="3"/>
  <c r="R9" i="3"/>
  <c r="R8" i="3"/>
  <c r="J8" i="2" l="1"/>
  <c r="H8" i="2"/>
  <c r="I8" i="2"/>
  <c r="K8" i="2"/>
  <c r="L8" i="2"/>
  <c r="T4" i="3" l="1"/>
  <c r="U4" i="3" s="1"/>
  <c r="T14" i="3"/>
  <c r="U14" i="3" s="1"/>
  <c r="T6" i="3"/>
  <c r="U6" i="3" s="1"/>
  <c r="T10" i="3"/>
  <c r="U10" i="3" s="1"/>
  <c r="T24" i="3"/>
  <c r="T28" i="3"/>
  <c r="U28" i="3" s="1"/>
  <c r="T11" i="3"/>
  <c r="U11" i="3" s="1"/>
  <c r="T30" i="3"/>
  <c r="U30" i="3" s="1"/>
  <c r="T12" i="3"/>
  <c r="U12" i="3" s="1"/>
  <c r="T2" i="3"/>
  <c r="T29" i="3"/>
  <c r="U29" i="3" s="1"/>
  <c r="T17" i="3"/>
  <c r="T7" i="3"/>
  <c r="U7" i="3" s="1"/>
  <c r="T13" i="3"/>
  <c r="U13" i="3" s="1"/>
  <c r="T19" i="3"/>
  <c r="T27" i="3"/>
  <c r="U27" i="3" s="1"/>
  <c r="T16" i="3"/>
  <c r="T23" i="3"/>
  <c r="T5" i="3"/>
  <c r="U5" i="3" s="1"/>
  <c r="T18" i="3"/>
  <c r="T22" i="3"/>
  <c r="T26" i="3"/>
  <c r="T25" i="3"/>
  <c r="T21" i="3"/>
  <c r="T3" i="3"/>
  <c r="U3" i="3" s="1"/>
  <c r="T8" i="3"/>
  <c r="U8" i="3" s="1"/>
  <c r="T20" i="3"/>
  <c r="T31" i="3"/>
  <c r="U31" i="3" s="1"/>
  <c r="T9" i="3"/>
  <c r="U9" i="3" s="1"/>
  <c r="T15" i="3"/>
  <c r="U2" i="3"/>
  <c r="J7" i="4"/>
  <c r="F9" i="2"/>
  <c r="K9" i="2" s="1"/>
  <c r="J8" i="4" s="1"/>
  <c r="M7" i="4"/>
  <c r="G9" i="2"/>
  <c r="L9" i="2" s="1"/>
  <c r="M8" i="4" s="1"/>
  <c r="G7" i="4"/>
  <c r="E9" i="2"/>
  <c r="J9" i="2" s="1"/>
  <c r="G8" i="4" s="1"/>
  <c r="C9" i="2"/>
  <c r="H9" i="2" s="1"/>
  <c r="A7" i="4"/>
  <c r="D7" i="4"/>
  <c r="D9" i="2"/>
  <c r="I9" i="2" s="1"/>
  <c r="U21" i="3" l="1"/>
  <c r="U18" i="3"/>
  <c r="U15" i="3"/>
  <c r="U17" i="3"/>
  <c r="U22" i="3"/>
  <c r="U24" i="3"/>
  <c r="U25" i="3"/>
  <c r="U26" i="3"/>
  <c r="U23" i="3"/>
  <c r="U16" i="3"/>
  <c r="U19" i="3"/>
  <c r="U20" i="3"/>
  <c r="F10" i="2"/>
  <c r="G10" i="2"/>
  <c r="E10" i="2"/>
  <c r="D8" i="4"/>
  <c r="D10" i="2"/>
  <c r="I10" i="2" s="1"/>
  <c r="D9" i="4" s="1"/>
  <c r="A8" i="4"/>
  <c r="C10" i="2"/>
  <c r="H10" i="2" s="1"/>
  <c r="A9" i="4" s="1"/>
  <c r="L10" i="2" l="1"/>
  <c r="M9" i="4" s="1"/>
  <c r="K10" i="2"/>
  <c r="J9" i="4" s="1"/>
  <c r="J10" i="2"/>
  <c r="G9" i="4" s="1"/>
  <c r="D11" i="2"/>
  <c r="C11" i="2"/>
  <c r="H11" i="2" s="1"/>
  <c r="G11" i="2" l="1"/>
  <c r="F11" i="2"/>
  <c r="E11" i="2"/>
  <c r="I11" i="2"/>
  <c r="D10" i="4" s="1"/>
  <c r="C15" i="2" a="1"/>
  <c r="C15" i="2" s="1"/>
  <c r="A10" i="4"/>
  <c r="L11" i="2" l="1"/>
  <c r="M10" i="4" s="1"/>
  <c r="D15" i="2" a="1"/>
  <c r="D15" i="2" s="1"/>
  <c r="D12" i="2" s="1"/>
  <c r="K11" i="2"/>
  <c r="J10" i="4" s="1"/>
  <c r="J11" i="2"/>
  <c r="B14" i="3" s="1"/>
  <c r="C14" i="3" s="1"/>
  <c r="C12" i="2"/>
  <c r="C13" i="2"/>
  <c r="G15" i="2" l="1" a="1"/>
  <c r="G15" i="2" s="1"/>
  <c r="G13" i="2" s="1"/>
  <c r="D13" i="2"/>
  <c r="B12" i="3"/>
  <c r="C12" i="3" s="1"/>
  <c r="G12" i="2"/>
  <c r="F15" i="2" a="1"/>
  <c r="F15" i="2" s="1"/>
  <c r="B6" i="3"/>
  <c r="B11" i="3"/>
  <c r="C11" i="3" s="1"/>
  <c r="B27" i="3"/>
  <c r="B22" i="3"/>
  <c r="B30" i="3"/>
  <c r="B19" i="3"/>
  <c r="C19" i="3" s="1"/>
  <c r="B15" i="3"/>
  <c r="C15" i="3" s="1"/>
  <c r="B4" i="3"/>
  <c r="B21" i="3"/>
  <c r="E15" i="2" a="1"/>
  <c r="E15" i="2" s="1"/>
  <c r="E12" i="2" s="1"/>
  <c r="B10" i="3"/>
  <c r="C10" i="3" s="1"/>
  <c r="B23" i="3"/>
  <c r="B24" i="3"/>
  <c r="B17" i="3"/>
  <c r="C17" i="3" s="1"/>
  <c r="B7" i="3"/>
  <c r="C7" i="3" s="1"/>
  <c r="B3" i="3"/>
  <c r="B9" i="3"/>
  <c r="C9" i="3" s="1"/>
  <c r="B5" i="3"/>
  <c r="C5" i="3" s="1"/>
  <c r="B2" i="3"/>
  <c r="C2" i="3" s="1"/>
  <c r="B31" i="3"/>
  <c r="B25" i="3"/>
  <c r="E13" i="2"/>
  <c r="B8" i="3"/>
  <c r="C8" i="3" s="1"/>
  <c r="B28" i="3"/>
  <c r="B18" i="3"/>
  <c r="C18" i="3" s="1"/>
  <c r="B26" i="3"/>
  <c r="B20" i="3"/>
  <c r="G10" i="4"/>
  <c r="B16" i="3"/>
  <c r="C16" i="3" s="1"/>
  <c r="B13" i="3"/>
  <c r="C13" i="3" s="1"/>
  <c r="B29" i="3"/>
  <c r="C4" i="3" l="1"/>
  <c r="C25" i="3"/>
  <c r="F13" i="2"/>
  <c r="F12" i="2"/>
  <c r="C30" i="3"/>
  <c r="C20" i="3"/>
  <c r="C27" i="3"/>
  <c r="C3" i="3"/>
  <c r="C23" i="3"/>
  <c r="C29" i="3"/>
  <c r="C6" i="3"/>
  <c r="C28" i="3"/>
  <c r="C26" i="3"/>
  <c r="C31" i="3"/>
  <c r="C22" i="3"/>
  <c r="C24" i="3"/>
  <c r="C21" i="3"/>
  <c r="H13" i="2"/>
  <c r="A12" i="4" s="1"/>
  <c r="I13" i="2" l="1"/>
  <c r="D12" i="4" s="1"/>
  <c r="L12" i="2"/>
  <c r="M11" i="4" s="1"/>
  <c r="J13" i="2"/>
  <c r="G12" i="4" s="1"/>
  <c r="J12" i="2"/>
  <c r="G11" i="4" s="1"/>
  <c r="L13" i="2"/>
  <c r="M12" i="4" s="1"/>
  <c r="K12" i="2"/>
  <c r="J11" i="4" s="1"/>
  <c r="I12" i="2"/>
  <c r="H12" i="2"/>
  <c r="A11" i="4" s="1"/>
  <c r="B2" i="4" s="1" a="1"/>
  <c r="B2" i="4" s="1"/>
  <c r="K13" i="2"/>
  <c r="J12" i="4" s="1"/>
  <c r="H2" i="4" l="1" a="1"/>
  <c r="H2" i="4" s="1"/>
  <c r="J15" i="2" a="1"/>
  <c r="J15" i="2" s="1"/>
  <c r="K2" i="4" a="1"/>
  <c r="K2" i="4" s="1"/>
  <c r="K3" i="4" s="1" a="1"/>
  <c r="K3" i="4" s="1"/>
  <c r="K4" i="4" s="1" a="1"/>
  <c r="K4" i="4" s="1"/>
  <c r="K5" i="4" s="1" a="1"/>
  <c r="K5" i="4" s="1"/>
  <c r="L15" i="2" a="1"/>
  <c r="L15" i="2" s="1"/>
  <c r="N2" i="4" s="1" a="1"/>
  <c r="N2" i="4" s="1"/>
  <c r="N3" i="4" s="1" a="1"/>
  <c r="N3" i="4" s="1"/>
  <c r="N4" i="4" s="1" a="1"/>
  <c r="N4" i="4" s="1"/>
  <c r="H15" i="2" a="1"/>
  <c r="H15" i="2" s="1"/>
  <c r="D11" i="4"/>
  <c r="E2" i="4" s="1" a="1"/>
  <c r="E2" i="4" s="1"/>
  <c r="E3" i="4" s="1" a="1"/>
  <c r="E3" i="4" s="1"/>
  <c r="E4" i="4" s="1" a="1"/>
  <c r="E4" i="4" s="1"/>
  <c r="I15" i="2" a="1"/>
  <c r="I15" i="2" s="1"/>
  <c r="K15" i="2" a="1"/>
  <c r="K15" i="2" s="1"/>
  <c r="H3" i="4" a="1"/>
  <c r="H3" i="4" s="1"/>
  <c r="N5" i="4" l="1" a="1"/>
  <c r="N5" i="4" s="1"/>
  <c r="N6" i="4" s="1" a="1"/>
  <c r="N6" i="4" s="1"/>
  <c r="H4" i="4" a="1"/>
  <c r="H4" i="4" s="1"/>
  <c r="H5" i="4" s="1" a="1"/>
  <c r="H5" i="4" s="1"/>
  <c r="K6" i="4" a="1"/>
  <c r="K6" i="4" s="1"/>
  <c r="K7" i="4" s="1" a="1"/>
  <c r="K7" i="4" s="1"/>
  <c r="E5" i="4" a="1"/>
  <c r="E5" i="4" s="1"/>
  <c r="N7" i="4" l="1" a="1"/>
  <c r="N7" i="4" s="1"/>
  <c r="N8" i="4" s="1" a="1"/>
  <c r="N8" i="4" s="1"/>
  <c r="H6" i="4" a="1"/>
  <c r="H6" i="4" s="1"/>
  <c r="K8" i="4" a="1"/>
  <c r="K8" i="4" s="1"/>
  <c r="E6" i="4" a="1"/>
  <c r="E6" i="4" s="1"/>
  <c r="E7" i="4" s="1" a="1"/>
  <c r="E7" i="4" s="1"/>
  <c r="N9" i="4" l="1" a="1"/>
  <c r="N9" i="4" s="1"/>
  <c r="N10" i="4" s="1" a="1"/>
  <c r="N10" i="4" s="1"/>
  <c r="N11" i="4" s="1" a="1"/>
  <c r="N11" i="4" s="1"/>
  <c r="N12" i="4" s="1" a="1"/>
  <c r="N12" i="4" s="1"/>
  <c r="H7" i="4" a="1"/>
  <c r="H7" i="4" s="1"/>
  <c r="H8" i="4" s="1" a="1"/>
  <c r="H8" i="4" s="1"/>
  <c r="K9" i="4" a="1"/>
  <c r="K9" i="4" s="1"/>
  <c r="E8" i="4" a="1"/>
  <c r="E8" i="4" s="1"/>
  <c r="E9" i="4" s="1" a="1"/>
  <c r="E9" i="4" s="1"/>
  <c r="E10" i="4" s="1" a="1"/>
  <c r="E10" i="4" s="1"/>
  <c r="E11" i="4" s="1" a="1"/>
  <c r="E11" i="4" s="1"/>
  <c r="H9" i="4" l="1" a="1"/>
  <c r="H9" i="4" s="1"/>
  <c r="E12" i="4" a="1"/>
  <c r="E12" i="4" s="1"/>
  <c r="K10" i="4" a="1"/>
  <c r="K10" i="4" s="1"/>
  <c r="K11" i="4" s="1" a="1"/>
  <c r="K11" i="4" s="1"/>
  <c r="K12" i="4" s="1" a="1"/>
  <c r="K12" i="4" s="1"/>
  <c r="H10" i="4" l="1" a="1"/>
  <c r="H10" i="4" s="1"/>
  <c r="H11" i="4" l="1" a="1"/>
  <c r="H11" i="4" s="1"/>
  <c r="H12" i="4" l="1" a="1"/>
  <c r="H12" i="4" s="1"/>
  <c r="B3" i="4" l="1" a="1"/>
  <c r="B3" i="4" s="1"/>
  <c r="B4" i="4" s="1" a="1"/>
  <c r="B4" i="4" s="1"/>
  <c r="B5" i="4" l="1" a="1"/>
  <c r="B5" i="4" s="1"/>
  <c r="B6" i="4" s="1" a="1"/>
  <c r="B6" i="4" s="1"/>
  <c r="B7" i="4" s="1" a="1"/>
  <c r="B7" i="4" s="1"/>
  <c r="B8" i="4" l="1" a="1"/>
  <c r="B8" i="4" s="1"/>
  <c r="B9" i="4" s="1" a="1"/>
  <c r="B9" i="4" s="1"/>
  <c r="B10" i="4" s="1" a="1"/>
  <c r="B10" i="4" s="1"/>
  <c r="B11" i="4" s="1" a="1"/>
  <c r="B11" i="4" s="1"/>
  <c r="B12" i="4" s="1" a="1"/>
  <c r="B12" i="4" s="1"/>
</calcChain>
</file>

<file path=xl/sharedStrings.xml><?xml version="1.0" encoding="utf-8"?>
<sst xmlns="http://schemas.openxmlformats.org/spreadsheetml/2006/main" count="263" uniqueCount="61">
  <si>
    <t>chef d'équipe</t>
  </si>
  <si>
    <t>Préventeur</t>
  </si>
  <si>
    <t>PNR</t>
  </si>
  <si>
    <t>MMI</t>
  </si>
  <si>
    <t>extincteur</t>
  </si>
  <si>
    <t>RIA</t>
  </si>
  <si>
    <t>PCF</t>
  </si>
  <si>
    <t>Poteau</t>
  </si>
  <si>
    <t>exutoire</t>
  </si>
  <si>
    <t>DEMON</t>
  </si>
  <si>
    <t>GONCALVES</t>
  </si>
  <si>
    <t>REVOIL</t>
  </si>
  <si>
    <t>SZENK</t>
  </si>
  <si>
    <t>Poids Lourds</t>
  </si>
  <si>
    <t>VASCHALDE</t>
  </si>
  <si>
    <t>SPIZAK</t>
  </si>
  <si>
    <t>Equipier</t>
  </si>
  <si>
    <t>GARNIER</t>
  </si>
  <si>
    <t>MASSELOT</t>
  </si>
  <si>
    <t>DURAND</t>
  </si>
  <si>
    <t>FINET</t>
  </si>
  <si>
    <t>VINCENT</t>
  </si>
  <si>
    <t>PLUTON</t>
  </si>
  <si>
    <t>MADANGA</t>
  </si>
  <si>
    <t>LOPEZ</t>
  </si>
  <si>
    <t>BIANCO</t>
  </si>
  <si>
    <t>NOGBOUN</t>
  </si>
  <si>
    <t>MARTINEZ</t>
  </si>
  <si>
    <t>BRIER</t>
  </si>
  <si>
    <t>SANTUCCI</t>
  </si>
  <si>
    <t>GOGUYER</t>
  </si>
  <si>
    <t>CASTELLO</t>
  </si>
  <si>
    <t>AUBANEL</t>
  </si>
  <si>
    <t>MALATRE</t>
  </si>
  <si>
    <t>QUINONERO</t>
  </si>
  <si>
    <t>PAQUIEN</t>
  </si>
  <si>
    <t>BAZIN</t>
  </si>
  <si>
    <t>MARTY</t>
  </si>
  <si>
    <t>AGENTS</t>
  </si>
  <si>
    <t>X</t>
  </si>
  <si>
    <t>compétences</t>
  </si>
  <si>
    <t>tout</t>
  </si>
  <si>
    <t>NOUVEAU3</t>
  </si>
  <si>
    <t>NOUVEAU1</t>
  </si>
  <si>
    <t>NOUVEAU2</t>
  </si>
  <si>
    <t>EQUIPES</t>
  </si>
  <si>
    <t>Complément</t>
  </si>
  <si>
    <t>Nb d'équipiers différents =</t>
  </si>
  <si>
    <t>Liste triée sans doublon</t>
  </si>
  <si>
    <t>Equipe 1</t>
  </si>
  <si>
    <t>Equipe 2</t>
  </si>
  <si>
    <t>Equipe 3</t>
  </si>
  <si>
    <t>Equipe 4</t>
  </si>
  <si>
    <t>Equipe 5</t>
  </si>
  <si>
    <t/>
  </si>
  <si>
    <t>besoin par equipe</t>
  </si>
  <si>
    <t>EQUIPE</t>
  </si>
  <si>
    <t>mmi extincteur</t>
  </si>
  <si>
    <t>nouveau1</t>
  </si>
  <si>
    <t>nouveau2</t>
  </si>
  <si>
    <t>GAILLARD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</si>
</sst>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0" xfId="0" applyFont="1" applyBorder="1" applyAlignment="1">
      <alignment horizontal="center" vertical="center" textRotation="45"/>
    </xf>
    <xf numFmtId="0" fontId="0" fillId="0" borderId="0" xfId="0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135"/>
    </xf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0" xfId="0" applyBorder="1" applyAlignment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 vertical="center" textRotation="90"/>
    </xf>
    <xf numFmtId="2" fontId="0" fillId="0" borderId="0" xfId="0" applyNumberFormat="1"/>
    <xf numFmtId="0" fontId="0" fillId="0" borderId="0" xfId="0" applyBorder="1" applyAlignment="1">
      <alignment horizontal="center" textRotation="9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0" xfId="0" applyAlignment="1">
      <alignment horizontal="center" textRotation="90"/>
    </xf>
    <xf numFmtId="0" fontId="0" fillId="0" borderId="0" xfId="0" applyFont="1" applyBorder="1" applyAlignment="1"/>
    <xf numFmtId="0" fontId="0" fillId="0" borderId="0" xfId="0" applyFont="1" applyBorder="1"/>
    <xf numFmtId="0" fontId="3" fillId="0" borderId="8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0" fillId="0" borderId="0" xfId="0" applyFont="1"/>
    <xf numFmtId="0" fontId="4" fillId="0" borderId="10" xfId="0" applyFont="1" applyBorder="1" applyAlignment="1">
      <alignment wrapText="1"/>
    </xf>
    <xf numFmtId="0" fontId="0" fillId="0" borderId="10" xfId="0" applyFont="1" applyBorder="1"/>
    <xf numFmtId="0" fontId="0" fillId="3" borderId="10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textRotation="45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7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Protection="1">
      <protection locked="0"/>
    </xf>
    <xf numFmtId="0" fontId="7" fillId="0" borderId="8" xfId="0" applyFont="1" applyBorder="1"/>
    <xf numFmtId="0" fontId="0" fillId="0" borderId="0" xfId="0" applyFont="1" applyFill="1" applyBorder="1" applyAlignment="1">
      <alignment vertical="center" wrapText="1"/>
    </xf>
    <xf numFmtId="0" fontId="0" fillId="5" borderId="0" xfId="0" applyFill="1" applyBorder="1" applyAlignment="1">
      <alignment horizontal="center" vertical="center" textRotation="90"/>
    </xf>
    <xf numFmtId="0" fontId="0" fillId="5" borderId="0" xfId="0" applyFill="1"/>
    <xf numFmtId="2" fontId="0" fillId="5" borderId="0" xfId="0" applyNumberFormat="1" applyFill="1"/>
    <xf numFmtId="0" fontId="0" fillId="5" borderId="0" xfId="0" applyFont="1" applyFill="1" applyBorder="1" applyAlignment="1">
      <alignment vertical="center"/>
    </xf>
    <xf numFmtId="0" fontId="2" fillId="5" borderId="0" xfId="0" applyFont="1" applyFill="1" applyBorder="1" applyAlignment="1"/>
    <xf numFmtId="0" fontId="0" fillId="5" borderId="0" xfId="0" applyFont="1" applyFill="1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2" fontId="0" fillId="6" borderId="0" xfId="0" applyNumberFormat="1" applyFill="1"/>
  </cellXfs>
  <cellStyles count="1">
    <cellStyle name="Normal" xfId="0" builtinId="0"/>
  </cellStyles>
  <dxfs count="45"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color rgb="FF9C0006"/>
      </font>
      <fill>
        <patternFill>
          <bgColor theme="6" tint="0.79998168889431442"/>
        </patternFill>
      </fill>
    </dxf>
    <dxf>
      <font>
        <color rgb="FF9C0006"/>
      </font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450850</xdr:colOff>
          <xdr:row>1</xdr:row>
          <xdr:rowOff>107950</xdr:rowOff>
        </xdr:from>
        <xdr:to>
          <xdr:col>15</xdr:col>
          <xdr:colOff>717550</xdr:colOff>
          <xdr:row>3</xdr:row>
          <xdr:rowOff>755650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D'EQUIPE ALEATOIRE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520700</xdr:colOff>
      <xdr:row>16</xdr:row>
      <xdr:rowOff>76200</xdr:rowOff>
    </xdr:from>
    <xdr:ext cx="1935345" cy="344633"/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3270250" y="2654300"/>
          <a:ext cx="1935345" cy="344633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/>
            <a:t>F9 pour nouveau tirage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3</xdr:row>
      <xdr:rowOff>0</xdr:rowOff>
    </xdr:from>
    <xdr:ext cx="1935345" cy="344633"/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969250" y="552450"/>
          <a:ext cx="1935345" cy="344633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/>
            <a:t>F9 pour nouveau tirage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i/Desktop/DOC%20YANNICK/constitution%20equipe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equipe"/>
      <sheetName val="liste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4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H29" sqref="H29"/>
    </sheetView>
  </sheetViews>
  <sheetFormatPr baseColWidth="10" defaultRowHeight="14.5" x14ac:dyDescent="0.35"/>
  <cols>
    <col min="1" max="1" width="3" bestFit="1" customWidth="1"/>
    <col min="2" max="2" width="12.26953125" style="33" bestFit="1" customWidth="1"/>
    <col min="3" max="12" width="3.7265625" style="27" customWidth="1"/>
  </cols>
  <sheetData>
    <row r="1" spans="1:12" x14ac:dyDescent="0.35">
      <c r="A1" s="9"/>
      <c r="B1" s="28"/>
      <c r="C1" s="56" t="s">
        <v>40</v>
      </c>
      <c r="D1" s="56"/>
      <c r="E1" s="56"/>
      <c r="F1" s="56"/>
      <c r="G1" s="56"/>
      <c r="H1" s="56"/>
      <c r="I1" s="56"/>
      <c r="J1" s="56"/>
      <c r="K1" s="56"/>
      <c r="L1" s="56"/>
    </row>
    <row r="2" spans="1:12" x14ac:dyDescent="0.35">
      <c r="A2" s="3"/>
      <c r="B2" s="29"/>
      <c r="C2" s="17"/>
      <c r="D2" s="17"/>
      <c r="E2" s="17"/>
      <c r="F2" s="17"/>
      <c r="G2" s="17"/>
      <c r="H2" s="14" t="s">
        <v>3</v>
      </c>
      <c r="I2" s="14"/>
      <c r="J2" s="14"/>
      <c r="K2" s="14"/>
      <c r="L2" s="14"/>
    </row>
    <row r="3" spans="1:12" x14ac:dyDescent="0.35">
      <c r="A3" s="3"/>
      <c r="B3" s="4"/>
      <c r="C3" s="7">
        <f t="shared" ref="C3:L3" si="0">COUNTIF(C5:C34,"x")</f>
        <v>6</v>
      </c>
      <c r="D3" s="7">
        <f t="shared" si="0"/>
        <v>5</v>
      </c>
      <c r="E3" s="7">
        <f t="shared" si="0"/>
        <v>25</v>
      </c>
      <c r="F3" s="7">
        <f t="shared" si="0"/>
        <v>9</v>
      </c>
      <c r="G3" s="7">
        <f t="shared" si="0"/>
        <v>10</v>
      </c>
      <c r="H3" s="7">
        <f t="shared" si="0"/>
        <v>10</v>
      </c>
      <c r="I3" s="7">
        <f t="shared" si="0"/>
        <v>4</v>
      </c>
      <c r="J3" s="7">
        <f t="shared" si="0"/>
        <v>7</v>
      </c>
      <c r="K3" s="7">
        <f t="shared" si="0"/>
        <v>3</v>
      </c>
      <c r="L3" s="7">
        <f t="shared" si="0"/>
        <v>3</v>
      </c>
    </row>
    <row r="4" spans="1:12" ht="66.5" x14ac:dyDescent="0.35">
      <c r="A4" s="3"/>
      <c r="B4" s="6" t="s">
        <v>38</v>
      </c>
      <c r="C4" s="5" t="s">
        <v>0</v>
      </c>
      <c r="D4" s="5" t="s">
        <v>1</v>
      </c>
      <c r="E4" s="5" t="s">
        <v>16</v>
      </c>
      <c r="F4" s="5" t="s">
        <v>2</v>
      </c>
      <c r="G4" s="5" t="s">
        <v>13</v>
      </c>
      <c r="H4" s="5" t="s">
        <v>4</v>
      </c>
      <c r="I4" s="5" t="s">
        <v>5</v>
      </c>
      <c r="J4" s="5" t="s">
        <v>6</v>
      </c>
      <c r="K4" s="5" t="s">
        <v>7</v>
      </c>
      <c r="L4" s="5" t="s">
        <v>8</v>
      </c>
    </row>
    <row r="5" spans="1:12" x14ac:dyDescent="0.35">
      <c r="A5" s="8">
        <v>1</v>
      </c>
      <c r="B5" s="30" t="s">
        <v>30</v>
      </c>
      <c r="C5" s="18" t="s">
        <v>39</v>
      </c>
      <c r="D5" s="19"/>
      <c r="E5" s="19" t="s">
        <v>39</v>
      </c>
      <c r="F5" s="19" t="s">
        <v>39</v>
      </c>
      <c r="G5" s="19" t="s">
        <v>39</v>
      </c>
      <c r="H5" s="20"/>
      <c r="I5" s="20"/>
      <c r="J5" s="20"/>
      <c r="K5" s="20"/>
      <c r="L5" s="20"/>
    </row>
    <row r="6" spans="1:12" x14ac:dyDescent="0.35">
      <c r="A6" s="1">
        <v>2</v>
      </c>
      <c r="B6" s="31" t="s">
        <v>9</v>
      </c>
      <c r="C6" s="21" t="s">
        <v>39</v>
      </c>
      <c r="D6" s="22"/>
      <c r="E6" s="22"/>
      <c r="F6" s="22" t="s">
        <v>39</v>
      </c>
      <c r="G6" s="22"/>
      <c r="H6" s="23"/>
      <c r="I6" s="23"/>
      <c r="J6" s="23"/>
      <c r="K6" s="23"/>
      <c r="L6" s="23"/>
    </row>
    <row r="7" spans="1:12" x14ac:dyDescent="0.35">
      <c r="A7" s="1">
        <v>3</v>
      </c>
      <c r="B7" s="31" t="s">
        <v>11</v>
      </c>
      <c r="C7" s="21" t="s">
        <v>39</v>
      </c>
      <c r="D7" s="22"/>
      <c r="E7" s="22"/>
      <c r="F7" s="22" t="s">
        <v>39</v>
      </c>
      <c r="G7" s="22"/>
      <c r="H7" s="23"/>
      <c r="I7" s="23"/>
      <c r="J7" s="23"/>
      <c r="K7" s="23"/>
      <c r="L7" s="23"/>
    </row>
    <row r="8" spans="1:12" x14ac:dyDescent="0.35">
      <c r="A8" s="1">
        <v>4</v>
      </c>
      <c r="B8" s="31" t="s">
        <v>14</v>
      </c>
      <c r="C8" s="21" t="s">
        <v>39</v>
      </c>
      <c r="D8" s="22"/>
      <c r="E8" s="22"/>
      <c r="F8" s="22" t="s">
        <v>39</v>
      </c>
      <c r="G8" s="22"/>
      <c r="H8" s="23"/>
      <c r="I8" s="23"/>
      <c r="J8" s="23"/>
      <c r="K8" s="23"/>
      <c r="L8" s="23"/>
    </row>
    <row r="9" spans="1:12" x14ac:dyDescent="0.35">
      <c r="A9" s="1">
        <v>5</v>
      </c>
      <c r="B9" s="31" t="s">
        <v>10</v>
      </c>
      <c r="C9" s="21" t="s">
        <v>39</v>
      </c>
      <c r="D9" s="22"/>
      <c r="E9" s="22"/>
      <c r="F9" s="22"/>
      <c r="G9" s="22"/>
      <c r="H9" s="23"/>
      <c r="I9" s="23"/>
      <c r="J9" s="23"/>
      <c r="K9" s="23"/>
      <c r="L9" s="23"/>
    </row>
    <row r="10" spans="1:12" x14ac:dyDescent="0.35">
      <c r="A10" s="1">
        <v>6</v>
      </c>
      <c r="B10" s="31" t="s">
        <v>12</v>
      </c>
      <c r="C10" s="21" t="s">
        <v>39</v>
      </c>
      <c r="D10" s="22"/>
      <c r="E10" s="22"/>
      <c r="F10" s="22"/>
      <c r="G10" s="22"/>
      <c r="H10" s="23" t="s">
        <v>39</v>
      </c>
      <c r="I10" s="23" t="s">
        <v>39</v>
      </c>
      <c r="J10" s="23" t="s">
        <v>39</v>
      </c>
      <c r="K10" s="23" t="s">
        <v>39</v>
      </c>
      <c r="L10" s="23" t="s">
        <v>39</v>
      </c>
    </row>
    <row r="11" spans="1:12" x14ac:dyDescent="0.35">
      <c r="A11" s="1">
        <v>7</v>
      </c>
      <c r="B11" s="31" t="s">
        <v>19</v>
      </c>
      <c r="C11" s="21"/>
      <c r="D11" s="22" t="s">
        <v>39</v>
      </c>
      <c r="E11" s="22" t="s">
        <v>39</v>
      </c>
      <c r="F11" s="22" t="s">
        <v>39</v>
      </c>
      <c r="G11" s="22" t="s">
        <v>39</v>
      </c>
      <c r="H11" s="23"/>
      <c r="I11" s="23"/>
      <c r="J11" s="23"/>
      <c r="K11" s="23"/>
      <c r="L11" s="23"/>
    </row>
    <row r="12" spans="1:12" x14ac:dyDescent="0.35">
      <c r="A12" s="1">
        <v>8</v>
      </c>
      <c r="B12" s="31" t="s">
        <v>27</v>
      </c>
      <c r="C12" s="21"/>
      <c r="D12" s="22" t="s">
        <v>39</v>
      </c>
      <c r="E12" s="22" t="s">
        <v>39</v>
      </c>
      <c r="F12" s="22" t="s">
        <v>39</v>
      </c>
      <c r="G12" s="22"/>
      <c r="H12" s="23"/>
      <c r="I12" s="23"/>
      <c r="J12" s="23"/>
      <c r="K12" s="23"/>
      <c r="L12" s="23"/>
    </row>
    <row r="13" spans="1:12" x14ac:dyDescent="0.35">
      <c r="A13" s="1">
        <v>9</v>
      </c>
      <c r="B13" s="31" t="s">
        <v>34</v>
      </c>
      <c r="C13" s="21"/>
      <c r="D13" s="22" t="s">
        <v>39</v>
      </c>
      <c r="E13" s="22" t="s">
        <v>39</v>
      </c>
      <c r="F13" s="22" t="s">
        <v>39</v>
      </c>
      <c r="G13" s="22"/>
      <c r="H13" s="23"/>
      <c r="I13" s="23"/>
      <c r="J13" s="23"/>
      <c r="K13" s="23"/>
      <c r="L13" s="23"/>
    </row>
    <row r="14" spans="1:12" x14ac:dyDescent="0.35">
      <c r="A14" s="1">
        <v>10</v>
      </c>
      <c r="B14" s="31" t="s">
        <v>15</v>
      </c>
      <c r="C14" s="21"/>
      <c r="D14" s="22" t="s">
        <v>39</v>
      </c>
      <c r="E14" s="22" t="s">
        <v>39</v>
      </c>
      <c r="F14" s="22" t="s">
        <v>39</v>
      </c>
      <c r="G14" s="22"/>
      <c r="H14" s="23"/>
      <c r="I14" s="23"/>
      <c r="J14" s="23"/>
      <c r="K14" s="23"/>
      <c r="L14" s="23"/>
    </row>
    <row r="15" spans="1:12" x14ac:dyDescent="0.35">
      <c r="A15" s="1">
        <v>11</v>
      </c>
      <c r="B15" s="31" t="s">
        <v>35</v>
      </c>
      <c r="C15" s="21"/>
      <c r="D15" s="22" t="s">
        <v>39</v>
      </c>
      <c r="E15" s="22" t="s">
        <v>39</v>
      </c>
      <c r="F15" s="22"/>
      <c r="G15" s="22" t="s">
        <v>39</v>
      </c>
      <c r="H15" s="23"/>
      <c r="I15" s="23"/>
      <c r="J15" s="23" t="s">
        <v>39</v>
      </c>
      <c r="K15" s="23"/>
      <c r="L15" s="23"/>
    </row>
    <row r="16" spans="1:12" x14ac:dyDescent="0.35">
      <c r="A16" s="1">
        <v>12</v>
      </c>
      <c r="B16" s="31" t="s">
        <v>24</v>
      </c>
      <c r="C16" s="21"/>
      <c r="D16" s="22"/>
      <c r="E16" s="22" t="s">
        <v>39</v>
      </c>
      <c r="F16" s="22" t="s">
        <v>39</v>
      </c>
      <c r="G16" s="22" t="s">
        <v>39</v>
      </c>
      <c r="H16" s="23"/>
      <c r="I16" s="23" t="s">
        <v>39</v>
      </c>
      <c r="J16" s="23"/>
      <c r="K16" s="23"/>
      <c r="L16" s="23"/>
    </row>
    <row r="17" spans="1:12" x14ac:dyDescent="0.35">
      <c r="A17" s="1">
        <v>13</v>
      </c>
      <c r="B17" s="31" t="s">
        <v>36</v>
      </c>
      <c r="C17" s="21"/>
      <c r="D17" s="22"/>
      <c r="E17" s="22" t="s">
        <v>39</v>
      </c>
      <c r="F17" s="22"/>
      <c r="G17" s="22" t="s">
        <v>39</v>
      </c>
      <c r="H17" s="23" t="s">
        <v>39</v>
      </c>
      <c r="I17" s="23"/>
      <c r="J17" s="23"/>
      <c r="K17" s="23"/>
      <c r="L17" s="23"/>
    </row>
    <row r="18" spans="1:12" x14ac:dyDescent="0.35">
      <c r="A18" s="1">
        <v>14</v>
      </c>
      <c r="B18" s="31" t="s">
        <v>28</v>
      </c>
      <c r="C18" s="21"/>
      <c r="D18" s="22"/>
      <c r="E18" s="22" t="s">
        <v>39</v>
      </c>
      <c r="F18" s="22"/>
      <c r="G18" s="22" t="s">
        <v>39</v>
      </c>
      <c r="H18" s="23"/>
      <c r="I18" s="23"/>
      <c r="J18" s="23"/>
      <c r="K18" s="23"/>
      <c r="L18" s="23"/>
    </row>
    <row r="19" spans="1:12" x14ac:dyDescent="0.35">
      <c r="A19" s="1">
        <v>15</v>
      </c>
      <c r="B19" s="31" t="s">
        <v>31</v>
      </c>
      <c r="C19" s="21"/>
      <c r="D19" s="22"/>
      <c r="E19" s="22" t="s">
        <v>39</v>
      </c>
      <c r="F19" s="22"/>
      <c r="G19" s="22" t="s">
        <v>39</v>
      </c>
      <c r="H19" s="23" t="s">
        <v>39</v>
      </c>
      <c r="I19" s="23"/>
      <c r="J19" s="23"/>
      <c r="K19" s="23"/>
      <c r="L19" s="23"/>
    </row>
    <row r="20" spans="1:12" x14ac:dyDescent="0.35">
      <c r="A20" s="1">
        <v>16</v>
      </c>
      <c r="B20" s="31" t="s">
        <v>20</v>
      </c>
      <c r="C20" s="21"/>
      <c r="D20" s="22"/>
      <c r="E20" s="22" t="s">
        <v>39</v>
      </c>
      <c r="F20" s="22"/>
      <c r="G20" s="22" t="s">
        <v>39</v>
      </c>
      <c r="H20" s="23"/>
      <c r="I20" s="23"/>
      <c r="J20" s="23" t="s">
        <v>39</v>
      </c>
      <c r="K20" s="23"/>
      <c r="L20" s="23"/>
    </row>
    <row r="21" spans="1:12" x14ac:dyDescent="0.35">
      <c r="A21" s="1">
        <v>17</v>
      </c>
      <c r="B21" s="31" t="s">
        <v>23</v>
      </c>
      <c r="C21" s="21"/>
      <c r="D21" s="22"/>
      <c r="E21" s="22" t="s">
        <v>39</v>
      </c>
      <c r="F21" s="22"/>
      <c r="G21" s="22" t="s">
        <v>39</v>
      </c>
      <c r="H21" s="23" t="s">
        <v>39</v>
      </c>
      <c r="I21" s="23" t="s">
        <v>39</v>
      </c>
      <c r="J21" s="23" t="s">
        <v>39</v>
      </c>
      <c r="K21" s="23" t="s">
        <v>39</v>
      </c>
      <c r="L21" s="23" t="s">
        <v>39</v>
      </c>
    </row>
    <row r="22" spans="1:12" x14ac:dyDescent="0.35">
      <c r="A22" s="1">
        <v>18</v>
      </c>
      <c r="B22" s="31" t="s">
        <v>18</v>
      </c>
      <c r="C22" s="21"/>
      <c r="D22" s="22"/>
      <c r="E22" s="22" t="s">
        <v>39</v>
      </c>
      <c r="F22" s="22"/>
      <c r="G22" s="22" t="s">
        <v>39</v>
      </c>
      <c r="H22" s="23" t="s">
        <v>39</v>
      </c>
      <c r="I22" s="23" t="s">
        <v>39</v>
      </c>
      <c r="J22" s="23" t="s">
        <v>39</v>
      </c>
      <c r="K22" s="23" t="s">
        <v>39</v>
      </c>
      <c r="L22" s="23" t="s">
        <v>39</v>
      </c>
    </row>
    <row r="23" spans="1:12" x14ac:dyDescent="0.35">
      <c r="A23" s="1">
        <v>19</v>
      </c>
      <c r="B23" s="31" t="s">
        <v>32</v>
      </c>
      <c r="C23" s="21"/>
      <c r="D23" s="22"/>
      <c r="E23" s="22" t="s">
        <v>39</v>
      </c>
      <c r="F23" s="22"/>
      <c r="G23" s="22"/>
      <c r="H23" s="23"/>
      <c r="I23" s="23"/>
      <c r="J23" s="23"/>
      <c r="K23" s="23"/>
      <c r="L23" s="23"/>
    </row>
    <row r="24" spans="1:12" x14ac:dyDescent="0.35">
      <c r="A24" s="1">
        <v>20</v>
      </c>
      <c r="B24" s="31" t="s">
        <v>25</v>
      </c>
      <c r="C24" s="21"/>
      <c r="D24" s="22"/>
      <c r="E24" s="22" t="s">
        <v>39</v>
      </c>
      <c r="F24" s="22"/>
      <c r="G24" s="22"/>
      <c r="H24" s="23"/>
      <c r="I24" s="23"/>
      <c r="J24" s="23"/>
      <c r="K24" s="23"/>
      <c r="L24" s="23"/>
    </row>
    <row r="25" spans="1:12" x14ac:dyDescent="0.35">
      <c r="A25" s="1">
        <v>21</v>
      </c>
      <c r="B25" s="31" t="s">
        <v>60</v>
      </c>
      <c r="C25" s="21"/>
      <c r="D25" s="22"/>
      <c r="E25" s="22" t="s">
        <v>39</v>
      </c>
      <c r="F25" s="22"/>
      <c r="G25" s="22"/>
      <c r="H25" s="23" t="s">
        <v>39</v>
      </c>
      <c r="I25" s="23"/>
      <c r="J25" s="23"/>
      <c r="K25" s="23"/>
      <c r="L25" s="23"/>
    </row>
    <row r="26" spans="1:12" x14ac:dyDescent="0.35">
      <c r="A26" s="1">
        <v>22</v>
      </c>
      <c r="B26" s="31" t="s">
        <v>17</v>
      </c>
      <c r="C26" s="21"/>
      <c r="D26" s="22"/>
      <c r="E26" s="22" t="s">
        <v>39</v>
      </c>
      <c r="F26" s="22"/>
      <c r="G26" s="22"/>
      <c r="H26" s="23" t="s">
        <v>39</v>
      </c>
      <c r="I26" s="23"/>
      <c r="J26" s="23"/>
      <c r="K26" s="23"/>
      <c r="L26" s="23"/>
    </row>
    <row r="27" spans="1:12" x14ac:dyDescent="0.35">
      <c r="A27" s="1">
        <v>23</v>
      </c>
      <c r="B27" s="31" t="s">
        <v>33</v>
      </c>
      <c r="C27" s="21"/>
      <c r="D27" s="22"/>
      <c r="E27" s="22" t="s">
        <v>39</v>
      </c>
      <c r="F27" s="22"/>
      <c r="G27" s="22"/>
      <c r="H27" s="23"/>
      <c r="I27" s="23"/>
      <c r="J27" s="23" t="s">
        <v>39</v>
      </c>
      <c r="K27" s="23"/>
      <c r="L27" s="23"/>
    </row>
    <row r="28" spans="1:12" x14ac:dyDescent="0.35">
      <c r="A28" s="1">
        <v>24</v>
      </c>
      <c r="B28" s="31" t="s">
        <v>37</v>
      </c>
      <c r="C28" s="21"/>
      <c r="D28" s="22"/>
      <c r="E28" s="22" t="s">
        <v>39</v>
      </c>
      <c r="F28" s="22"/>
      <c r="G28" s="22"/>
      <c r="H28" s="23" t="s">
        <v>39</v>
      </c>
      <c r="I28" s="23"/>
      <c r="J28" s="23"/>
      <c r="K28" s="23"/>
      <c r="L28" s="23"/>
    </row>
    <row r="29" spans="1:12" x14ac:dyDescent="0.35">
      <c r="A29" s="1">
        <v>25</v>
      </c>
      <c r="B29" s="31" t="s">
        <v>26</v>
      </c>
      <c r="C29" s="21"/>
      <c r="D29" s="22"/>
      <c r="E29" s="22" t="s">
        <v>39</v>
      </c>
      <c r="F29" s="22"/>
      <c r="G29" s="22"/>
      <c r="H29" s="23" t="s">
        <v>39</v>
      </c>
      <c r="I29" s="23"/>
      <c r="J29" s="23"/>
      <c r="K29" s="23"/>
      <c r="L29" s="23"/>
    </row>
    <row r="30" spans="1:12" x14ac:dyDescent="0.35">
      <c r="A30" s="1">
        <v>26</v>
      </c>
      <c r="B30" s="31" t="s">
        <v>44</v>
      </c>
      <c r="C30" s="21"/>
      <c r="D30" s="22"/>
      <c r="E30" s="22" t="s">
        <v>39</v>
      </c>
      <c r="F30" s="22"/>
      <c r="G30" s="22"/>
      <c r="H30" s="23"/>
      <c r="I30" s="23"/>
      <c r="J30" s="23"/>
      <c r="K30" s="23"/>
      <c r="L30" s="23"/>
    </row>
    <row r="31" spans="1:12" x14ac:dyDescent="0.35">
      <c r="A31" s="1">
        <v>27</v>
      </c>
      <c r="B31" s="31" t="s">
        <v>42</v>
      </c>
      <c r="C31" s="21"/>
      <c r="D31" s="22"/>
      <c r="E31" s="22" t="s">
        <v>39</v>
      </c>
      <c r="F31" s="22"/>
      <c r="G31" s="22"/>
      <c r="H31" s="23"/>
      <c r="I31" s="23"/>
      <c r="J31" s="23"/>
      <c r="K31" s="23"/>
      <c r="L31" s="23"/>
    </row>
    <row r="32" spans="1:12" x14ac:dyDescent="0.35">
      <c r="A32" s="1">
        <v>28</v>
      </c>
      <c r="B32" s="31" t="s">
        <v>22</v>
      </c>
      <c r="C32" s="21"/>
      <c r="D32" s="22"/>
      <c r="E32" s="22" t="s">
        <v>39</v>
      </c>
      <c r="F32" s="22"/>
      <c r="G32" s="22"/>
      <c r="H32" s="23"/>
      <c r="I32" s="23"/>
      <c r="J32" s="23"/>
      <c r="K32" s="23"/>
      <c r="L32" s="23"/>
    </row>
    <row r="33" spans="1:12" x14ac:dyDescent="0.35">
      <c r="A33" s="1">
        <v>29</v>
      </c>
      <c r="B33" s="31" t="s">
        <v>29</v>
      </c>
      <c r="C33" s="21"/>
      <c r="D33" s="22"/>
      <c r="E33" s="22" t="s">
        <v>39</v>
      </c>
      <c r="F33" s="22"/>
      <c r="G33" s="22"/>
      <c r="H33" s="23" t="s">
        <v>39</v>
      </c>
      <c r="I33" s="23"/>
      <c r="J33" s="23" t="s">
        <v>39</v>
      </c>
      <c r="K33" s="23"/>
      <c r="L33" s="23"/>
    </row>
    <row r="34" spans="1:12" ht="15" thickBot="1" x14ac:dyDescent="0.4">
      <c r="A34" s="2">
        <v>30</v>
      </c>
      <c r="B34" s="32" t="s">
        <v>21</v>
      </c>
      <c r="C34" s="24"/>
      <c r="D34" s="25"/>
      <c r="E34" s="25" t="s">
        <v>39</v>
      </c>
      <c r="F34" s="25"/>
      <c r="G34" s="25"/>
      <c r="H34" s="26"/>
      <c r="I34" s="26"/>
      <c r="J34" s="26"/>
      <c r="K34" s="26"/>
      <c r="L34" s="26"/>
    </row>
  </sheetData>
  <sortState ref="B5:L34">
    <sortCondition ref="C5:C34"/>
    <sortCondition ref="D5:D34"/>
    <sortCondition ref="F5:F34"/>
    <sortCondition ref="G5:G34"/>
  </sortState>
  <mergeCells count="1">
    <mergeCell ref="C1:L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3">
                <anchor moveWithCells="1" sizeWithCells="1">
                  <from>
                    <xdr:col>12</xdr:col>
                    <xdr:colOff>450850</xdr:colOff>
                    <xdr:row>1</xdr:row>
                    <xdr:rowOff>107950</xdr:rowOff>
                  </from>
                  <to>
                    <xdr:col>15</xdr:col>
                    <xdr:colOff>717550</xdr:colOff>
                    <xdr:row>3</xdr:row>
                    <xdr:rowOff>755650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33"/>
  <sheetViews>
    <sheetView tabSelected="1" workbookViewId="0">
      <pane ySplit="1" topLeftCell="A2" activePane="bottomLeft" state="frozen"/>
      <selection pane="bottomLeft" activeCell="T2" sqref="T2"/>
    </sheetView>
  </sheetViews>
  <sheetFormatPr baseColWidth="10" defaultRowHeight="14.5" x14ac:dyDescent="0.35"/>
  <cols>
    <col min="2" max="2" width="5.26953125" style="16" customWidth="1"/>
    <col min="3" max="3" width="4.1796875" customWidth="1"/>
    <col min="5" max="5" width="5.26953125" style="16" customWidth="1"/>
    <col min="6" max="6" width="3.81640625" customWidth="1"/>
    <col min="8" max="8" width="5.26953125" style="16" customWidth="1"/>
    <col min="9" max="9" width="3.81640625" customWidth="1"/>
    <col min="11" max="11" width="5.26953125" style="16" customWidth="1"/>
    <col min="12" max="12" width="4.1796875" customWidth="1"/>
    <col min="14" max="14" width="5.26953125" style="16" customWidth="1"/>
    <col min="15" max="15" width="4.1796875" customWidth="1"/>
    <col min="17" max="17" width="6" customWidth="1"/>
    <col min="18" max="18" width="4.1796875" customWidth="1"/>
    <col min="20" max="20" width="5.26953125" style="16" customWidth="1"/>
    <col min="21" max="21" width="4.1796875" customWidth="1"/>
  </cols>
  <sheetData>
    <row r="1" spans="1:21" ht="66.75" customHeight="1" x14ac:dyDescent="0.35">
      <c r="A1" s="15" t="s">
        <v>41</v>
      </c>
      <c r="B1" s="15" t="s">
        <v>41</v>
      </c>
      <c r="C1" s="5" t="s">
        <v>41</v>
      </c>
      <c r="D1" s="5" t="s">
        <v>1</v>
      </c>
      <c r="E1" s="15" t="s">
        <v>1</v>
      </c>
      <c r="F1" s="5" t="s">
        <v>1</v>
      </c>
      <c r="G1" s="5" t="s">
        <v>0</v>
      </c>
      <c r="H1" s="15" t="s">
        <v>0</v>
      </c>
      <c r="I1" s="5" t="s">
        <v>0</v>
      </c>
      <c r="J1" s="5" t="s">
        <v>2</v>
      </c>
      <c r="K1" s="15" t="s">
        <v>2</v>
      </c>
      <c r="L1" s="5" t="s">
        <v>2</v>
      </c>
      <c r="M1" s="5" t="s">
        <v>13</v>
      </c>
      <c r="N1" s="15" t="s">
        <v>13</v>
      </c>
      <c r="O1" s="5" t="s">
        <v>13</v>
      </c>
      <c r="P1" s="50" t="s">
        <v>4</v>
      </c>
      <c r="Q1" s="50" t="s">
        <v>4</v>
      </c>
      <c r="R1" s="50" t="s">
        <v>4</v>
      </c>
      <c r="S1" s="5" t="s">
        <v>16</v>
      </c>
      <c r="T1" s="15" t="s">
        <v>16</v>
      </c>
      <c r="U1" s="5" t="s">
        <v>16</v>
      </c>
    </row>
    <row r="2" spans="1:21" x14ac:dyDescent="0.35">
      <c r="A2" t="str">
        <f>personnel!B5</f>
        <v>GOGUYER</v>
      </c>
      <c r="B2" s="16" t="str">
        <f ca="1">IF(OR(A2="",COUNTIF(equipe!$H$3:$L$11,A2)&gt;0),"",RANDBETWEEN(1,9)+ROW()/100)</f>
        <v/>
      </c>
      <c r="C2" t="str">
        <f t="shared" ref="C2:C31" ca="1" si="0">IFERROR(RANK(B2,B$2:B$31),"")</f>
        <v/>
      </c>
      <c r="D2" t="str">
        <f t="array" ref="D2">IFERROR(INDEX(agents,SMALL(IF(personnel!D$5:D$34="x",ROW(agents)-4,9^9),ROW()-1)),"")</f>
        <v>DURAND</v>
      </c>
      <c r="E2" s="16">
        <f t="shared" ref="E2:E31" ca="1" si="1">IF(D2="","",RANDBETWEEN(1,9)+ROW()/100)</f>
        <v>4.0199999999999996</v>
      </c>
      <c r="F2">
        <f ca="1">IFERROR(RANK(E2,E$2:E$31),"")</f>
        <v>5</v>
      </c>
      <c r="G2" t="str">
        <f t="array" ref="G2">IFERROR(INDEX(agents,SMALL(IF(personnel!C$5:C$34="x",ROW(agents)-4,9^9),ROW()-1)),"")</f>
        <v>GOGUYER</v>
      </c>
      <c r="H2" s="16">
        <f t="shared" ref="H2:H31" ca="1" si="2">IF(G2="","",RANDBETWEEN(1,9)+ROW()/100)</f>
        <v>1.02</v>
      </c>
      <c r="I2">
        <f t="shared" ref="I2:I31" ca="1" si="3">IFERROR(RANK(H2,H$2:H$31),"")</f>
        <v>6</v>
      </c>
      <c r="J2" t="str">
        <f t="array" ref="J2">IFERROR(INDEX(agents,SMALL(IF(personnel!F$5:F$34="x",ROW(agents)-4,9^9),ROW()-1)),"")</f>
        <v>GOGUYER</v>
      </c>
      <c r="K2" s="16">
        <f ca="1">IF(OR(J2="",COUNTIF(equipe!$H$3:$L$4,J2)&gt;0),"",RANDBETWEEN(1,9)+ROW()/100)</f>
        <v>2.02</v>
      </c>
      <c r="L2">
        <f t="shared" ref="L2:L31" ca="1" si="4">IFERROR(RANK(K2,K$2:K$31),"")</f>
        <v>2</v>
      </c>
      <c r="M2" t="str">
        <f t="array" ref="M2">IFERROR(INDEX(agents,SMALL(IF(personnel!G$5:G$34="x",ROW(agents)-4,9^9),ROW()-1)),"")</f>
        <v>GOGUYER</v>
      </c>
      <c r="N2" s="16">
        <f ca="1">IF(OR(M2="",COUNTIF(equipe!$H$3:$L$5,M2)&gt;0),"",RANDBETWEEN(1,9)+ROW()/100)</f>
        <v>2.02</v>
      </c>
      <c r="O2">
        <f t="shared" ref="O2:O31" ca="1" si="5">IFERROR(RANK(N2,N$2:N$31),"")</f>
        <v>7</v>
      </c>
      <c r="P2" s="51" t="str">
        <f t="array" ref="P2">IFERROR(INDEX(agents,SMALL(IF(personnel!H$5:H$34="x",ROW(agents)-4,9^9),ROW()-1)),"")</f>
        <v>SZENK</v>
      </c>
      <c r="Q2" s="52" t="str">
        <f ca="1">IF(OR(P2="",COUNTIF(equipe!$H$3:$L$7,P2)&gt;0),"",RANDBETWEEN(1,9)+ROW()/100)</f>
        <v/>
      </c>
      <c r="R2" s="51" t="str">
        <f ca="1">IFERROR(RANK(Q2,Q$2:Q$31),"")</f>
        <v/>
      </c>
      <c r="S2" t="str">
        <f t="array" ref="S2">IFERROR(INDEX(agents,SMALL(IF(personnel!E$5:E$34="x",ROW(agents)-4,9^9),ROW()-1)),"")</f>
        <v>GOGUYER</v>
      </c>
      <c r="T2" s="58" t="str">
        <f ca="1">IF(OR(S2="",COUNTIF(equipe!$H$3:$L$8,S2)&gt;0),"",RANDBETWEEN(1,9)+ROW()/100)</f>
        <v/>
      </c>
      <c r="U2" t="str">
        <f t="shared" ref="U2:U31" ca="1" si="6">IFERROR(RANK(T2,T$2:T$31),"")</f>
        <v/>
      </c>
    </row>
    <row r="3" spans="1:21" x14ac:dyDescent="0.35">
      <c r="A3" t="str">
        <f>personnel!B6</f>
        <v>DEMON</v>
      </c>
      <c r="B3" s="16" t="str">
        <f ca="1">IF(OR(A3="",COUNTIF(equipe!$H$3:$L$11,A3)&gt;0),"",RANDBETWEEN(1,9)+ROW()/100)</f>
        <v/>
      </c>
      <c r="C3" t="str">
        <f t="shared" ca="1" si="0"/>
        <v/>
      </c>
      <c r="D3" t="str">
        <f t="array" ref="D3">IFERROR(INDEX(agents,SMALL(IF(personnel!D$5:D$34="x",ROW(agents)-4,9^9),ROW()-1)),"")</f>
        <v>MARTINEZ</v>
      </c>
      <c r="E3" s="16">
        <f t="shared" ca="1" si="1"/>
        <v>5.03</v>
      </c>
      <c r="F3">
        <f t="shared" ref="F3:F31" ca="1" si="7">IFERROR(RANK(E3,E$2:E$31),"")</f>
        <v>4</v>
      </c>
      <c r="G3" t="str">
        <f t="array" ref="G3">IFERROR(INDEX(agents,SMALL(IF(personnel!C$5:C$34="x",ROW(agents)-4,9^9),ROW()-1)),"")</f>
        <v>DEMON</v>
      </c>
      <c r="H3" s="16">
        <f t="shared" ca="1" si="2"/>
        <v>5.03</v>
      </c>
      <c r="I3">
        <f t="shared" ca="1" si="3"/>
        <v>2</v>
      </c>
      <c r="J3" t="str">
        <f t="array" ref="J3">IFERROR(INDEX(agents,SMALL(IF(personnel!F$5:F$34="x",ROW(agents)-4,9^9),ROW()-1)),"")</f>
        <v>DEMON</v>
      </c>
      <c r="K3" s="16" t="str">
        <f ca="1">IF(OR(J3="",COUNTIF(equipe!$H$3:$L$4,J3)&gt;0),"",RANDBETWEEN(1,9)+ROW()/100)</f>
        <v/>
      </c>
      <c r="L3" t="str">
        <f t="shared" ca="1" si="4"/>
        <v/>
      </c>
      <c r="M3" t="str">
        <f t="array" ref="M3">IFERROR(INDEX(agents,SMALL(IF(personnel!G$5:G$34="x",ROW(agents)-4,9^9),ROW()-1)),"")</f>
        <v>DURAND</v>
      </c>
      <c r="N3" s="16" t="str">
        <f ca="1">IF(OR(M3="",COUNTIF(equipe!$H$3:$L$5,M3)&gt;0),"",RANDBETWEEN(1,9)+ROW()/100)</f>
        <v/>
      </c>
      <c r="O3" t="str">
        <f t="shared" ca="1" si="5"/>
        <v/>
      </c>
      <c r="P3" s="51" t="str">
        <f t="array" ref="P3">IFERROR(INDEX(agents,SMALL(IF(personnel!H$5:H$34="x",ROW(agents)-4,9^9),ROW()-1)),"")</f>
        <v>BAZIN</v>
      </c>
      <c r="Q3" s="52" t="str">
        <f ca="1">IF(OR(P3="",COUNTIF(equipe!$H$3:$L$7,P3)&gt;0),"",RANDBETWEEN(1,9)+ROW()/100)</f>
        <v/>
      </c>
      <c r="R3" s="51" t="str">
        <f ca="1">IFERROR(RANK(Q3,Q$2:Q$31),"")</f>
        <v/>
      </c>
      <c r="S3" t="str">
        <f t="array" ref="S3">IFERROR(INDEX(agents,SMALL(IF(personnel!E$5:E$34="x",ROW(agents)-4,9^9),ROW()-1)),"")</f>
        <v>DURAND</v>
      </c>
      <c r="T3" s="58" t="str">
        <f ca="1">IF(OR(S3="",COUNTIF(equipe!$H$3:$L$8,S3)&gt;0),"",RANDBETWEEN(1,9)+ROW()/100)</f>
        <v/>
      </c>
      <c r="U3" t="str">
        <f t="shared" ca="1" si="6"/>
        <v/>
      </c>
    </row>
    <row r="4" spans="1:21" x14ac:dyDescent="0.35">
      <c r="A4" t="str">
        <f>personnel!B7</f>
        <v>REVOIL</v>
      </c>
      <c r="B4" s="16" t="str">
        <f ca="1">IF(OR(A4="",COUNTIF(equipe!$H$3:$L$11,A4)&gt;0),"",RANDBETWEEN(1,9)+ROW()/100)</f>
        <v/>
      </c>
      <c r="C4" t="str">
        <f t="shared" ca="1" si="0"/>
        <v/>
      </c>
      <c r="D4" t="str">
        <f t="array" ref="D4">IFERROR(INDEX(agents,SMALL(IF(personnel!D$5:D$34="x",ROW(agents)-4,9^9),ROW()-1)),"")</f>
        <v>QUINONERO</v>
      </c>
      <c r="E4" s="16">
        <f t="shared" ca="1" si="1"/>
        <v>6.04</v>
      </c>
      <c r="F4">
        <f t="shared" ca="1" si="7"/>
        <v>3</v>
      </c>
      <c r="G4" t="str">
        <f t="array" ref="G4">IFERROR(INDEX(agents,SMALL(IF(personnel!C$5:C$34="x",ROW(agents)-4,9^9),ROW()-1)),"")</f>
        <v>REVOIL</v>
      </c>
      <c r="H4" s="16">
        <f t="shared" ca="1" si="2"/>
        <v>2.04</v>
      </c>
      <c r="I4">
        <f t="shared" ca="1" si="3"/>
        <v>5</v>
      </c>
      <c r="J4" t="str">
        <f t="array" ref="J4">IFERROR(INDEX(agents,SMALL(IF(personnel!F$5:F$34="x",ROW(agents)-4,9^9),ROW()-1)),"")</f>
        <v>REVOIL</v>
      </c>
      <c r="K4" s="16" t="str">
        <f ca="1">IF(OR(J4="",COUNTIF(equipe!$H$3:$L$4,J4)&gt;0),"",RANDBETWEEN(1,9)+ROW()/100)</f>
        <v/>
      </c>
      <c r="L4" t="str">
        <f t="shared" ca="1" si="4"/>
        <v/>
      </c>
      <c r="M4" t="str">
        <f t="array" ref="M4">IFERROR(INDEX(agents,SMALL(IF(personnel!G$5:G$34="x",ROW(agents)-4,9^9),ROW()-1)),"")</f>
        <v>PAQUIEN</v>
      </c>
      <c r="N4" s="16" t="str">
        <f ca="1">IF(OR(M4="",COUNTIF(equipe!$H$3:$L$5,M4)&gt;0),"",RANDBETWEEN(1,9)+ROW()/100)</f>
        <v/>
      </c>
      <c r="O4" t="str">
        <f t="shared" ca="1" si="5"/>
        <v/>
      </c>
      <c r="P4" s="51" t="str">
        <f t="array" ref="P4">IFERROR(INDEX(agents,SMALL(IF(personnel!H$5:H$34="x",ROW(agents)-4,9^9),ROW()-1)),"")</f>
        <v>CASTELLO</v>
      </c>
      <c r="Q4" s="52" t="str">
        <f ca="1">IF(OR(P4="",COUNTIF(equipe!$H$3:$L$7,P4)&gt;0),"",RANDBETWEEN(1,9)+ROW()/100)</f>
        <v/>
      </c>
      <c r="R4" s="51" t="str">
        <f ca="1">IFERROR(RANK(Q4,Q$2:Q$31),"")</f>
        <v/>
      </c>
      <c r="S4" t="str">
        <f t="array" ref="S4">IFERROR(INDEX(agents,SMALL(IF(personnel!E$5:E$34="x",ROW(agents)-4,9^9),ROW()-1)),"")</f>
        <v>MARTINEZ</v>
      </c>
      <c r="T4" s="58" t="str">
        <f ca="1">IF(OR(S4="",COUNTIF(equipe!$H$3:$L$8,S4)&gt;0),"",RANDBETWEEN(1,9)+ROW()/100)</f>
        <v/>
      </c>
      <c r="U4" t="str">
        <f t="shared" ca="1" si="6"/>
        <v/>
      </c>
    </row>
    <row r="5" spans="1:21" x14ac:dyDescent="0.35">
      <c r="A5" t="str">
        <f>personnel!B8</f>
        <v>VASCHALDE</v>
      </c>
      <c r="B5" s="16" t="str">
        <f ca="1">IF(OR(A5="",COUNTIF(equipe!$H$3:$L$11,A5)&gt;0),"",RANDBETWEEN(1,9)+ROW()/100)</f>
        <v/>
      </c>
      <c r="C5" t="str">
        <f t="shared" ca="1" si="0"/>
        <v/>
      </c>
      <c r="D5" t="str">
        <f t="array" ref="D5">IFERROR(INDEX(agents,SMALL(IF(personnel!D$5:D$34="x",ROW(agents)-4,9^9),ROW()-1)),"")</f>
        <v>SPIZAK</v>
      </c>
      <c r="E5" s="16">
        <f t="shared" ca="1" si="1"/>
        <v>8.0500000000000007</v>
      </c>
      <c r="F5">
        <f t="shared" ca="1" si="7"/>
        <v>2</v>
      </c>
      <c r="G5" t="str">
        <f t="array" ref="G5">IFERROR(INDEX(agents,SMALL(IF(personnel!C$5:C$34="x",ROW(agents)-4,9^9),ROW()-1)),"")</f>
        <v>VASCHALDE</v>
      </c>
      <c r="H5" s="16">
        <f t="shared" ca="1" si="2"/>
        <v>6.05</v>
      </c>
      <c r="I5">
        <f t="shared" ca="1" si="3"/>
        <v>1</v>
      </c>
      <c r="J5" t="str">
        <f t="array" ref="J5">IFERROR(INDEX(agents,SMALL(IF(personnel!F$5:F$34="x",ROW(agents)-4,9^9),ROW()-1)),"")</f>
        <v>VASCHALDE</v>
      </c>
      <c r="K5" s="16" t="str">
        <f ca="1">IF(OR(J5="",COUNTIF(equipe!$H$3:$L$4,J5)&gt;0),"",RANDBETWEEN(1,9)+ROW()/100)</f>
        <v/>
      </c>
      <c r="L5" t="str">
        <f t="shared" ca="1" si="4"/>
        <v/>
      </c>
      <c r="M5" t="str">
        <f t="array" ref="M5">IFERROR(INDEX(agents,SMALL(IF(personnel!G$5:G$34="x",ROW(agents)-4,9^9),ROW()-1)),"")</f>
        <v>LOPEZ</v>
      </c>
      <c r="N5" s="16">
        <f ca="1">IF(OR(M5="",COUNTIF(equipe!$H$3:$L$5,M5)&gt;0),"",RANDBETWEEN(1,9)+ROW()/100)</f>
        <v>9.0500000000000007</v>
      </c>
      <c r="O5">
        <f t="shared" ca="1" si="5"/>
        <v>1</v>
      </c>
      <c r="P5" s="51" t="str">
        <f t="array" ref="P5">IFERROR(INDEX(agents,SMALL(IF(personnel!H$5:H$34="x",ROW(agents)-4,9^9),ROW()-1)),"")</f>
        <v>MADANGA</v>
      </c>
      <c r="Q5" s="52" t="str">
        <f ca="1">IF(OR(P5="",COUNTIF(equipe!$H$3:$L$7,P5)&gt;0),"",RANDBETWEEN(1,9)+ROW()/100)</f>
        <v/>
      </c>
      <c r="R5" s="51" t="str">
        <f ca="1">IFERROR(RANK(Q5,Q$2:Q$31),"")</f>
        <v/>
      </c>
      <c r="S5" t="str">
        <f t="array" ref="S5">IFERROR(INDEX(agents,SMALL(IF(personnel!E$5:E$34="x",ROW(agents)-4,9^9),ROW()-1)),"")</f>
        <v>QUINONERO</v>
      </c>
      <c r="T5" s="58" t="str">
        <f ca="1">IF(OR(S5="",COUNTIF(equipe!$H$3:$L$8,S5)&gt;0),"",RANDBETWEEN(1,9)+ROW()/100)</f>
        <v/>
      </c>
      <c r="U5" t="str">
        <f t="shared" ca="1" si="6"/>
        <v/>
      </c>
    </row>
    <row r="6" spans="1:21" x14ac:dyDescent="0.35">
      <c r="A6" t="str">
        <f>personnel!B9</f>
        <v>GONCALVES</v>
      </c>
      <c r="B6" s="16" t="str">
        <f ca="1">IF(OR(A6="",COUNTIF(equipe!$H$3:$L$11,A6)&gt;0),"",RANDBETWEEN(1,9)+ROW()/100)</f>
        <v/>
      </c>
      <c r="C6" t="str">
        <f t="shared" ca="1" si="0"/>
        <v/>
      </c>
      <c r="D6" t="str">
        <f t="array" ref="D6">IFERROR(INDEX(agents,SMALL(IF(personnel!D$5:D$34="x",ROW(agents)-4,9^9),ROW()-1)),"")</f>
        <v>PAQUIEN</v>
      </c>
      <c r="E6" s="16">
        <f t="shared" ca="1" si="1"/>
        <v>8.06</v>
      </c>
      <c r="F6">
        <f t="shared" ca="1" si="7"/>
        <v>1</v>
      </c>
      <c r="G6" t="str">
        <f t="array" ref="G6">IFERROR(INDEX(agents,SMALL(IF(personnel!C$5:C$34="x",ROW(agents)-4,9^9),ROW()-1)),"")</f>
        <v>GONCALVES</v>
      </c>
      <c r="H6" s="16">
        <f t="shared" ca="1" si="2"/>
        <v>4.0599999999999996</v>
      </c>
      <c r="I6">
        <f t="shared" ca="1" si="3"/>
        <v>3</v>
      </c>
      <c r="J6" t="str">
        <f t="array" ref="J6">IFERROR(INDEX(agents,SMALL(IF(personnel!F$5:F$34="x",ROW(agents)-4,9^9),ROW()-1)),"")</f>
        <v>DURAND</v>
      </c>
      <c r="K6" s="16" t="str">
        <f ca="1">IF(OR(J6="",COUNTIF(equipe!$H$3:$L$4,J6)&gt;0),"",RANDBETWEEN(1,9)+ROW()/100)</f>
        <v/>
      </c>
      <c r="L6" t="str">
        <f t="shared" ca="1" si="4"/>
        <v/>
      </c>
      <c r="M6" t="str">
        <f t="array" ref="M6">IFERROR(INDEX(agents,SMALL(IF(personnel!G$5:G$34="x",ROW(agents)-4,9^9),ROW()-1)),"")</f>
        <v>BAZIN</v>
      </c>
      <c r="N6" s="16">
        <f ca="1">IF(OR(M6="",COUNTIF(equipe!$H$3:$L$5,M6)&gt;0),"",RANDBETWEEN(1,9)+ROW()/100)</f>
        <v>8.06</v>
      </c>
      <c r="O6">
        <f t="shared" ca="1" si="5"/>
        <v>3</v>
      </c>
      <c r="P6" s="51" t="str">
        <f t="array" ref="P6">IFERROR(INDEX(agents,SMALL(IF(personnel!H$5:H$34="x",ROW(agents)-4,9^9),ROW()-1)),"")</f>
        <v>MASSELOT</v>
      </c>
      <c r="Q6" s="52" t="str">
        <f ca="1">IF(OR(P6="",COUNTIF(equipe!$H$3:$L$7,P6)&gt;0),"",RANDBETWEEN(1,9)+ROW()/100)</f>
        <v/>
      </c>
      <c r="R6" s="51" t="str">
        <f ca="1">IFERROR(RANK(Q6,Q$2:Q$31),"")</f>
        <v/>
      </c>
      <c r="S6" t="str">
        <f t="array" ref="S6">IFERROR(INDEX(agents,SMALL(IF(personnel!E$5:E$34="x",ROW(agents)-4,9^9),ROW()-1)),"")</f>
        <v>SPIZAK</v>
      </c>
      <c r="T6" s="58" t="str">
        <f ca="1">IF(OR(S6="",COUNTIF(equipe!$H$3:$L$8,S6)&gt;0),"",RANDBETWEEN(1,9)+ROW()/100)</f>
        <v/>
      </c>
      <c r="U6" t="str">
        <f t="shared" ca="1" si="6"/>
        <v/>
      </c>
    </row>
    <row r="7" spans="1:21" x14ac:dyDescent="0.35">
      <c r="A7" t="str">
        <f>personnel!B10</f>
        <v>SZENK</v>
      </c>
      <c r="B7" s="16" t="str">
        <f ca="1">IF(OR(A7="",COUNTIF(equipe!$H$3:$L$11,A7)&gt;0),"",RANDBETWEEN(1,9)+ROW()/100)</f>
        <v/>
      </c>
      <c r="C7" t="str">
        <f t="shared" ca="1" si="0"/>
        <v/>
      </c>
      <c r="D7" t="str">
        <f t="array" ref="D7">IFERROR(INDEX(agents,SMALL(IF(personnel!D$5:D$34="x",ROW(agents)-4,9^9),ROW()-1)),"")</f>
        <v/>
      </c>
      <c r="E7" s="16" t="str">
        <f t="shared" ca="1" si="1"/>
        <v/>
      </c>
      <c r="F7" t="str">
        <f t="shared" ca="1" si="7"/>
        <v/>
      </c>
      <c r="G7" t="str">
        <f t="array" ref="G7">IFERROR(INDEX(agents,SMALL(IF(personnel!C$5:C$34="x",ROW(agents)-4,9^9),ROW()-1)),"")</f>
        <v>SZENK</v>
      </c>
      <c r="H7" s="16">
        <f t="shared" ca="1" si="2"/>
        <v>2.0699999999999998</v>
      </c>
      <c r="I7">
        <f t="shared" ca="1" si="3"/>
        <v>4</v>
      </c>
      <c r="J7" t="str">
        <f t="array" ref="J7">IFERROR(INDEX(agents,SMALL(IF(personnel!F$5:F$34="x",ROW(agents)-4,9^9),ROW()-1)),"")</f>
        <v>MARTINEZ</v>
      </c>
      <c r="K7" s="16" t="str">
        <f ca="1">IF(OR(J7="",COUNTIF(equipe!$H$3:$L$4,J7)&gt;0),"",RANDBETWEEN(1,9)+ROW()/100)</f>
        <v/>
      </c>
      <c r="L7" t="str">
        <f t="shared" ca="1" si="4"/>
        <v/>
      </c>
      <c r="M7" t="str">
        <f t="array" ref="M7">IFERROR(INDEX(agents,SMALL(IF(personnel!G$5:G$34="x",ROW(agents)-4,9^9),ROW()-1)),"")</f>
        <v>BRIER</v>
      </c>
      <c r="N7" s="16">
        <f ca="1">IF(OR(M7="",COUNTIF(equipe!$H$3:$L$5,M7)&gt;0),"",RANDBETWEEN(1,9)+ROW()/100)</f>
        <v>3.07</v>
      </c>
      <c r="O7">
        <f t="shared" ca="1" si="5"/>
        <v>6</v>
      </c>
      <c r="P7" s="51" t="str">
        <f t="array" ref="P7">IFERROR(INDEX(agents,SMALL(IF(personnel!H$5:H$34="x",ROW(agents)-4,9^9),ROW()-1)),"")</f>
        <v>GAILLARD</v>
      </c>
      <c r="Q7" s="52">
        <f ca="1">IF(OR(P7="",COUNTIF(equipe!$H$3:$L$7,P7)&gt;0),"",RANDBETWEEN(1,9)+ROW()/100)</f>
        <v>3.07</v>
      </c>
      <c r="R7" s="51">
        <f ca="1">IFERROR(RANK(Q7,Q$2:Q$31),"")</f>
        <v>3</v>
      </c>
      <c r="S7" t="str">
        <f t="array" ref="S7">IFERROR(INDEX(agents,SMALL(IF(personnel!E$5:E$34="x",ROW(agents)-4,9^9),ROW()-1)),"")</f>
        <v>PAQUIEN</v>
      </c>
      <c r="T7" s="58" t="str">
        <f ca="1">IF(OR(S7="",COUNTIF(equipe!$H$3:$L$8,S7)&gt;0),"",RANDBETWEEN(1,9)+ROW()/100)</f>
        <v/>
      </c>
      <c r="U7" t="str">
        <f t="shared" ca="1" si="6"/>
        <v/>
      </c>
    </row>
    <row r="8" spans="1:21" x14ac:dyDescent="0.35">
      <c r="A8" t="str">
        <f>personnel!B11</f>
        <v>DURAND</v>
      </c>
      <c r="B8" s="16" t="str">
        <f ca="1">IF(OR(A8="",COUNTIF(equipe!$H$3:$L$11,A8)&gt;0),"",RANDBETWEEN(1,9)+ROW()/100)</f>
        <v/>
      </c>
      <c r="C8" t="str">
        <f t="shared" ca="1" si="0"/>
        <v/>
      </c>
      <c r="D8" t="str">
        <f t="array" ref="D8">IFERROR(INDEX(agents,SMALL(IF(personnel!D$5:D$34="x",ROW(agents)-4,9^9),ROW()-1)),"")</f>
        <v/>
      </c>
      <c r="E8" s="16" t="str">
        <f t="shared" ca="1" si="1"/>
        <v/>
      </c>
      <c r="F8" t="str">
        <f t="shared" ca="1" si="7"/>
        <v/>
      </c>
      <c r="G8" t="str">
        <f t="array" ref="G8">IFERROR(INDEX(agents,SMALL(IF(personnel!C$5:C$34="x",ROW(agents)-4,9^9),ROW()-1)),"")</f>
        <v/>
      </c>
      <c r="H8" s="16" t="str">
        <f t="shared" ca="1" si="2"/>
        <v/>
      </c>
      <c r="I8" t="str">
        <f t="shared" ca="1" si="3"/>
        <v/>
      </c>
      <c r="J8" t="str">
        <f t="array" ref="J8">IFERROR(INDEX(agents,SMALL(IF(personnel!F$5:F$34="x",ROW(agents)-4,9^9),ROW()-1)),"")</f>
        <v>QUINONERO</v>
      </c>
      <c r="K8" s="16" t="str">
        <f ca="1">IF(OR(J8="",COUNTIF(equipe!$H$3:$L$4,J8)&gt;0),"",RANDBETWEEN(1,9)+ROW()/100)</f>
        <v/>
      </c>
      <c r="L8" t="str">
        <f t="shared" ca="1" si="4"/>
        <v/>
      </c>
      <c r="M8" t="str">
        <f t="array" ref="M8">IFERROR(INDEX(agents,SMALL(IF(personnel!G$5:G$34="x",ROW(agents)-4,9^9),ROW()-1)),"")</f>
        <v>CASTELLO</v>
      </c>
      <c r="N8" s="16">
        <f ca="1">IF(OR(M8="",COUNTIF(equipe!$H$3:$L$5,M8)&gt;0),"",RANDBETWEEN(1,9)+ROW()/100)</f>
        <v>6.08</v>
      </c>
      <c r="O8">
        <f t="shared" ca="1" si="5"/>
        <v>4</v>
      </c>
      <c r="P8" s="51" t="str">
        <f t="array" ref="P8">IFERROR(INDEX(agents,SMALL(IF(personnel!H$5:H$34="x",ROW(agents)-4,9^9),ROW()-1)),"")</f>
        <v>GARNIER</v>
      </c>
      <c r="Q8" s="52">
        <f ca="1">IF(OR(P8="",COUNTIF(equipe!$H$3:$L$7,P8)&gt;0),"",RANDBETWEEN(1,9)+ROW()/100)</f>
        <v>2.08</v>
      </c>
      <c r="R8" s="51">
        <f ca="1">IFERROR(RANK(Q8,Q$2:Q$31),"")</f>
        <v>5</v>
      </c>
      <c r="S8" t="str">
        <f t="array" ref="S8">IFERROR(INDEX(agents,SMALL(IF(personnel!E$5:E$34="x",ROW(agents)-4,9^9),ROW()-1)),"")</f>
        <v>LOPEZ</v>
      </c>
      <c r="T8" s="58" t="str">
        <f ca="1">IF(OR(S8="",COUNTIF(equipe!$H$3:$L$8,S8)&gt;0),"",RANDBETWEEN(1,9)+ROW()/100)</f>
        <v/>
      </c>
      <c r="U8" t="str">
        <f t="shared" ca="1" si="6"/>
        <v/>
      </c>
    </row>
    <row r="9" spans="1:21" x14ac:dyDescent="0.35">
      <c r="A9" t="str">
        <f>personnel!B12</f>
        <v>MARTINEZ</v>
      </c>
      <c r="B9" s="16" t="str">
        <f ca="1">IF(OR(A9="",COUNTIF(equipe!$H$3:$L$11,A9)&gt;0),"",RANDBETWEEN(1,9)+ROW()/100)</f>
        <v/>
      </c>
      <c r="C9" t="str">
        <f t="shared" ca="1" si="0"/>
        <v/>
      </c>
      <c r="D9" t="str">
        <f t="array" ref="D9">IFERROR(INDEX(agents,SMALL(IF(personnel!D$5:D$34="x",ROW(agents)-4,9^9),ROW()-1)),"")</f>
        <v/>
      </c>
      <c r="E9" s="16" t="str">
        <f t="shared" ca="1" si="1"/>
        <v/>
      </c>
      <c r="F9" t="str">
        <f t="shared" ca="1" si="7"/>
        <v/>
      </c>
      <c r="G9" t="str">
        <f t="array" ref="G9">IFERROR(INDEX(agents,SMALL(IF(personnel!C$5:C$34="x",ROW(agents)-4,9^9),ROW()-1)),"")</f>
        <v/>
      </c>
      <c r="H9" s="16" t="str">
        <f t="shared" ca="1" si="2"/>
        <v/>
      </c>
      <c r="I9" t="str">
        <f t="shared" ca="1" si="3"/>
        <v/>
      </c>
      <c r="J9" t="str">
        <f t="array" ref="J9">IFERROR(INDEX(agents,SMALL(IF(personnel!F$5:F$34="x",ROW(agents)-4,9^9),ROW()-1)),"")</f>
        <v>SPIZAK</v>
      </c>
      <c r="K9" s="16" t="str">
        <f ca="1">IF(OR(J9="",COUNTIF(equipe!$H$3:$L$4,J9)&gt;0),"",RANDBETWEEN(1,9)+ROW()/100)</f>
        <v/>
      </c>
      <c r="L9" t="str">
        <f t="shared" ca="1" si="4"/>
        <v/>
      </c>
      <c r="M9" t="str">
        <f t="array" ref="M9">IFERROR(INDEX(agents,SMALL(IF(personnel!G$5:G$34="x",ROW(agents)-4,9^9),ROW()-1)),"")</f>
        <v>FINET</v>
      </c>
      <c r="N9" s="16">
        <f ca="1">IF(OR(M9="",COUNTIF(equipe!$H$3:$L$5,M9)&gt;0),"",RANDBETWEEN(1,9)+ROW()/100)</f>
        <v>8.09</v>
      </c>
      <c r="O9">
        <f t="shared" ca="1" si="5"/>
        <v>2</v>
      </c>
      <c r="P9" s="51" t="str">
        <f t="array" ref="P9">IFERROR(INDEX(agents,SMALL(IF(personnel!H$5:H$34="x",ROW(agents)-4,9^9),ROW()-1)),"")</f>
        <v>MARTY</v>
      </c>
      <c r="Q9" s="52">
        <f ca="1">IF(OR(P9="",COUNTIF(equipe!$H$3:$L$7,P9)&gt;0),"",RANDBETWEEN(1,9)+ROW()/100)</f>
        <v>9.09</v>
      </c>
      <c r="R9" s="51">
        <f ca="1">IFERROR(RANK(Q9,Q$2:Q$31),"")</f>
        <v>1</v>
      </c>
      <c r="S9" t="str">
        <f t="array" ref="S9">IFERROR(INDEX(agents,SMALL(IF(personnel!E$5:E$34="x",ROW(agents)-4,9^9),ROW()-1)),"")</f>
        <v>BAZIN</v>
      </c>
      <c r="T9" s="58" t="str">
        <f ca="1">IF(OR(S9="",COUNTIF(equipe!$H$3:$L$8,S9)&gt;0),"",RANDBETWEEN(1,9)+ROW()/100)</f>
        <v/>
      </c>
      <c r="U9" t="str">
        <f t="shared" ca="1" si="6"/>
        <v/>
      </c>
    </row>
    <row r="10" spans="1:21" x14ac:dyDescent="0.35">
      <c r="A10" t="str">
        <f>personnel!B13</f>
        <v>QUINONERO</v>
      </c>
      <c r="B10" s="16" t="str">
        <f ca="1">IF(OR(A10="",COUNTIF(equipe!$H$3:$L$11,A10)&gt;0),"",RANDBETWEEN(1,9)+ROW()/100)</f>
        <v/>
      </c>
      <c r="C10" t="str">
        <f t="shared" ca="1" si="0"/>
        <v/>
      </c>
      <c r="D10" t="str">
        <f t="array" ref="D10">IFERROR(INDEX(agents,SMALL(IF(personnel!D$5:D$34="x",ROW(agents)-4,9^9),ROW()-1)),"")</f>
        <v/>
      </c>
      <c r="E10" s="16" t="str">
        <f t="shared" ca="1" si="1"/>
        <v/>
      </c>
      <c r="F10" t="str">
        <f t="shared" ca="1" si="7"/>
        <v/>
      </c>
      <c r="G10" t="str">
        <f t="array" ref="G10">IFERROR(INDEX(agents,SMALL(IF(personnel!C$5:C$34="x",ROW(agents)-4,9^9),ROW()-1)),"")</f>
        <v/>
      </c>
      <c r="H10" s="16" t="str">
        <f t="shared" ca="1" si="2"/>
        <v/>
      </c>
      <c r="I10" t="str">
        <f t="shared" ca="1" si="3"/>
        <v/>
      </c>
      <c r="J10" t="str">
        <f t="array" ref="J10">IFERROR(INDEX(agents,SMALL(IF(personnel!F$5:F$34="x",ROW(agents)-4,9^9),ROW()-1)),"")</f>
        <v>LOPEZ</v>
      </c>
      <c r="K10" s="16">
        <f ca="1">IF(OR(J10="",COUNTIF(equipe!$H$3:$L$4,J10)&gt;0),"",RANDBETWEEN(1,9)+ROW()/100)</f>
        <v>4.0999999999999996</v>
      </c>
      <c r="L10">
        <f t="shared" ca="1" si="4"/>
        <v>1</v>
      </c>
      <c r="M10" t="str">
        <f t="array" ref="M10">IFERROR(INDEX(agents,SMALL(IF(personnel!G$5:G$34="x",ROW(agents)-4,9^9),ROW()-1)),"")</f>
        <v>MADANGA</v>
      </c>
      <c r="N10" s="16">
        <f ca="1">IF(OR(M10="",COUNTIF(equipe!$H$3:$L$5,M10)&gt;0),"",RANDBETWEEN(1,9)+ROW()/100)</f>
        <v>1.1000000000000001</v>
      </c>
      <c r="O10">
        <f t="shared" ca="1" si="5"/>
        <v>8</v>
      </c>
      <c r="P10" s="51" t="str">
        <f t="array" ref="P10">IFERROR(INDEX(agents,SMALL(IF(personnel!H$5:H$34="x",ROW(agents)-4,9^9),ROW()-1)),"")</f>
        <v>NOGBOUN</v>
      </c>
      <c r="Q10" s="52">
        <f ca="1">IF(OR(P10="",COUNTIF(equipe!$H$3:$L$7,P10)&gt;0),"",RANDBETWEEN(1,9)+ROW()/100)</f>
        <v>8.1</v>
      </c>
      <c r="R10" s="51">
        <f ca="1">IFERROR(RANK(Q10,Q$2:Q$31),"")</f>
        <v>2</v>
      </c>
      <c r="S10" t="str">
        <f t="array" ref="S10">IFERROR(INDEX(agents,SMALL(IF(personnel!E$5:E$34="x",ROW(agents)-4,9^9),ROW()-1)),"")</f>
        <v>BRIER</v>
      </c>
      <c r="T10" s="58" t="str">
        <f ca="1">IF(OR(S10="",COUNTIF(equipe!$H$3:$L$8,S10)&gt;0),"",RANDBETWEEN(1,9)+ROW()/100)</f>
        <v/>
      </c>
      <c r="U10" t="str">
        <f t="shared" ca="1" si="6"/>
        <v/>
      </c>
    </row>
    <row r="11" spans="1:21" x14ac:dyDescent="0.35">
      <c r="A11" t="str">
        <f>personnel!B14</f>
        <v>SPIZAK</v>
      </c>
      <c r="B11" s="16" t="str">
        <f ca="1">IF(OR(A11="",COUNTIF(equipe!$H$3:$L$11,A11)&gt;0),"",RANDBETWEEN(1,9)+ROW()/100)</f>
        <v/>
      </c>
      <c r="C11" t="str">
        <f t="shared" ca="1" si="0"/>
        <v/>
      </c>
      <c r="D11" t="str">
        <f t="array" ref="D11">IFERROR(INDEX(agents,SMALL(IF(personnel!D$5:D$34="x",ROW(agents)-4,9^9),ROW()-1)),"")</f>
        <v/>
      </c>
      <c r="E11" s="16" t="str">
        <f t="shared" ca="1" si="1"/>
        <v/>
      </c>
      <c r="F11" t="str">
        <f t="shared" ca="1" si="7"/>
        <v/>
      </c>
      <c r="G11" t="str">
        <f t="array" ref="G11">IFERROR(INDEX(agents,SMALL(IF(personnel!C$5:C$34="x",ROW(agents)-4,9^9),ROW()-1)),"")</f>
        <v/>
      </c>
      <c r="H11" s="16" t="str">
        <f t="shared" ca="1" si="2"/>
        <v/>
      </c>
      <c r="I11" t="str">
        <f t="shared" ca="1" si="3"/>
        <v/>
      </c>
      <c r="J11" t="str">
        <f t="array" ref="J11">IFERROR(INDEX(agents,SMALL(IF(personnel!F$5:F$34="x",ROW(agents)-4,9^9),ROW()-1)),"")</f>
        <v/>
      </c>
      <c r="K11" s="16" t="str">
        <f ca="1">IF(OR(J11="",COUNTIF(equipe!$H$3:$L$4,J11)&gt;0),"",RANDBETWEEN(1,9)+ROW()/100)</f>
        <v/>
      </c>
      <c r="L11" t="str">
        <f t="shared" ca="1" si="4"/>
        <v/>
      </c>
      <c r="M11" t="str">
        <f t="array" ref="M11">IFERROR(INDEX(agents,SMALL(IF(personnel!G$5:G$34="x",ROW(agents)-4,9^9),ROW()-1)),"")</f>
        <v>MASSELOT</v>
      </c>
      <c r="N11" s="16">
        <f ca="1">IF(OR(M11="",COUNTIF(equipe!$H$3:$L$5,M11)&gt;0),"",RANDBETWEEN(1,9)+ROW()/100)</f>
        <v>5.1100000000000003</v>
      </c>
      <c r="O11">
        <f t="shared" ca="1" si="5"/>
        <v>5</v>
      </c>
      <c r="P11" s="51" t="str">
        <f t="array" ref="P11">IFERROR(INDEX(agents,SMALL(IF(personnel!H$5:H$34="x",ROW(agents)-4,9^9),ROW()-1)),"")</f>
        <v>SANTUCCI</v>
      </c>
      <c r="Q11" s="52">
        <f ca="1">IF(OR(P11="",COUNTIF(equipe!$H$3:$L$7,P11)&gt;0),"",RANDBETWEEN(1,9)+ROW()/100)</f>
        <v>2.11</v>
      </c>
      <c r="R11" s="51">
        <f ca="1">IFERROR(RANK(Q11,Q$2:Q$31),"")</f>
        <v>4</v>
      </c>
      <c r="S11" t="str">
        <f t="array" ref="S11">IFERROR(INDEX(agents,SMALL(IF(personnel!E$5:E$34="x",ROW(agents)-4,9^9),ROW()-1)),"")</f>
        <v>CASTELLO</v>
      </c>
      <c r="T11" s="58" t="str">
        <f ca="1">IF(OR(S11="",COUNTIF(equipe!$H$3:$L$8,S11)&gt;0),"",RANDBETWEEN(1,9)+ROW()/100)</f>
        <v/>
      </c>
      <c r="U11" t="str">
        <f t="shared" ca="1" si="6"/>
        <v/>
      </c>
    </row>
    <row r="12" spans="1:21" x14ac:dyDescent="0.35">
      <c r="A12" t="str">
        <f>personnel!B15</f>
        <v>PAQUIEN</v>
      </c>
      <c r="B12" s="16" t="str">
        <f ca="1">IF(OR(A12="",COUNTIF(equipe!$H$3:$L$11,A12)&gt;0),"",RANDBETWEEN(1,9)+ROW()/100)</f>
        <v/>
      </c>
      <c r="C12" t="str">
        <f t="shared" ca="1" si="0"/>
        <v/>
      </c>
      <c r="D12" t="str">
        <f t="array" ref="D12">IFERROR(INDEX(agents,SMALL(IF(personnel!D$5:D$34="x",ROW(agents)-4,9^9),ROW()-1)),"")</f>
        <v/>
      </c>
      <c r="E12" s="16" t="str">
        <f t="shared" ca="1" si="1"/>
        <v/>
      </c>
      <c r="F12" t="str">
        <f t="shared" ca="1" si="7"/>
        <v/>
      </c>
      <c r="G12" t="str">
        <f t="array" ref="G12">IFERROR(INDEX(agents,SMALL(IF(personnel!C$5:C$34="x",ROW(agents)-4,9^9),ROW()-1)),"")</f>
        <v/>
      </c>
      <c r="H12" s="16" t="str">
        <f t="shared" ca="1" si="2"/>
        <v/>
      </c>
      <c r="I12" t="str">
        <f t="shared" ca="1" si="3"/>
        <v/>
      </c>
      <c r="J12" t="str">
        <f t="array" ref="J12">IFERROR(INDEX(agents,SMALL(IF(personnel!F$5:F$34="x",ROW(agents)-4,9^9),ROW()-1)),"")</f>
        <v/>
      </c>
      <c r="K12" s="16" t="str">
        <f ca="1">IF(OR(J12="",COUNTIF(equipe!$H$3:$L$4,J12)&gt;0),"",RANDBETWEEN(1,9)+ROW()/100)</f>
        <v/>
      </c>
      <c r="L12" t="str">
        <f t="shared" ca="1" si="4"/>
        <v/>
      </c>
      <c r="M12" t="str">
        <f t="array" ref="M12">IFERROR(INDEX(agents,SMALL(IF(personnel!G$5:G$34="x",ROW(agents)-4,9^9),ROW()-1)),"")</f>
        <v/>
      </c>
      <c r="N12" s="16" t="str">
        <f ca="1">IF(OR(M12="",COUNTIF(equipe!$H$3:$L$5,M12)&gt;0),"",RANDBETWEEN(1,9)+ROW()/100)</f>
        <v/>
      </c>
      <c r="O12" t="str">
        <f t="shared" ca="1" si="5"/>
        <v/>
      </c>
      <c r="P12" s="51" t="str">
        <f t="array" ref="P12">IFERROR(INDEX(agents,SMALL(IF(personnel!H$5:H$34="x",ROW(agents)-4,9^9),ROW()-1)),"")</f>
        <v/>
      </c>
      <c r="Q12" s="52" t="str">
        <f ca="1">IF(OR(P12="",COUNTIF(equipe!$H$3:$L$7,P12)&gt;0),"",RANDBETWEEN(1,9)+ROW()/100)</f>
        <v/>
      </c>
      <c r="R12" s="51" t="str">
        <f ca="1">IFERROR(RANK(Q12,Q$2:Q$31),"")</f>
        <v/>
      </c>
      <c r="S12" t="str">
        <f t="array" ref="S12">IFERROR(INDEX(agents,SMALL(IF(personnel!E$5:E$34="x",ROW(agents)-4,9^9),ROW()-1)),"")</f>
        <v>FINET</v>
      </c>
      <c r="T12" s="58" t="str">
        <f ca="1">IF(OR(S12="",COUNTIF(equipe!$H$3:$L$8,S12)&gt;0),"",RANDBETWEEN(1,9)+ROW()/100)</f>
        <v/>
      </c>
      <c r="U12" t="str">
        <f t="shared" ca="1" si="6"/>
        <v/>
      </c>
    </row>
    <row r="13" spans="1:21" x14ac:dyDescent="0.35">
      <c r="A13" t="str">
        <f>personnel!B16</f>
        <v>LOPEZ</v>
      </c>
      <c r="B13" s="16" t="str">
        <f ca="1">IF(OR(A13="",COUNTIF(equipe!$H$3:$L$11,A13)&gt;0),"",RANDBETWEEN(1,9)+ROW()/100)</f>
        <v/>
      </c>
      <c r="C13" t="str">
        <f t="shared" ca="1" si="0"/>
        <v/>
      </c>
      <c r="D13" t="str">
        <f t="array" ref="D13">IFERROR(INDEX(agents,SMALL(IF(personnel!D$5:D$34="x",ROW(agents)-4,9^9),ROW()-1)),"")</f>
        <v/>
      </c>
      <c r="E13" s="16" t="str">
        <f t="shared" ca="1" si="1"/>
        <v/>
      </c>
      <c r="F13" t="str">
        <f t="shared" ca="1" si="7"/>
        <v/>
      </c>
      <c r="G13" t="str">
        <f t="array" ref="G13">IFERROR(INDEX(agents,SMALL(IF(personnel!C$5:C$34="x",ROW(agents)-4,9^9),ROW()-1)),"")</f>
        <v/>
      </c>
      <c r="H13" s="16" t="str">
        <f t="shared" ca="1" si="2"/>
        <v/>
      </c>
      <c r="I13" t="str">
        <f t="shared" ca="1" si="3"/>
        <v/>
      </c>
      <c r="J13" t="str">
        <f t="array" ref="J13">IFERROR(INDEX(agents,SMALL(IF(personnel!F$5:F$34="x",ROW(agents)-4,9^9),ROW()-1)),"")</f>
        <v/>
      </c>
      <c r="K13" s="16" t="str">
        <f ca="1">IF(OR(J13="",COUNTIF(equipe!$H$3:$L$4,J13)&gt;0),"",RANDBETWEEN(1,9)+ROW()/100)</f>
        <v/>
      </c>
      <c r="L13" t="str">
        <f t="shared" ca="1" si="4"/>
        <v/>
      </c>
      <c r="M13" t="str">
        <f t="array" ref="M13">IFERROR(INDEX(agents,SMALL(IF(personnel!G$5:G$34="x",ROW(agents)-4,9^9),ROW()-1)),"")</f>
        <v/>
      </c>
      <c r="N13" s="16" t="str">
        <f ca="1">IF(OR(M13="",COUNTIF(equipe!$H$3:$L$5,M13)&gt;0),"",RANDBETWEEN(1,9)+ROW()/100)</f>
        <v/>
      </c>
      <c r="O13" t="str">
        <f t="shared" ca="1" si="5"/>
        <v/>
      </c>
      <c r="P13" s="51" t="str">
        <f t="array" ref="P13">IFERROR(INDEX(agents,SMALL(IF(personnel!H$5:H$34="x",ROW(agents)-4,9^9),ROW()-1)),"")</f>
        <v/>
      </c>
      <c r="Q13" s="52" t="str">
        <f ca="1">IF(OR(P13="",COUNTIF(equipe!$H$3:$L$7,P13)&gt;0),"",RANDBETWEEN(1,9)+ROW()/100)</f>
        <v/>
      </c>
      <c r="R13" s="51" t="str">
        <f ca="1">IFERROR(RANK(Q13,Q$2:Q$31),"")</f>
        <v/>
      </c>
      <c r="S13" t="str">
        <f t="array" ref="S13">IFERROR(INDEX(agents,SMALL(IF(personnel!E$5:E$34="x",ROW(agents)-4,9^9),ROW()-1)),"")</f>
        <v>MADANGA</v>
      </c>
      <c r="T13" s="58" t="str">
        <f ca="1">IF(OR(S13="",COUNTIF(equipe!$H$3:$L$8,S13)&gt;0),"",RANDBETWEEN(1,9)+ROW()/100)</f>
        <v/>
      </c>
      <c r="U13" t="str">
        <f t="shared" ca="1" si="6"/>
        <v/>
      </c>
    </row>
    <row r="14" spans="1:21" x14ac:dyDescent="0.35">
      <c r="A14" t="str">
        <f>personnel!B17</f>
        <v>BAZIN</v>
      </c>
      <c r="B14" s="16" t="str">
        <f ca="1">IF(OR(A14="",COUNTIF(equipe!$H$3:$L$11,A14)&gt;0),"",RANDBETWEEN(1,9)+ROW()/100)</f>
        <v/>
      </c>
      <c r="C14" t="str">
        <f t="shared" ca="1" si="0"/>
        <v/>
      </c>
      <c r="D14" t="str">
        <f t="array" ref="D14">IFERROR(INDEX(agents,SMALL(IF(personnel!D$5:D$34="x",ROW(agents)-4,9^9),ROW()-1)),"")</f>
        <v/>
      </c>
      <c r="E14" s="16" t="str">
        <f t="shared" ca="1" si="1"/>
        <v/>
      </c>
      <c r="F14" t="str">
        <f t="shared" ca="1" si="7"/>
        <v/>
      </c>
      <c r="G14" t="str">
        <f t="array" ref="G14">IFERROR(INDEX(agents,SMALL(IF(personnel!C$5:C$34="x",ROW(agents)-4,9^9),ROW()-1)),"")</f>
        <v/>
      </c>
      <c r="H14" s="16" t="str">
        <f t="shared" ca="1" si="2"/>
        <v/>
      </c>
      <c r="I14" t="str">
        <f t="shared" ca="1" si="3"/>
        <v/>
      </c>
      <c r="J14" t="str">
        <f t="array" ref="J14">IFERROR(INDEX(agents,SMALL(IF(personnel!F$5:F$34="x",ROW(agents)-4,9^9),ROW()-1)),"")</f>
        <v/>
      </c>
      <c r="K14" s="16" t="str">
        <f ca="1">IF(OR(J14="",COUNTIF(equipe!$H$3:$L$4,J14)&gt;0),"",RANDBETWEEN(1,9)+ROW()/100)</f>
        <v/>
      </c>
      <c r="L14" t="str">
        <f t="shared" ca="1" si="4"/>
        <v/>
      </c>
      <c r="M14" t="str">
        <f t="array" ref="M14">IFERROR(INDEX(agents,SMALL(IF(personnel!G$5:G$34="x",ROW(agents)-4,9^9),ROW()-1)),"")</f>
        <v/>
      </c>
      <c r="N14" s="16" t="str">
        <f ca="1">IF(OR(M14="",COUNTIF(equipe!$H$3:$L$5,M14)&gt;0),"",RANDBETWEEN(1,9)+ROW()/100)</f>
        <v/>
      </c>
      <c r="O14" t="str">
        <f t="shared" ca="1" si="5"/>
        <v/>
      </c>
      <c r="P14" s="51" t="str">
        <f t="array" ref="P14">IFERROR(INDEX(agents,SMALL(IF(personnel!H$5:H$34="x",ROW(agents)-4,9^9),ROW()-1)),"")</f>
        <v/>
      </c>
      <c r="Q14" s="52" t="str">
        <f ca="1">IF(OR(P14="",COUNTIF(equipe!$H$3:$L$7,P14)&gt;0),"",RANDBETWEEN(1,9)+ROW()/100)</f>
        <v/>
      </c>
      <c r="R14" s="51" t="str">
        <f ca="1">IFERROR(RANK(Q14,Q$2:Q$31),"")</f>
        <v/>
      </c>
      <c r="S14" t="str">
        <f t="array" ref="S14">IFERROR(INDEX(agents,SMALL(IF(personnel!E$5:E$34="x",ROW(agents)-4,9^9),ROW()-1)),"")</f>
        <v>MASSELOT</v>
      </c>
      <c r="T14" s="58" t="str">
        <f ca="1">IF(OR(S14="",COUNTIF(equipe!$H$3:$L$8,S14)&gt;0),"",RANDBETWEEN(1,9)+ROW()/100)</f>
        <v/>
      </c>
      <c r="U14" t="str">
        <f t="shared" ca="1" si="6"/>
        <v/>
      </c>
    </row>
    <row r="15" spans="1:21" x14ac:dyDescent="0.35">
      <c r="A15" t="str">
        <f>personnel!B18</f>
        <v>BRIER</v>
      </c>
      <c r="B15" s="16" t="str">
        <f ca="1">IF(OR(A15="",COUNTIF(equipe!$H$3:$L$11,A15)&gt;0),"",RANDBETWEEN(1,9)+ROW()/100)</f>
        <v/>
      </c>
      <c r="C15" t="str">
        <f t="shared" ca="1" si="0"/>
        <v/>
      </c>
      <c r="D15" t="str">
        <f t="array" ref="D15">IFERROR(INDEX(agents,SMALL(IF(personnel!D$5:D$34="x",ROW(agents)-4,9^9),ROW()-1)),"")</f>
        <v/>
      </c>
      <c r="E15" s="16" t="str">
        <f t="shared" ca="1" si="1"/>
        <v/>
      </c>
      <c r="F15" t="str">
        <f t="shared" ca="1" si="7"/>
        <v/>
      </c>
      <c r="G15" t="str">
        <f t="array" ref="G15">IFERROR(INDEX(agents,SMALL(IF(personnel!C$5:C$34="x",ROW(agents)-4,9^9),ROW()-1)),"")</f>
        <v/>
      </c>
      <c r="H15" s="16" t="str">
        <f t="shared" ca="1" si="2"/>
        <v/>
      </c>
      <c r="I15" t="str">
        <f t="shared" ca="1" si="3"/>
        <v/>
      </c>
      <c r="J15" t="str">
        <f t="array" ref="J15">IFERROR(INDEX(agents,SMALL(IF(personnel!F$5:F$34="x",ROW(agents)-4,9^9),ROW()-1)),"")</f>
        <v/>
      </c>
      <c r="K15" s="16" t="str">
        <f ca="1">IF(OR(J15="",COUNTIF(equipe!$H$3:$L$4,J15)&gt;0),"",RANDBETWEEN(1,9)+ROW()/100)</f>
        <v/>
      </c>
      <c r="L15" t="str">
        <f t="shared" ca="1" si="4"/>
        <v/>
      </c>
      <c r="M15" t="str">
        <f t="array" ref="M15">IFERROR(INDEX(agents,SMALL(IF(personnel!G$5:G$34="x",ROW(agents)-4,9^9),ROW()-1)),"")</f>
        <v/>
      </c>
      <c r="N15" s="16" t="str">
        <f ca="1">IF(OR(M15="",COUNTIF(equipe!$H$3:$L$5,M15)&gt;0),"",RANDBETWEEN(1,9)+ROW()/100)</f>
        <v/>
      </c>
      <c r="O15" t="str">
        <f t="shared" ca="1" si="5"/>
        <v/>
      </c>
      <c r="P15" s="51" t="str">
        <f t="array" ref="P15">IFERROR(INDEX(agents,SMALL(IF(personnel!H$5:H$34="x",ROW(agents)-4,9^9),ROW()-1)),"")</f>
        <v/>
      </c>
      <c r="Q15" s="52" t="str">
        <f ca="1">IF(OR(P15="",COUNTIF(equipe!$H$3:$L$7,P15)&gt;0),"",RANDBETWEEN(1,9)+ROW()/100)</f>
        <v/>
      </c>
      <c r="R15" s="51" t="str">
        <f ca="1">IFERROR(RANK(Q15,Q$2:Q$31),"")</f>
        <v/>
      </c>
      <c r="S15" t="str">
        <f t="array" ref="S15">IFERROR(INDEX(agents,SMALL(IF(personnel!E$5:E$34="x",ROW(agents)-4,9^9),ROW()-1)),"")</f>
        <v>AUBANEL</v>
      </c>
      <c r="T15" s="58">
        <f ca="1">IF(OR(S15="",COUNTIF(equipe!$H$3:$L$8,S15)&gt;0),"",RANDBETWEEN(1,9)+ROW()/100)</f>
        <v>3.15</v>
      </c>
      <c r="U15">
        <f t="shared" ca="1" si="6"/>
        <v>9</v>
      </c>
    </row>
    <row r="16" spans="1:21" x14ac:dyDescent="0.35">
      <c r="A16" t="str">
        <f>personnel!B19</f>
        <v>CASTELLO</v>
      </c>
      <c r="B16" s="16" t="str">
        <f ca="1">IF(OR(A16="",COUNTIF(equipe!$H$3:$L$11,A16)&gt;0),"",RANDBETWEEN(1,9)+ROW()/100)</f>
        <v/>
      </c>
      <c r="C16" t="str">
        <f t="shared" ca="1" si="0"/>
        <v/>
      </c>
      <c r="D16" t="str">
        <f t="array" ref="D16">IFERROR(INDEX(agents,SMALL(IF(personnel!D$5:D$34="x",ROW(agents)-4,9^9),ROW()-1)),"")</f>
        <v/>
      </c>
      <c r="E16" s="16" t="str">
        <f t="shared" ca="1" si="1"/>
        <v/>
      </c>
      <c r="F16" t="str">
        <f t="shared" ca="1" si="7"/>
        <v/>
      </c>
      <c r="G16" t="str">
        <f t="array" ref="G16">IFERROR(INDEX(agents,SMALL(IF(personnel!C$5:C$34="x",ROW(agents)-4,9^9),ROW()-1)),"")</f>
        <v/>
      </c>
      <c r="H16" s="16" t="str">
        <f t="shared" ca="1" si="2"/>
        <v/>
      </c>
      <c r="I16" t="str">
        <f t="shared" ca="1" si="3"/>
        <v/>
      </c>
      <c r="J16" t="str">
        <f t="array" ref="J16">IFERROR(INDEX(agents,SMALL(IF(personnel!F$5:F$34="x",ROW(agents)-4,9^9),ROW()-1)),"")</f>
        <v/>
      </c>
      <c r="K16" s="16" t="str">
        <f ca="1">IF(OR(J16="",COUNTIF(equipe!$H$3:$L$4,J16)&gt;0),"",RANDBETWEEN(1,9)+ROW()/100)</f>
        <v/>
      </c>
      <c r="L16" t="str">
        <f t="shared" ca="1" si="4"/>
        <v/>
      </c>
      <c r="M16" t="str">
        <f t="array" ref="M16">IFERROR(INDEX(agents,SMALL(IF(personnel!G$5:G$34="x",ROW(agents)-4,9^9),ROW()-1)),"")</f>
        <v/>
      </c>
      <c r="N16" s="16" t="str">
        <f ca="1">IF(OR(M16="",COUNTIF(equipe!$H$3:$L$5,M16)&gt;0),"",RANDBETWEEN(1,9)+ROW()/100)</f>
        <v/>
      </c>
      <c r="O16" t="str">
        <f t="shared" ca="1" si="5"/>
        <v/>
      </c>
      <c r="P16" s="51" t="str">
        <f t="array" ref="P16">IFERROR(INDEX(agents,SMALL(IF(personnel!H$5:H$34="x",ROW(agents)-4,9^9),ROW()-1)),"")</f>
        <v/>
      </c>
      <c r="Q16" s="52" t="str">
        <f ca="1">IF(OR(P16="",COUNTIF(equipe!$H$3:$L$7,P16)&gt;0),"",RANDBETWEEN(1,9)+ROW()/100)</f>
        <v/>
      </c>
      <c r="R16" s="51" t="str">
        <f ca="1">IFERROR(RANK(Q16,Q$2:Q$31),"")</f>
        <v/>
      </c>
      <c r="S16" t="str">
        <f t="array" ref="S16">IFERROR(INDEX(agents,SMALL(IF(personnel!E$5:E$34="x",ROW(agents)-4,9^9),ROW()-1)),"")</f>
        <v>BIANCO</v>
      </c>
      <c r="T16" s="58">
        <f ca="1">IF(OR(S16="",COUNTIF(equipe!$H$3:$L$8,S16)&gt;0),"",RANDBETWEEN(1,9)+ROW()/100)</f>
        <v>3.16</v>
      </c>
      <c r="U16">
        <f t="shared" ca="1" si="6"/>
        <v>8</v>
      </c>
    </row>
    <row r="17" spans="1:21" x14ac:dyDescent="0.35">
      <c r="A17" t="str">
        <f>personnel!B20</f>
        <v>FINET</v>
      </c>
      <c r="B17" s="16" t="str">
        <f ca="1">IF(OR(A17="",COUNTIF(equipe!$H$3:$L$11,A17)&gt;0),"",RANDBETWEEN(1,9)+ROW()/100)</f>
        <v/>
      </c>
      <c r="C17" t="str">
        <f t="shared" ca="1" si="0"/>
        <v/>
      </c>
      <c r="D17" t="str">
        <f t="array" ref="D17">IFERROR(INDEX(agents,SMALL(IF(personnel!D$5:D$34="x",ROW(agents)-4,9^9),ROW()-1)),"")</f>
        <v/>
      </c>
      <c r="E17" s="16" t="str">
        <f t="shared" ca="1" si="1"/>
        <v/>
      </c>
      <c r="F17" t="str">
        <f t="shared" ca="1" si="7"/>
        <v/>
      </c>
      <c r="G17" t="str">
        <f t="array" ref="G17">IFERROR(INDEX(agents,SMALL(IF(personnel!C$5:C$34="x",ROW(agents)-4,9^9),ROW()-1)),"")</f>
        <v/>
      </c>
      <c r="H17" s="16" t="str">
        <f t="shared" ca="1" si="2"/>
        <v/>
      </c>
      <c r="I17" t="str">
        <f t="shared" ca="1" si="3"/>
        <v/>
      </c>
      <c r="J17" t="str">
        <f t="array" ref="J17">IFERROR(INDEX(agents,SMALL(IF(personnel!F$5:F$34="x",ROW(agents)-4,9^9),ROW()-1)),"")</f>
        <v/>
      </c>
      <c r="K17" s="16" t="str">
        <f ca="1">IF(OR(J17="",COUNTIF(equipe!$H$3:$L$4,J17)&gt;0),"",RANDBETWEEN(1,9)+ROW()/100)</f>
        <v/>
      </c>
      <c r="L17" t="str">
        <f t="shared" ca="1" si="4"/>
        <v/>
      </c>
      <c r="M17" t="str">
        <f t="array" ref="M17">IFERROR(INDEX(agents,SMALL(IF(personnel!G$5:G$34="x",ROW(agents)-4,9^9),ROW()-1)),"")</f>
        <v/>
      </c>
      <c r="N17" s="16" t="str">
        <f ca="1">IF(OR(M17="",COUNTIF(equipe!$H$3:$L$5,M17)&gt;0),"",RANDBETWEEN(1,9)+ROW()/100)</f>
        <v/>
      </c>
      <c r="O17" t="str">
        <f t="shared" ca="1" si="5"/>
        <v/>
      </c>
      <c r="P17" s="51" t="str">
        <f t="array" ref="P17">IFERROR(INDEX(agents,SMALL(IF(personnel!H$5:H$34="x",ROW(agents)-4,9^9),ROW()-1)),"")</f>
        <v/>
      </c>
      <c r="Q17" s="52" t="str">
        <f ca="1">IF(OR(P17="",COUNTIF(equipe!$H$3:$L$7,P17)&gt;0),"",RANDBETWEEN(1,9)+ROW()/100)</f>
        <v/>
      </c>
      <c r="R17" s="51" t="str">
        <f ca="1">IFERROR(RANK(Q17,Q$2:Q$31),"")</f>
        <v/>
      </c>
      <c r="S17" t="str">
        <f t="array" ref="S17">IFERROR(INDEX(agents,SMALL(IF(personnel!E$5:E$34="x",ROW(agents)-4,9^9),ROW()-1)),"")</f>
        <v>GAILLARD</v>
      </c>
      <c r="T17" s="58">
        <f ca="1">IF(OR(S17="",COUNTIF(equipe!$H$3:$L$8,S17)&gt;0),"",RANDBETWEEN(1,9)+ROW()/100)</f>
        <v>6.17</v>
      </c>
      <c r="U17">
        <f t="shared" ca="1" si="6"/>
        <v>5</v>
      </c>
    </row>
    <row r="18" spans="1:21" x14ac:dyDescent="0.35">
      <c r="A18" t="str">
        <f>personnel!B21</f>
        <v>MADANGA</v>
      </c>
      <c r="B18" s="16" t="str">
        <f ca="1">IF(OR(A18="",COUNTIF(equipe!$H$3:$L$11,A18)&gt;0),"",RANDBETWEEN(1,9)+ROW()/100)</f>
        <v/>
      </c>
      <c r="C18" t="str">
        <f t="shared" ca="1" si="0"/>
        <v/>
      </c>
      <c r="D18" t="str">
        <f t="array" ref="D18">IFERROR(INDEX(agents,SMALL(IF(personnel!D$5:D$34="x",ROW(agents)-4,9^9),ROW()-1)),"")</f>
        <v/>
      </c>
      <c r="E18" s="16" t="str">
        <f t="shared" ca="1" si="1"/>
        <v/>
      </c>
      <c r="F18" t="str">
        <f t="shared" ca="1" si="7"/>
        <v/>
      </c>
      <c r="G18" t="str">
        <f t="array" ref="G18">IFERROR(INDEX(agents,SMALL(IF(personnel!C$5:C$34="x",ROW(agents)-4,9^9),ROW()-1)),"")</f>
        <v/>
      </c>
      <c r="H18" s="16" t="str">
        <f t="shared" ca="1" si="2"/>
        <v/>
      </c>
      <c r="I18" t="str">
        <f t="shared" ca="1" si="3"/>
        <v/>
      </c>
      <c r="J18" t="str">
        <f t="array" ref="J18">IFERROR(INDEX(agents,SMALL(IF(personnel!F$5:F$34="x",ROW(agents)-4,9^9),ROW()-1)),"")</f>
        <v/>
      </c>
      <c r="K18" s="16" t="str">
        <f ca="1">IF(OR(J18="",COUNTIF(equipe!$H$3:$L$4,J18)&gt;0),"",RANDBETWEEN(1,9)+ROW()/100)</f>
        <v/>
      </c>
      <c r="L18" t="str">
        <f t="shared" ca="1" si="4"/>
        <v/>
      </c>
      <c r="M18" t="str">
        <f t="array" ref="M18">IFERROR(INDEX(agents,SMALL(IF(personnel!G$5:G$34="x",ROW(agents)-4,9^9),ROW()-1)),"")</f>
        <v/>
      </c>
      <c r="N18" s="16" t="str">
        <f ca="1">IF(OR(M18="",COUNTIF(equipe!$H$3:$L$5,M18)&gt;0),"",RANDBETWEEN(1,9)+ROW()/100)</f>
        <v/>
      </c>
      <c r="O18" t="str">
        <f t="shared" ca="1" si="5"/>
        <v/>
      </c>
      <c r="P18" s="51" t="str">
        <f t="array" ref="P18">IFERROR(INDEX(agents,SMALL(IF(personnel!H$5:H$34="x",ROW(agents)-4,9^9),ROW()-1)),"")</f>
        <v/>
      </c>
      <c r="Q18" s="52" t="str">
        <f ca="1">IF(OR(P18="",COUNTIF(equipe!$H$3:$L$7,P18)&gt;0),"",RANDBETWEEN(1,9)+ROW()/100)</f>
        <v/>
      </c>
      <c r="R18" s="51" t="str">
        <f ca="1">IFERROR(RANK(Q18,Q$2:Q$31),"")</f>
        <v/>
      </c>
      <c r="S18" t="str">
        <f t="array" ref="S18">IFERROR(INDEX(agents,SMALL(IF(personnel!E$5:E$34="x",ROW(agents)-4,9^9),ROW()-1)),"")</f>
        <v>GARNIER</v>
      </c>
      <c r="T18" s="58">
        <f ca="1">IF(OR(S18="",COUNTIF(equipe!$H$3:$L$8,S18)&gt;0),"",RANDBETWEEN(1,9)+ROW()/100)</f>
        <v>4.18</v>
      </c>
      <c r="U18">
        <f t="shared" ca="1" si="6"/>
        <v>6</v>
      </c>
    </row>
    <row r="19" spans="1:21" x14ac:dyDescent="0.35">
      <c r="A19" t="str">
        <f>personnel!B22</f>
        <v>MASSELOT</v>
      </c>
      <c r="B19" s="16" t="str">
        <f ca="1">IF(OR(A19="",COUNTIF(equipe!$H$3:$L$11,A19)&gt;0),"",RANDBETWEEN(1,9)+ROW()/100)</f>
        <v/>
      </c>
      <c r="C19" t="str">
        <f t="shared" ca="1" si="0"/>
        <v/>
      </c>
      <c r="D19" t="str">
        <f t="array" ref="D19">IFERROR(INDEX(agents,SMALL(IF(personnel!D$5:D$34="x",ROW(agents)-4,9^9),ROW()-1)),"")</f>
        <v/>
      </c>
      <c r="E19" s="16" t="str">
        <f t="shared" ca="1" si="1"/>
        <v/>
      </c>
      <c r="F19" t="str">
        <f t="shared" ca="1" si="7"/>
        <v/>
      </c>
      <c r="G19" t="str">
        <f t="array" ref="G19">IFERROR(INDEX(agents,SMALL(IF(personnel!C$5:C$34="x",ROW(agents)-4,9^9),ROW()-1)),"")</f>
        <v/>
      </c>
      <c r="H19" s="16" t="str">
        <f t="shared" ca="1" si="2"/>
        <v/>
      </c>
      <c r="I19" t="str">
        <f t="shared" ca="1" si="3"/>
        <v/>
      </c>
      <c r="J19" t="str">
        <f t="array" ref="J19">IFERROR(INDEX(agents,SMALL(IF(personnel!F$5:F$34="x",ROW(agents)-4,9^9),ROW()-1)),"")</f>
        <v/>
      </c>
      <c r="K19" s="16" t="str">
        <f ca="1">IF(OR(J19="",COUNTIF(equipe!$H$3:$L$4,J19)&gt;0),"",RANDBETWEEN(1,9)+ROW()/100)</f>
        <v/>
      </c>
      <c r="L19" t="str">
        <f t="shared" ca="1" si="4"/>
        <v/>
      </c>
      <c r="M19" t="str">
        <f t="array" ref="M19">IFERROR(INDEX(agents,SMALL(IF(personnel!G$5:G$34="x",ROW(agents)-4,9^9),ROW()-1)),"")</f>
        <v/>
      </c>
      <c r="N19" s="16" t="str">
        <f ca="1">IF(OR(M19="",COUNTIF(equipe!$H$3:$L$5,M19)&gt;0),"",RANDBETWEEN(1,9)+ROW()/100)</f>
        <v/>
      </c>
      <c r="O19" t="str">
        <f t="shared" ca="1" si="5"/>
        <v/>
      </c>
      <c r="P19" s="51" t="str">
        <f t="array" ref="P19">IFERROR(INDEX(agents,SMALL(IF(personnel!H$5:H$34="x",ROW(agents)-4,9^9),ROW()-1)),"")</f>
        <v/>
      </c>
      <c r="Q19" s="52" t="str">
        <f ca="1">IF(OR(P19="",COUNTIF(equipe!$H$3:$L$7,P19)&gt;0),"",RANDBETWEEN(1,9)+ROW()/100)</f>
        <v/>
      </c>
      <c r="R19" s="51" t="str">
        <f ca="1">IFERROR(RANK(Q19,Q$2:Q$31),"")</f>
        <v/>
      </c>
      <c r="S19" t="str">
        <f t="array" ref="S19">IFERROR(INDEX(agents,SMALL(IF(personnel!E$5:E$34="x",ROW(agents)-4,9^9),ROW()-1)),"")</f>
        <v>MALATRE</v>
      </c>
      <c r="T19" s="58">
        <f ca="1">IF(OR(S19="",COUNTIF(equipe!$H$3:$L$8,S19)&gt;0),"",RANDBETWEEN(1,9)+ROW()/100)</f>
        <v>2.19</v>
      </c>
      <c r="U19">
        <f t="shared" ca="1" si="6"/>
        <v>11</v>
      </c>
    </row>
    <row r="20" spans="1:21" x14ac:dyDescent="0.35">
      <c r="A20" t="str">
        <f>personnel!B23</f>
        <v>AUBANEL</v>
      </c>
      <c r="B20" s="16">
        <f ca="1">IF(OR(A20="",COUNTIF(equipe!$H$3:$L$11,A20)&gt;0),"",RANDBETWEEN(1,9)+ROW()/100)</f>
        <v>8.1999999999999993</v>
      </c>
      <c r="C20">
        <f t="shared" ca="1" si="0"/>
        <v>1</v>
      </c>
      <c r="D20" t="str">
        <f t="array" ref="D20">IFERROR(INDEX(agents,SMALL(IF(personnel!D$5:D$34="x",ROW(agents)-4,9^9),ROW()-1)),"")</f>
        <v/>
      </c>
      <c r="E20" s="16" t="str">
        <f t="shared" ca="1" si="1"/>
        <v/>
      </c>
      <c r="F20" t="str">
        <f t="shared" ca="1" si="7"/>
        <v/>
      </c>
      <c r="G20" t="str">
        <f t="array" ref="G20">IFERROR(INDEX(agents,SMALL(IF(personnel!C$5:C$34="x",ROW(agents)-4,9^9),ROW()-1)),"")</f>
        <v/>
      </c>
      <c r="H20" s="16" t="str">
        <f t="shared" ca="1" si="2"/>
        <v/>
      </c>
      <c r="I20" t="str">
        <f t="shared" ca="1" si="3"/>
        <v/>
      </c>
      <c r="J20" t="str">
        <f t="array" ref="J20">IFERROR(INDEX(agents,SMALL(IF(personnel!F$5:F$34="x",ROW(agents)-4,9^9),ROW()-1)),"")</f>
        <v/>
      </c>
      <c r="K20" s="16" t="str">
        <f ca="1">IF(OR(J20="",COUNTIF(equipe!$H$3:$L$4,J20)&gt;0),"",RANDBETWEEN(1,9)+ROW()/100)</f>
        <v/>
      </c>
      <c r="L20" t="str">
        <f t="shared" ca="1" si="4"/>
        <v/>
      </c>
      <c r="M20" t="str">
        <f t="array" ref="M20">IFERROR(INDEX(agents,SMALL(IF(personnel!G$5:G$34="x",ROW(agents)-4,9^9),ROW()-1)),"")</f>
        <v/>
      </c>
      <c r="N20" s="16" t="str">
        <f ca="1">IF(OR(M20="",COUNTIF(equipe!$H$3:$L$5,M20)&gt;0),"",RANDBETWEEN(1,9)+ROW()/100)</f>
        <v/>
      </c>
      <c r="O20" t="str">
        <f t="shared" ca="1" si="5"/>
        <v/>
      </c>
      <c r="P20" s="51" t="str">
        <f t="array" ref="P20">IFERROR(INDEX(agents,SMALL(IF(personnel!H$5:H$34="x",ROW(agents)-4,9^9),ROW()-1)),"")</f>
        <v/>
      </c>
      <c r="Q20" s="52" t="str">
        <f ca="1">IF(OR(P20="",COUNTIF(equipe!$H$3:$L$7,P20)&gt;0),"",RANDBETWEEN(1,9)+ROW()/100)</f>
        <v/>
      </c>
      <c r="R20" s="51" t="str">
        <f ca="1">IFERROR(RANK(Q20,Q$2:Q$31),"")</f>
        <v/>
      </c>
      <c r="S20" t="str">
        <f t="array" ref="S20">IFERROR(INDEX(agents,SMALL(IF(personnel!E$5:E$34="x",ROW(agents)-4,9^9),ROW()-1)),"")</f>
        <v>MARTY</v>
      </c>
      <c r="T20" s="58" t="str">
        <f ca="1">IF(OR(S20="",COUNTIF(equipe!$H$3:$L$8,S20)&gt;0),"",RANDBETWEEN(1,9)+ROW()/100)</f>
        <v/>
      </c>
      <c r="U20" t="str">
        <f t="shared" ca="1" si="6"/>
        <v/>
      </c>
    </row>
    <row r="21" spans="1:21" x14ac:dyDescent="0.35">
      <c r="A21" t="str">
        <f>personnel!B24</f>
        <v>BIANCO</v>
      </c>
      <c r="B21" s="16">
        <f ca="1">IF(OR(A21="",COUNTIF(equipe!$H$3:$L$11,A21)&gt;0),"",RANDBETWEEN(1,9)+ROW()/100)</f>
        <v>7.21</v>
      </c>
      <c r="C21">
        <f t="shared" ca="1" si="0"/>
        <v>3</v>
      </c>
      <c r="D21" t="str">
        <f t="array" ref="D21">IFERROR(INDEX(agents,SMALL(IF(personnel!D$5:D$34="x",ROW(agents)-4,9^9),ROW()-1)),"")</f>
        <v/>
      </c>
      <c r="E21" s="16" t="str">
        <f t="shared" ca="1" si="1"/>
        <v/>
      </c>
      <c r="F21" t="str">
        <f t="shared" ca="1" si="7"/>
        <v/>
      </c>
      <c r="G21" t="str">
        <f t="array" ref="G21">IFERROR(INDEX(agents,SMALL(IF(personnel!C$5:C$34="x",ROW(agents)-4,9^9),ROW()-1)),"")</f>
        <v/>
      </c>
      <c r="H21" s="16" t="str">
        <f t="shared" ca="1" si="2"/>
        <v/>
      </c>
      <c r="I21" t="str">
        <f t="shared" ca="1" si="3"/>
        <v/>
      </c>
      <c r="J21" t="str">
        <f t="array" ref="J21">IFERROR(INDEX(agents,SMALL(IF(personnel!F$5:F$34="x",ROW(agents)-4,9^9),ROW()-1)),"")</f>
        <v/>
      </c>
      <c r="K21" s="16" t="str">
        <f ca="1">IF(OR(J21="",COUNTIF(equipe!$H$3:$L$4,J21)&gt;0),"",RANDBETWEEN(1,9)+ROW()/100)</f>
        <v/>
      </c>
      <c r="L21" t="str">
        <f t="shared" ca="1" si="4"/>
        <v/>
      </c>
      <c r="M21" t="str">
        <f t="array" ref="M21">IFERROR(INDEX(agents,SMALL(IF(personnel!G$5:G$34="x",ROW(agents)-4,9^9),ROW()-1)),"")</f>
        <v/>
      </c>
      <c r="N21" s="16" t="str">
        <f ca="1">IF(OR(M21="",COUNTIF(equipe!$H$3:$L$5,M21)&gt;0),"",RANDBETWEEN(1,9)+ROW()/100)</f>
        <v/>
      </c>
      <c r="O21" t="str">
        <f t="shared" ca="1" si="5"/>
        <v/>
      </c>
      <c r="P21" s="51" t="str">
        <f t="array" ref="P21">IFERROR(INDEX(agents,SMALL(IF(personnel!H$5:H$34="x",ROW(agents)-4,9^9),ROW()-1)),"")</f>
        <v/>
      </c>
      <c r="Q21" s="52" t="str">
        <f ca="1">IF(OR(P21="",COUNTIF(equipe!$H$3:$L$7,P21)&gt;0),"",RANDBETWEEN(1,9)+ROW()/100)</f>
        <v/>
      </c>
      <c r="R21" s="51" t="str">
        <f ca="1">IFERROR(RANK(Q21,Q$2:Q$31),"")</f>
        <v/>
      </c>
      <c r="S21" t="str">
        <f t="array" ref="S21">IFERROR(INDEX(agents,SMALL(IF(personnel!E$5:E$34="x",ROW(agents)-4,9^9),ROW()-1)),"")</f>
        <v>NOGBOUN</v>
      </c>
      <c r="T21" s="58">
        <f ca="1">IF(OR(S21="",COUNTIF(equipe!$H$3:$L$8,S21)&gt;0),"",RANDBETWEEN(1,9)+ROW()/100)</f>
        <v>6.21</v>
      </c>
      <c r="U21">
        <f t="shared" ca="1" si="6"/>
        <v>4</v>
      </c>
    </row>
    <row r="22" spans="1:21" x14ac:dyDescent="0.35">
      <c r="A22" t="str">
        <f>personnel!B25</f>
        <v>GAILLARD</v>
      </c>
      <c r="B22" s="16" t="str">
        <f ca="1">IF(OR(A22="",COUNTIF(equipe!$H$3:$L$11,A22)&gt;0),"",RANDBETWEEN(1,9)+ROW()/100)</f>
        <v/>
      </c>
      <c r="C22" t="str">
        <f t="shared" ca="1" si="0"/>
        <v/>
      </c>
      <c r="D22" t="str">
        <f t="array" ref="D22">IFERROR(INDEX(agents,SMALL(IF(personnel!D$5:D$34="x",ROW(agents)-4,9^9),ROW()-1)),"")</f>
        <v/>
      </c>
      <c r="E22" s="16" t="str">
        <f t="shared" ca="1" si="1"/>
        <v/>
      </c>
      <c r="F22" t="str">
        <f t="shared" ca="1" si="7"/>
        <v/>
      </c>
      <c r="G22" t="str">
        <f t="array" ref="G22">IFERROR(INDEX(agents,SMALL(IF(personnel!C$5:C$34="x",ROW(agents)-4,9^9),ROW()-1)),"")</f>
        <v/>
      </c>
      <c r="H22" s="16" t="str">
        <f t="shared" ca="1" si="2"/>
        <v/>
      </c>
      <c r="I22" t="str">
        <f t="shared" ca="1" si="3"/>
        <v/>
      </c>
      <c r="J22" t="str">
        <f t="array" ref="J22">IFERROR(INDEX(agents,SMALL(IF(personnel!F$5:F$34="x",ROW(agents)-4,9^9),ROW()-1)),"")</f>
        <v/>
      </c>
      <c r="K22" s="16" t="str">
        <f ca="1">IF(OR(J22="",COUNTIF(equipe!$H$3:$L$4,J22)&gt;0),"",RANDBETWEEN(1,9)+ROW()/100)</f>
        <v/>
      </c>
      <c r="L22" t="str">
        <f t="shared" ca="1" si="4"/>
        <v/>
      </c>
      <c r="M22" t="str">
        <f t="array" ref="M22">IFERROR(INDEX(agents,SMALL(IF(personnel!G$5:G$34="x",ROW(agents)-4,9^9),ROW()-1)),"")</f>
        <v/>
      </c>
      <c r="N22" s="16" t="str">
        <f ca="1">IF(OR(M22="",COUNTIF(equipe!$H$3:$L$5,M22)&gt;0),"",RANDBETWEEN(1,9)+ROW()/100)</f>
        <v/>
      </c>
      <c r="O22" t="str">
        <f t="shared" ca="1" si="5"/>
        <v/>
      </c>
      <c r="P22" s="51" t="str">
        <f t="array" ref="P22">IFERROR(INDEX(agents,SMALL(IF(personnel!H$5:H$34="x",ROW(agents)-4,9^9),ROW()-1)),"")</f>
        <v/>
      </c>
      <c r="Q22" s="52" t="str">
        <f ca="1">IF(OR(P22="",COUNTIF(equipe!$H$3:$L$7,P22)&gt;0),"",RANDBETWEEN(1,9)+ROW()/100)</f>
        <v/>
      </c>
      <c r="R22" s="51" t="str">
        <f ca="1">IFERROR(RANK(Q22,Q$2:Q$31),"")</f>
        <v/>
      </c>
      <c r="S22" t="str">
        <f t="array" ref="S22">IFERROR(INDEX(agents,SMALL(IF(personnel!E$5:E$34="x",ROW(agents)-4,9^9),ROW()-1)),"")</f>
        <v>NOUVEAU2</v>
      </c>
      <c r="T22" s="58">
        <f ca="1">IF(OR(S22="",COUNTIF(equipe!$H$3:$L$8,S22)&gt;0),"",RANDBETWEEN(1,9)+ROW()/100)</f>
        <v>7.22</v>
      </c>
      <c r="U22">
        <f t="shared" ca="1" si="6"/>
        <v>3</v>
      </c>
    </row>
    <row r="23" spans="1:21" x14ac:dyDescent="0.35">
      <c r="A23" t="str">
        <f>personnel!B26</f>
        <v>GARNIER</v>
      </c>
      <c r="B23" s="16" t="str">
        <f ca="1">IF(OR(A23="",COUNTIF(equipe!$H$3:$L$11,A23)&gt;0),"",RANDBETWEEN(1,9)+ROW()/100)</f>
        <v/>
      </c>
      <c r="C23" t="str">
        <f t="shared" ca="1" si="0"/>
        <v/>
      </c>
      <c r="D23" t="str">
        <f t="array" ref="D23">IFERROR(INDEX(agents,SMALL(IF(personnel!D$5:D$34="x",ROW(agents)-4,9^9),ROW()-1)),"")</f>
        <v/>
      </c>
      <c r="E23" s="16" t="str">
        <f t="shared" ca="1" si="1"/>
        <v/>
      </c>
      <c r="F23" t="str">
        <f t="shared" ca="1" si="7"/>
        <v/>
      </c>
      <c r="G23" t="str">
        <f t="array" ref="G23">IFERROR(INDEX(agents,SMALL(IF(personnel!C$5:C$34="x",ROW(agents)-4,9^9),ROW()-1)),"")</f>
        <v/>
      </c>
      <c r="H23" s="16" t="str">
        <f t="shared" ca="1" si="2"/>
        <v/>
      </c>
      <c r="I23" t="str">
        <f t="shared" ca="1" si="3"/>
        <v/>
      </c>
      <c r="J23" t="str">
        <f t="array" ref="J23">IFERROR(INDEX(agents,SMALL(IF(personnel!F$5:F$34="x",ROW(agents)-4,9^9),ROW()-1)),"")</f>
        <v/>
      </c>
      <c r="K23" s="16" t="str">
        <f ca="1">IF(OR(J23="",COUNTIF(equipe!$H$3:$L$4,J23)&gt;0),"",RANDBETWEEN(1,9)+ROW()/100)</f>
        <v/>
      </c>
      <c r="L23" t="str">
        <f t="shared" ca="1" si="4"/>
        <v/>
      </c>
      <c r="M23" t="str">
        <f t="array" ref="M23">IFERROR(INDEX(agents,SMALL(IF(personnel!G$5:G$34="x",ROW(agents)-4,9^9),ROW()-1)),"")</f>
        <v/>
      </c>
      <c r="N23" s="16" t="str">
        <f ca="1">IF(OR(M23="",COUNTIF(equipe!$H$3:$L$5,M23)&gt;0),"",RANDBETWEEN(1,9)+ROW()/100)</f>
        <v/>
      </c>
      <c r="O23" t="str">
        <f t="shared" ca="1" si="5"/>
        <v/>
      </c>
      <c r="P23" s="51" t="str">
        <f t="array" ref="P23">IFERROR(INDEX(agents,SMALL(IF(personnel!H$5:H$34="x",ROW(agents)-4,9^9),ROW()-1)),"")</f>
        <v/>
      </c>
      <c r="Q23" s="52" t="str">
        <f ca="1">IF(OR(P23="",COUNTIF(equipe!$H$3:$L$7,P23)&gt;0),"",RANDBETWEEN(1,9)+ROW()/100)</f>
        <v/>
      </c>
      <c r="R23" s="51" t="str">
        <f ca="1">IFERROR(RANK(Q23,Q$2:Q$31),"")</f>
        <v/>
      </c>
      <c r="S23" t="str">
        <f t="array" ref="S23">IFERROR(INDEX(agents,SMALL(IF(personnel!E$5:E$34="x",ROW(agents)-4,9^9),ROW()-1)),"")</f>
        <v>NOUVEAU3</v>
      </c>
      <c r="T23" s="58">
        <f ca="1">IF(OR(S23="",COUNTIF(equipe!$H$3:$L$8,S23)&gt;0),"",RANDBETWEEN(1,9)+ROW()/100)</f>
        <v>2.23</v>
      </c>
      <c r="U23">
        <f t="shared" ca="1" si="6"/>
        <v>10</v>
      </c>
    </row>
    <row r="24" spans="1:21" x14ac:dyDescent="0.35">
      <c r="A24" t="str">
        <f>personnel!B27</f>
        <v>MALATRE</v>
      </c>
      <c r="B24" s="16">
        <f ca="1">IF(OR(A24="",COUNTIF(equipe!$H$3:$L$11,A24)&gt;0),"",RANDBETWEEN(1,9)+ROW()/100)</f>
        <v>7.24</v>
      </c>
      <c r="C24">
        <f t="shared" ca="1" si="0"/>
        <v>2</v>
      </c>
      <c r="D24" t="str">
        <f t="array" ref="D24">IFERROR(INDEX(agents,SMALL(IF(personnel!D$5:D$34="x",ROW(agents)-4,9^9),ROW()-1)),"")</f>
        <v/>
      </c>
      <c r="E24" s="16" t="str">
        <f t="shared" ca="1" si="1"/>
        <v/>
      </c>
      <c r="F24" t="str">
        <f t="shared" ca="1" si="7"/>
        <v/>
      </c>
      <c r="G24" t="str">
        <f t="array" ref="G24">IFERROR(INDEX(agents,SMALL(IF(personnel!C$5:C$34="x",ROW(agents)-4,9^9),ROW()-1)),"")</f>
        <v/>
      </c>
      <c r="H24" s="16" t="str">
        <f t="shared" ca="1" si="2"/>
        <v/>
      </c>
      <c r="I24" t="str">
        <f t="shared" ca="1" si="3"/>
        <v/>
      </c>
      <c r="J24" t="str">
        <f t="array" ref="J24">IFERROR(INDEX(agents,SMALL(IF(personnel!F$5:F$34="x",ROW(agents)-4,9^9),ROW()-1)),"")</f>
        <v/>
      </c>
      <c r="K24" s="16" t="str">
        <f ca="1">IF(OR(J24="",COUNTIF(equipe!$H$3:$L$4,J24)&gt;0),"",RANDBETWEEN(1,9)+ROW()/100)</f>
        <v/>
      </c>
      <c r="L24" t="str">
        <f t="shared" ca="1" si="4"/>
        <v/>
      </c>
      <c r="M24" t="str">
        <f t="array" ref="M24">IFERROR(INDEX(agents,SMALL(IF(personnel!G$5:G$34="x",ROW(agents)-4,9^9),ROW()-1)),"")</f>
        <v/>
      </c>
      <c r="N24" s="16" t="str">
        <f ca="1">IF(OR(M24="",COUNTIF(equipe!$H$3:$L$5,M24)&gt;0),"",RANDBETWEEN(1,9)+ROW()/100)</f>
        <v/>
      </c>
      <c r="O24" t="str">
        <f t="shared" ca="1" si="5"/>
        <v/>
      </c>
      <c r="P24" s="51" t="str">
        <f t="array" ref="P24">IFERROR(INDEX(agents,SMALL(IF(personnel!H$5:H$34="x",ROW(agents)-4,9^9),ROW()-1)),"")</f>
        <v/>
      </c>
      <c r="Q24" s="52" t="str">
        <f ca="1">IF(OR(P24="",COUNTIF(equipe!$H$3:$L$7,P24)&gt;0),"",RANDBETWEEN(1,9)+ROW()/100)</f>
        <v/>
      </c>
      <c r="R24" s="51" t="str">
        <f ca="1">IFERROR(RANK(Q24,Q$2:Q$31),"")</f>
        <v/>
      </c>
      <c r="S24" t="str">
        <f t="array" ref="S24">IFERROR(INDEX(agents,SMALL(IF(personnel!E$5:E$34="x",ROW(agents)-4,9^9),ROW()-1)),"")</f>
        <v>PLUTON</v>
      </c>
      <c r="T24" s="58">
        <f ca="1">IF(OR(S24="",COUNTIF(equipe!$H$3:$L$8,S24)&gt;0),"",RANDBETWEEN(1,9)+ROW()/100)</f>
        <v>8.24</v>
      </c>
      <c r="U24">
        <f t="shared" ca="1" si="6"/>
        <v>2</v>
      </c>
    </row>
    <row r="25" spans="1:21" x14ac:dyDescent="0.35">
      <c r="A25" t="str">
        <f>personnel!B28</f>
        <v>MARTY</v>
      </c>
      <c r="B25" s="16" t="str">
        <f ca="1">IF(OR(A25="",COUNTIF(equipe!$H$3:$L$11,A25)&gt;0),"",RANDBETWEEN(1,9)+ROW()/100)</f>
        <v/>
      </c>
      <c r="C25" t="str">
        <f t="shared" ca="1" si="0"/>
        <v/>
      </c>
      <c r="D25" t="str">
        <f t="array" ref="D25">IFERROR(INDEX(agents,SMALL(IF(personnel!D$5:D$34="x",ROW(agents)-4,9^9),ROW()-1)),"")</f>
        <v/>
      </c>
      <c r="E25" s="16" t="str">
        <f t="shared" ca="1" si="1"/>
        <v/>
      </c>
      <c r="F25" t="str">
        <f t="shared" ca="1" si="7"/>
        <v/>
      </c>
      <c r="G25" t="str">
        <f t="array" ref="G25">IFERROR(INDEX(agents,SMALL(IF(personnel!C$5:C$34="x",ROW(agents)-4,9^9),ROW()-1)),"")</f>
        <v/>
      </c>
      <c r="H25" s="16" t="str">
        <f t="shared" ca="1" si="2"/>
        <v/>
      </c>
      <c r="I25" t="str">
        <f t="shared" ca="1" si="3"/>
        <v/>
      </c>
      <c r="J25" t="str">
        <f t="array" ref="J25">IFERROR(INDEX(agents,SMALL(IF(personnel!F$5:F$34="x",ROW(agents)-4,9^9),ROW()-1)),"")</f>
        <v/>
      </c>
      <c r="K25" s="16" t="str">
        <f ca="1">IF(OR(J25="",COUNTIF(equipe!$H$3:$L$4,J25)&gt;0),"",RANDBETWEEN(1,9)+ROW()/100)</f>
        <v/>
      </c>
      <c r="L25" t="str">
        <f t="shared" ca="1" si="4"/>
        <v/>
      </c>
      <c r="M25" t="str">
        <f t="array" ref="M25">IFERROR(INDEX(agents,SMALL(IF(personnel!G$5:G$34="x",ROW(agents)-4,9^9),ROW()-1)),"")</f>
        <v/>
      </c>
      <c r="N25" s="16" t="str">
        <f ca="1">IF(OR(M25="",COUNTIF(equipe!$H$3:$L$5,M25)&gt;0),"",RANDBETWEEN(1,9)+ROW()/100)</f>
        <v/>
      </c>
      <c r="O25" t="str">
        <f t="shared" ca="1" si="5"/>
        <v/>
      </c>
      <c r="P25" s="51" t="str">
        <f t="array" ref="P25">IFERROR(INDEX(agents,SMALL(IF(personnel!H$5:H$34="x",ROW(agents)-4,9^9),ROW()-1)),"")</f>
        <v/>
      </c>
      <c r="Q25" s="52" t="str">
        <f ca="1">IF(OR(P25="",COUNTIF(equipe!$H$3:$L$7,P25)&gt;0),"",RANDBETWEEN(1,9)+ROW()/100)</f>
        <v/>
      </c>
      <c r="R25" s="51" t="str">
        <f ca="1">IFERROR(RANK(Q25,Q$2:Q$31),"")</f>
        <v/>
      </c>
      <c r="S25" t="str">
        <f t="array" ref="S25">IFERROR(INDEX(agents,SMALL(IF(personnel!E$5:E$34="x",ROW(agents)-4,9^9),ROW()-1)),"")</f>
        <v>SANTUCCI</v>
      </c>
      <c r="T25" s="58">
        <f ca="1">IF(OR(S25="",COUNTIF(equipe!$H$3:$L$8,S25)&gt;0),"",RANDBETWEEN(1,9)+ROW()/100)</f>
        <v>8.25</v>
      </c>
      <c r="U25">
        <f t="shared" ca="1" si="6"/>
        <v>1</v>
      </c>
    </row>
    <row r="26" spans="1:21" x14ac:dyDescent="0.35">
      <c r="A26" t="str">
        <f>personnel!B29</f>
        <v>NOGBOUN</v>
      </c>
      <c r="B26" s="16" t="str">
        <f ca="1">IF(OR(A26="",COUNTIF(equipe!$H$3:$L$11,A26)&gt;0),"",RANDBETWEEN(1,9)+ROW()/100)</f>
        <v/>
      </c>
      <c r="C26" t="str">
        <f t="shared" ca="1" si="0"/>
        <v/>
      </c>
      <c r="D26" t="str">
        <f t="array" ref="D26">IFERROR(INDEX(agents,SMALL(IF(personnel!D$5:D$34="x",ROW(agents)-4,9^9),ROW()-1)),"")</f>
        <v/>
      </c>
      <c r="E26" s="16" t="str">
        <f t="shared" ca="1" si="1"/>
        <v/>
      </c>
      <c r="F26" t="str">
        <f t="shared" ca="1" si="7"/>
        <v/>
      </c>
      <c r="G26" t="str">
        <f t="array" ref="G26">IFERROR(INDEX(agents,SMALL(IF(personnel!C$5:C$34="x",ROW(agents)-4,9^9),ROW()-1)),"")</f>
        <v/>
      </c>
      <c r="H26" s="16" t="str">
        <f t="shared" ca="1" si="2"/>
        <v/>
      </c>
      <c r="I26" t="str">
        <f t="shared" ca="1" si="3"/>
        <v/>
      </c>
      <c r="J26" t="str">
        <f t="array" ref="J26">IFERROR(INDEX(agents,SMALL(IF(personnel!F$5:F$34="x",ROW(agents)-4,9^9),ROW()-1)),"")</f>
        <v/>
      </c>
      <c r="K26" s="16" t="str">
        <f ca="1">IF(OR(J26="",COUNTIF(equipe!$H$3:$L$4,J26)&gt;0),"",RANDBETWEEN(1,9)+ROW()/100)</f>
        <v/>
      </c>
      <c r="L26" t="str">
        <f t="shared" ca="1" si="4"/>
        <v/>
      </c>
      <c r="M26" t="str">
        <f t="array" ref="M26">IFERROR(INDEX(agents,SMALL(IF(personnel!G$5:G$34="x",ROW(agents)-4,9^9),ROW()-1)),"")</f>
        <v/>
      </c>
      <c r="N26" s="16" t="str">
        <f ca="1">IF(OR(M26="",COUNTIF(equipe!$H$3:$L$5,M26)&gt;0),"",RANDBETWEEN(1,9)+ROW()/100)</f>
        <v/>
      </c>
      <c r="O26" t="str">
        <f t="shared" ca="1" si="5"/>
        <v/>
      </c>
      <c r="P26" s="51" t="str">
        <f t="array" ref="P26">IFERROR(INDEX(agents,SMALL(IF(personnel!H$5:H$34="x",ROW(agents)-4,9^9),ROW()-1)),"")</f>
        <v/>
      </c>
      <c r="Q26" s="52" t="str">
        <f ca="1">IF(OR(P26="",COUNTIF(equipe!$H$3:$L$7,P26)&gt;0),"",RANDBETWEEN(1,9)+ROW()/100)</f>
        <v/>
      </c>
      <c r="R26" s="51" t="str">
        <f ca="1">IFERROR(RANK(Q26,Q$2:Q$31),"")</f>
        <v/>
      </c>
      <c r="S26" t="str">
        <f t="array" ref="S26">IFERROR(INDEX(agents,SMALL(IF(personnel!E$5:E$34="x",ROW(agents)-4,9^9),ROW()-1)),"")</f>
        <v>VINCENT</v>
      </c>
      <c r="T26" s="58">
        <f ca="1">IF(OR(S26="",COUNTIF(equipe!$H$3:$L$8,S26)&gt;0),"",RANDBETWEEN(1,9)+ROW()/100)</f>
        <v>3.26</v>
      </c>
      <c r="U26">
        <f t="shared" ca="1" si="6"/>
        <v>7</v>
      </c>
    </row>
    <row r="27" spans="1:21" x14ac:dyDescent="0.35">
      <c r="A27" t="str">
        <f>personnel!B30</f>
        <v>NOUVEAU2</v>
      </c>
      <c r="B27" s="16" t="str">
        <f ca="1">IF(OR(A27="",COUNTIF(equipe!$H$3:$L$11,A27)&gt;0),"",RANDBETWEEN(1,9)+ROW()/100)</f>
        <v/>
      </c>
      <c r="C27" t="str">
        <f t="shared" ca="1" si="0"/>
        <v/>
      </c>
      <c r="D27" t="str">
        <f t="array" ref="D27">IFERROR(INDEX(agents,SMALL(IF(personnel!D$5:D$34="x",ROW(agents)-4,9^9),ROW()-1)),"")</f>
        <v/>
      </c>
      <c r="E27" s="16" t="str">
        <f t="shared" ca="1" si="1"/>
        <v/>
      </c>
      <c r="F27" t="str">
        <f t="shared" ca="1" si="7"/>
        <v/>
      </c>
      <c r="G27" t="str">
        <f t="array" ref="G27">IFERROR(INDEX(agents,SMALL(IF(personnel!C$5:C$34="x",ROW(agents)-4,9^9),ROW()-1)),"")</f>
        <v/>
      </c>
      <c r="H27" s="16" t="str">
        <f t="shared" ca="1" si="2"/>
        <v/>
      </c>
      <c r="I27" t="str">
        <f t="shared" ca="1" si="3"/>
        <v/>
      </c>
      <c r="J27" t="str">
        <f t="array" ref="J27">IFERROR(INDEX(agents,SMALL(IF(personnel!F$5:F$34="x",ROW(agents)-4,9^9),ROW()-1)),"")</f>
        <v/>
      </c>
      <c r="K27" s="16" t="str">
        <f ca="1">IF(OR(J27="",COUNTIF(equipe!$H$3:$L$4,J27)&gt;0),"",RANDBETWEEN(1,9)+ROW()/100)</f>
        <v/>
      </c>
      <c r="L27" t="str">
        <f t="shared" ca="1" si="4"/>
        <v/>
      </c>
      <c r="M27" t="str">
        <f t="array" ref="M27">IFERROR(INDEX(agents,SMALL(IF(personnel!G$5:G$34="x",ROW(agents)-4,9^9),ROW()-1)),"")</f>
        <v/>
      </c>
      <c r="N27" s="16" t="str">
        <f ca="1">IF(OR(M27="",COUNTIF(equipe!$H$3:$L$5,M27)&gt;0),"",RANDBETWEEN(1,9)+ROW()/100)</f>
        <v/>
      </c>
      <c r="O27" t="str">
        <f t="shared" ca="1" si="5"/>
        <v/>
      </c>
      <c r="P27" s="51" t="str">
        <f t="array" ref="P27">IFERROR(INDEX(agents,SMALL(IF(personnel!H$5:H$34="x",ROW(agents)-4,9^9),ROW()-1)),"")</f>
        <v/>
      </c>
      <c r="Q27" s="52" t="str">
        <f ca="1">IF(OR(P27="",COUNTIF(equipe!$H$3:$L$7,P27)&gt;0),"",RANDBETWEEN(1,9)+ROW()/100)</f>
        <v/>
      </c>
      <c r="R27" s="51" t="str">
        <f ca="1">IFERROR(RANK(Q27,Q$2:Q$31),"")</f>
        <v/>
      </c>
      <c r="S27" t="str">
        <f t="array" ref="S27">IFERROR(INDEX(agents,SMALL(IF(personnel!E$5:E$34="x",ROW(agents)-4,9^9),ROW()-1)),"")</f>
        <v/>
      </c>
      <c r="T27" s="58" t="str">
        <f ca="1">IF(OR(S27="",COUNTIF(equipe!$H$3:$L$8,S27)&gt;0),"",RANDBETWEEN(1,9)+ROW()/100)</f>
        <v/>
      </c>
      <c r="U27" t="str">
        <f t="shared" ca="1" si="6"/>
        <v/>
      </c>
    </row>
    <row r="28" spans="1:21" x14ac:dyDescent="0.35">
      <c r="A28" t="str">
        <f>personnel!B31</f>
        <v>NOUVEAU3</v>
      </c>
      <c r="B28" s="16">
        <f ca="1">IF(OR(A28="",COUNTIF(equipe!$H$3:$L$11,A28)&gt;0),"",RANDBETWEEN(1,9)+ROW()/100)</f>
        <v>4.28</v>
      </c>
      <c r="C28">
        <f t="shared" ca="1" si="0"/>
        <v>5</v>
      </c>
      <c r="D28" t="str">
        <f t="array" ref="D28">IFERROR(INDEX(agents,SMALL(IF(personnel!D$5:D$34="x",ROW(agents)-4,9^9),ROW()-1)),"")</f>
        <v/>
      </c>
      <c r="E28" s="16" t="str">
        <f t="shared" ca="1" si="1"/>
        <v/>
      </c>
      <c r="F28" t="str">
        <f t="shared" ca="1" si="7"/>
        <v/>
      </c>
      <c r="G28" t="str">
        <f t="array" ref="G28">IFERROR(INDEX(agents,SMALL(IF(personnel!C$5:C$34="x",ROW(agents)-4,9^9),ROW()-1)),"")</f>
        <v/>
      </c>
      <c r="H28" s="16" t="str">
        <f t="shared" ca="1" si="2"/>
        <v/>
      </c>
      <c r="I28" t="str">
        <f t="shared" ca="1" si="3"/>
        <v/>
      </c>
      <c r="J28" t="str">
        <f t="array" ref="J28">IFERROR(INDEX(agents,SMALL(IF(personnel!F$5:F$34="x",ROW(agents)-4,9^9),ROW()-1)),"")</f>
        <v/>
      </c>
      <c r="K28" s="16" t="str">
        <f ca="1">IF(OR(J28="",COUNTIF(equipe!$H$3:$L$4,J28)&gt;0),"",RANDBETWEEN(1,9)+ROW()/100)</f>
        <v/>
      </c>
      <c r="L28" t="str">
        <f t="shared" ca="1" si="4"/>
        <v/>
      </c>
      <c r="M28" t="str">
        <f t="array" ref="M28">IFERROR(INDEX(agents,SMALL(IF(personnel!G$5:G$34="x",ROW(agents)-4,9^9),ROW()-1)),"")</f>
        <v/>
      </c>
      <c r="N28" s="16" t="str">
        <f ca="1">IF(OR(M28="",COUNTIF(equipe!$H$3:$L$5,M28)&gt;0),"",RANDBETWEEN(1,9)+ROW()/100)</f>
        <v/>
      </c>
      <c r="O28" t="str">
        <f t="shared" ca="1" si="5"/>
        <v/>
      </c>
      <c r="P28" s="51" t="str">
        <f t="array" ref="P28">IFERROR(INDEX(agents,SMALL(IF(personnel!H$5:H$34="x",ROW(agents)-4,9^9),ROW()-1)),"")</f>
        <v/>
      </c>
      <c r="Q28" s="52" t="str">
        <f ca="1">IF(OR(P28="",COUNTIF(equipe!$H$3:$L$7,P28)&gt;0),"",RANDBETWEEN(1,9)+ROW()/100)</f>
        <v/>
      </c>
      <c r="R28" s="51" t="str">
        <f ca="1">IFERROR(RANK(Q28,Q$2:Q$31),"")</f>
        <v/>
      </c>
      <c r="S28" t="str">
        <f t="array" ref="S28">IFERROR(INDEX(agents,SMALL(IF(personnel!E$5:E$34="x",ROW(agents)-4,9^9),ROW()-1)),"")</f>
        <v/>
      </c>
      <c r="T28" s="58" t="str">
        <f ca="1">IF(OR(S28="",COUNTIF(equipe!$H$3:$L$8,S28)&gt;0),"",RANDBETWEEN(1,9)+ROW()/100)</f>
        <v/>
      </c>
      <c r="U28" t="str">
        <f t="shared" ca="1" si="6"/>
        <v/>
      </c>
    </row>
    <row r="29" spans="1:21" x14ac:dyDescent="0.35">
      <c r="A29" t="str">
        <f>personnel!B32</f>
        <v>PLUTON</v>
      </c>
      <c r="B29" s="16" t="str">
        <f ca="1">IF(OR(A29="",COUNTIF(equipe!$H$3:$L$11,A29)&gt;0),"",RANDBETWEEN(1,9)+ROW()/100)</f>
        <v/>
      </c>
      <c r="C29" t="str">
        <f t="shared" ca="1" si="0"/>
        <v/>
      </c>
      <c r="D29" t="str">
        <f t="array" ref="D29">IFERROR(INDEX(agents,SMALL(IF(personnel!D$5:D$34="x",ROW(agents)-4,9^9),ROW()-1)),"")</f>
        <v/>
      </c>
      <c r="E29" s="16" t="str">
        <f t="shared" ca="1" si="1"/>
        <v/>
      </c>
      <c r="F29" t="str">
        <f t="shared" ca="1" si="7"/>
        <v/>
      </c>
      <c r="G29" t="str">
        <f t="array" ref="G29">IFERROR(INDEX(agents,SMALL(IF(personnel!C$5:C$34="x",ROW(agents)-4,9^9),ROW()-1)),"")</f>
        <v/>
      </c>
      <c r="H29" s="16" t="str">
        <f t="shared" ca="1" si="2"/>
        <v/>
      </c>
      <c r="I29" t="str">
        <f t="shared" ca="1" si="3"/>
        <v/>
      </c>
      <c r="J29" t="str">
        <f t="array" ref="J29">IFERROR(INDEX(agents,SMALL(IF(personnel!F$5:F$34="x",ROW(agents)-4,9^9),ROW()-1)),"")</f>
        <v/>
      </c>
      <c r="K29" s="16" t="str">
        <f ca="1">IF(OR(J29="",COUNTIF(equipe!$H$3:$L$4,J29)&gt;0),"",RANDBETWEEN(1,9)+ROW()/100)</f>
        <v/>
      </c>
      <c r="L29" t="str">
        <f t="shared" ca="1" si="4"/>
        <v/>
      </c>
      <c r="M29" t="str">
        <f t="array" ref="M29">IFERROR(INDEX(agents,SMALL(IF(personnel!G$5:G$34="x",ROW(agents)-4,9^9),ROW()-1)),"")</f>
        <v/>
      </c>
      <c r="N29" s="16" t="str">
        <f ca="1">IF(OR(M29="",COUNTIF(equipe!$H$3:$L$5,M29)&gt;0),"",RANDBETWEEN(1,9)+ROW()/100)</f>
        <v/>
      </c>
      <c r="O29" t="str">
        <f t="shared" ca="1" si="5"/>
        <v/>
      </c>
      <c r="P29" s="51" t="str">
        <f t="array" ref="P29">IFERROR(INDEX(agents,SMALL(IF(personnel!H$5:H$34="x",ROW(agents)-4,9^9),ROW()-1)),"")</f>
        <v/>
      </c>
      <c r="Q29" s="52" t="str">
        <f ca="1">IF(OR(P29="",COUNTIF(equipe!$H$3:$L$7,P29)&gt;0),"",RANDBETWEEN(1,9)+ROW()/100)</f>
        <v/>
      </c>
      <c r="R29" s="51" t="str">
        <f ca="1">IFERROR(RANK(Q29,Q$2:Q$31),"")</f>
        <v/>
      </c>
      <c r="S29" t="str">
        <f t="array" ref="S29">IFERROR(INDEX(agents,SMALL(IF(personnel!E$5:E$34="x",ROW(agents)-4,9^9),ROW()-1)),"")</f>
        <v/>
      </c>
      <c r="T29" s="58" t="str">
        <f ca="1">IF(OR(S29="",COUNTIF(equipe!$H$3:$L$8,S29)&gt;0),"",RANDBETWEEN(1,9)+ROW()/100)</f>
        <v/>
      </c>
      <c r="U29" t="str">
        <f t="shared" ca="1" si="6"/>
        <v/>
      </c>
    </row>
    <row r="30" spans="1:21" x14ac:dyDescent="0.35">
      <c r="A30" t="str">
        <f>personnel!B33</f>
        <v>SANTUCCI</v>
      </c>
      <c r="B30" s="16">
        <f ca="1">IF(OR(A30="",COUNTIF(equipe!$H$3:$L$11,A30)&gt;0),"",RANDBETWEEN(1,9)+ROW()/100)</f>
        <v>1.3</v>
      </c>
      <c r="C30">
        <f t="shared" ca="1" si="0"/>
        <v>6</v>
      </c>
      <c r="D30" t="str">
        <f t="array" ref="D30">IFERROR(INDEX(agents,SMALL(IF(personnel!D$5:D$34="x",ROW(agents)-4,9^9),ROW()-1)),"")</f>
        <v/>
      </c>
      <c r="E30" s="16" t="str">
        <f t="shared" ca="1" si="1"/>
        <v/>
      </c>
      <c r="F30" t="str">
        <f t="shared" ca="1" si="7"/>
        <v/>
      </c>
      <c r="G30" t="str">
        <f t="array" ref="G30">IFERROR(INDEX(agents,SMALL(IF(personnel!C$5:C$34="x",ROW(agents)-4,9^9),ROW()-1)),"")</f>
        <v/>
      </c>
      <c r="H30" s="16" t="str">
        <f t="shared" ca="1" si="2"/>
        <v/>
      </c>
      <c r="I30" t="str">
        <f t="shared" ca="1" si="3"/>
        <v/>
      </c>
      <c r="J30" t="str">
        <f t="array" ref="J30">IFERROR(INDEX(agents,SMALL(IF(personnel!F$5:F$34="x",ROW(agents)-4,9^9),ROW()-1)),"")</f>
        <v/>
      </c>
      <c r="K30" s="16" t="str">
        <f ca="1">IF(OR(J30="",COUNTIF(equipe!$H$3:$L$4,J30)&gt;0),"",RANDBETWEEN(1,9)+ROW()/100)</f>
        <v/>
      </c>
      <c r="L30" t="str">
        <f t="shared" ca="1" si="4"/>
        <v/>
      </c>
      <c r="M30" t="str">
        <f t="array" ref="M30">IFERROR(INDEX(agents,SMALL(IF(personnel!G$5:G$34="x",ROW(agents)-4,9^9),ROW()-1)),"")</f>
        <v/>
      </c>
      <c r="N30" s="16" t="str">
        <f ca="1">IF(OR(M30="",COUNTIF(equipe!$H$3:$L$5,M30)&gt;0),"",RANDBETWEEN(1,9)+ROW()/100)</f>
        <v/>
      </c>
      <c r="O30" t="str">
        <f t="shared" ca="1" si="5"/>
        <v/>
      </c>
      <c r="P30" s="51" t="str">
        <f t="array" ref="P30">IFERROR(INDEX(agents,SMALL(IF(personnel!H$5:H$34="x",ROW(agents)-4,9^9),ROW()-1)),"")</f>
        <v/>
      </c>
      <c r="Q30" s="52" t="str">
        <f ca="1">IF(OR(P30="",COUNTIF(equipe!$H$3:$L$7,P30)&gt;0),"",RANDBETWEEN(1,9)+ROW()/100)</f>
        <v/>
      </c>
      <c r="R30" s="51" t="str">
        <f ca="1">IFERROR(RANK(Q30,Q$2:Q$31),"")</f>
        <v/>
      </c>
      <c r="S30" t="str">
        <f t="array" ref="S30">IFERROR(INDEX(agents,SMALL(IF(personnel!E$5:E$34="x",ROW(agents)-4,9^9),ROW()-1)),"")</f>
        <v/>
      </c>
      <c r="T30" s="58" t="str">
        <f ca="1">IF(OR(S30="",COUNTIF(equipe!$H$3:$L$8,S30)&gt;0),"",RANDBETWEEN(1,9)+ROW()/100)</f>
        <v/>
      </c>
      <c r="U30" t="str">
        <f t="shared" ca="1" si="6"/>
        <v/>
      </c>
    </row>
    <row r="31" spans="1:21" x14ac:dyDescent="0.35">
      <c r="A31" t="str">
        <f>personnel!B34</f>
        <v>VINCENT</v>
      </c>
      <c r="B31" s="16">
        <f ca="1">IF(OR(A31="",COUNTIF(equipe!$H$3:$L$11,A31)&gt;0),"",RANDBETWEEN(1,9)+ROW()/100)</f>
        <v>5.31</v>
      </c>
      <c r="C31">
        <f t="shared" ca="1" si="0"/>
        <v>4</v>
      </c>
      <c r="D31" t="str">
        <f t="array" ref="D31">IFERROR(INDEX(agents,SMALL(IF(personnel!D$5:D$34="x",ROW(agents)-4,9^9),ROW()-1)),"")</f>
        <v/>
      </c>
      <c r="E31" s="16" t="str">
        <f t="shared" ca="1" si="1"/>
        <v/>
      </c>
      <c r="F31" t="str">
        <f t="shared" ca="1" si="7"/>
        <v/>
      </c>
      <c r="G31" t="str">
        <f t="array" ref="G31">IFERROR(INDEX(agents,SMALL(IF(personnel!C$5:C$34="x",ROW(agents)-4,9^9),ROW()-1)),"")</f>
        <v/>
      </c>
      <c r="H31" s="16" t="str">
        <f t="shared" ca="1" si="2"/>
        <v/>
      </c>
      <c r="I31" t="str">
        <f t="shared" ca="1" si="3"/>
        <v/>
      </c>
      <c r="J31" t="str">
        <f t="array" ref="J31">IFERROR(INDEX(agents,SMALL(IF(personnel!F$5:F$34="x",ROW(agents)-4,9^9),ROW()-1)),"")</f>
        <v/>
      </c>
      <c r="K31" s="16" t="str">
        <f ca="1">IF(OR(J31="",COUNTIF(equipe!$H$3:$L$4,J31)&gt;0),"",RANDBETWEEN(1,9)+ROW()/100)</f>
        <v/>
      </c>
      <c r="L31" t="str">
        <f t="shared" ca="1" si="4"/>
        <v/>
      </c>
      <c r="M31" t="str">
        <f t="array" ref="M31">IFERROR(INDEX(agents,SMALL(IF(personnel!G$5:G$34="x",ROW(agents)-4,9^9),ROW()-1)),"")</f>
        <v/>
      </c>
      <c r="N31" s="16" t="str">
        <f ca="1">IF(OR(M31="",COUNTIF(equipe!$H$3:$L$5,M31)&gt;0),"",RANDBETWEEN(1,9)+ROW()/100)</f>
        <v/>
      </c>
      <c r="O31" t="str">
        <f t="shared" ca="1" si="5"/>
        <v/>
      </c>
      <c r="P31" s="51" t="str">
        <f t="array" ref="P31">IFERROR(INDEX(agents,SMALL(IF(personnel!H$5:H$34="x",ROW(agents)-4,9^9),ROW()-1)),"")</f>
        <v/>
      </c>
      <c r="Q31" s="52" t="str">
        <f ca="1">IF(OR(P31="",COUNTIF(equipe!$H$3:$L$7,P31)&gt;0),"",RANDBETWEEN(1,9)+ROW()/100)</f>
        <v/>
      </c>
      <c r="R31" s="51" t="str">
        <f ca="1">IFERROR(RANK(Q31,Q$2:Q$31),"")</f>
        <v/>
      </c>
      <c r="S31" t="str">
        <f t="array" ref="S31">IFERROR(INDEX(agents,SMALL(IF(personnel!E$5:E$34="x",ROW(agents)-4,9^9),ROW()-1)),"")</f>
        <v/>
      </c>
      <c r="T31" s="58" t="str">
        <f ca="1">IF(OR(S31="",COUNTIF(equipe!$H$3:$L$8,S31)&gt;0),"",RANDBETWEEN(1,9)+ROW()/100)</f>
        <v/>
      </c>
      <c r="U31" t="str">
        <f t="shared" ca="1" si="6"/>
        <v/>
      </c>
    </row>
    <row r="32" spans="1:21" x14ac:dyDescent="0.35">
      <c r="P32" s="51"/>
      <c r="Q32" s="52"/>
      <c r="R32" s="51"/>
    </row>
    <row r="33" spans="4:19" x14ac:dyDescent="0.35">
      <c r="D33">
        <f>COUNTIF(Preventeur,"&gt;&lt;")</f>
        <v>5</v>
      </c>
      <c r="G33">
        <f>COUNTIF(chef,"&gt;&lt;")</f>
        <v>6</v>
      </c>
      <c r="J33">
        <f>COUNTIF(PNR,"&gt;&lt;")</f>
        <v>9</v>
      </c>
      <c r="M33">
        <f>COUNTIF(PL,"&gt;&lt;")</f>
        <v>10</v>
      </c>
      <c r="P33" s="51">
        <f>COUNTIF(extincteur,"&gt;&lt;")</f>
        <v>10</v>
      </c>
      <c r="Q33" s="52"/>
      <c r="R33" s="51"/>
      <c r="S33">
        <f>COUNTIF(Equipier,"&gt;&lt;")</f>
        <v>25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22"/>
  <sheetViews>
    <sheetView workbookViewId="0">
      <selection activeCell="C1" sqref="C1:G1048576"/>
    </sheetView>
  </sheetViews>
  <sheetFormatPr baseColWidth="10" defaultColWidth="10.81640625" defaultRowHeight="14.5" x14ac:dyDescent="0.35"/>
  <cols>
    <col min="1" max="1" width="3" style="11" bestFit="1" customWidth="1"/>
    <col min="2" max="2" width="23.1796875" style="11" bestFit="1" customWidth="1"/>
    <col min="3" max="4" width="14.1796875" style="11" hidden="1" customWidth="1"/>
    <col min="5" max="6" width="14" style="11" hidden="1" customWidth="1"/>
    <col min="7" max="7" width="14.54296875" style="11" hidden="1" customWidth="1"/>
    <col min="8" max="12" width="14.7265625" style="11" customWidth="1"/>
    <col min="13" max="16384" width="10.81640625" style="11"/>
  </cols>
  <sheetData>
    <row r="1" spans="2:12" x14ac:dyDescent="0.35">
      <c r="B1" s="10"/>
      <c r="H1" s="11" t="s">
        <v>45</v>
      </c>
    </row>
    <row r="2" spans="2:12" x14ac:dyDescent="0.35">
      <c r="H2" s="12">
        <v>1</v>
      </c>
      <c r="I2" s="12">
        <v>2</v>
      </c>
      <c r="J2" s="12">
        <v>3</v>
      </c>
      <c r="K2" s="12">
        <v>4</v>
      </c>
      <c r="L2" s="12">
        <v>5</v>
      </c>
    </row>
    <row r="3" spans="2:12" x14ac:dyDescent="0.35">
      <c r="B3" s="10" t="s">
        <v>1</v>
      </c>
      <c r="H3" s="11" t="str">
        <f ca="1">INDEX(Preventeur,MATCH(equipe!H2,liste!$F$2:$F$31,0))</f>
        <v>PAQUIEN</v>
      </c>
      <c r="I3" s="11" t="str">
        <f ca="1">INDEX(Preventeur,MATCH(equipe!I2,liste!$F$2:$F$31,0))</f>
        <v>SPIZAK</v>
      </c>
      <c r="J3" s="11" t="str">
        <f ca="1">INDEX(Preventeur,MATCH(equipe!J2,liste!$F$2:$F$31,0))</f>
        <v>QUINONERO</v>
      </c>
      <c r="K3" s="11" t="str">
        <f ca="1">INDEX(Preventeur,MATCH(equipe!K2,liste!$F$2:$F$31,0))</f>
        <v>MARTINEZ</v>
      </c>
      <c r="L3" s="11" t="str">
        <f ca="1">INDEX(Preventeur,MATCH(equipe!L2,liste!$F$2:$F$31,0))</f>
        <v>DURAND</v>
      </c>
    </row>
    <row r="4" spans="2:12" x14ac:dyDescent="0.35">
      <c r="B4" s="10" t="s">
        <v>0</v>
      </c>
      <c r="H4" s="11" t="str">
        <f ca="1">INDEX(chef,MATCH(equipe!H2,liste!$I$2:$I$31,0))</f>
        <v>VASCHALDE</v>
      </c>
      <c r="I4" s="11" t="str">
        <f ca="1">INDEX(chef,MATCH(equipe!I2,liste!$I$2:$I$31,0))</f>
        <v>DEMON</v>
      </c>
      <c r="J4" s="11" t="str">
        <f ca="1">INDEX(chef,MATCH(equipe!J2,liste!$I$2:$I$31,0))</f>
        <v>GONCALVES</v>
      </c>
      <c r="K4" s="11" t="str">
        <f ca="1">INDEX(chef,MATCH(equipe!K2,liste!$I$2:$I$31,0))</f>
        <v>SZENK</v>
      </c>
      <c r="L4" s="11" t="str">
        <f ca="1">INDEX(chef,MATCH(equipe!L2,liste!$I$2:$I$31,0))</f>
        <v>REVOIL</v>
      </c>
    </row>
    <row r="5" spans="2:12" s="13" customFormat="1" x14ac:dyDescent="0.35">
      <c r="B5" s="10" t="s">
        <v>2</v>
      </c>
      <c r="C5" s="13" t="str">
        <f ca="1">IF(COUNTIF(PNR,H4)=1,H4,IF(COUNTIF(PNR,H3)=1,H3,"?"))</f>
        <v>VASCHALDE</v>
      </c>
      <c r="D5" s="13" t="str">
        <f ca="1">IF(COUNTIF(PNR,I4)=1,I4,IF(COUNTIF(PNR,I3)=1,I3,"?"))</f>
        <v>DEMON</v>
      </c>
      <c r="E5" s="13" t="str">
        <f ca="1">IF(COUNTIF(PNR,J4)=1,J4,IF(COUNTIF(PNR,J3)=1,J3,"?"))</f>
        <v>QUINONERO</v>
      </c>
      <c r="F5" s="13" t="str">
        <f ca="1">IF(COUNTIF(PNR,K4)=1,K4,IF(COUNTIF(PNR,K3)=1,K3,"?"))</f>
        <v>MARTINEZ</v>
      </c>
      <c r="G5" s="13" t="str">
        <f ca="1">IF(COUNTIF(PNR,L4)=1,L4,IF(COUNTIF(PNR,L3)=1,L3,"?"))</f>
        <v>REVOIL</v>
      </c>
      <c r="H5" s="11" t="str">
        <f ca="1">IF(C5="?",INDEX(PNR,MATCH(COUNTIF($C5:C5,"?"),liste!$L$2:$L$31,0)),C5)</f>
        <v>VASCHALDE</v>
      </c>
      <c r="I5" s="11" t="str">
        <f ca="1">IF(D5="?",INDEX(PNR,MATCH(COUNTIF($C5:D5,"?"),liste!$L$2:$L$31,0)),D5)</f>
        <v>DEMON</v>
      </c>
      <c r="J5" s="11" t="str">
        <f ca="1">IF(E5="?",INDEX(PNR,MATCH(COUNTIF($C5:E5,"?"),liste!$L$2:$L$31,0)),E5)</f>
        <v>QUINONERO</v>
      </c>
      <c r="K5" s="11" t="str">
        <f ca="1">IF(F5="?",INDEX(PNR,MATCH(COUNTIF($C5:F5,"?"),liste!$L$2:$L$31,0)),F5)</f>
        <v>MARTINEZ</v>
      </c>
      <c r="L5" s="11" t="str">
        <f ca="1">IF(G5="?",INDEX(PNR,MATCH(COUNTIF($C5:G5,"?"),liste!$L$2:$L$31,0)),G5)</f>
        <v>REVOIL</v>
      </c>
    </row>
    <row r="6" spans="2:12" s="13" customFormat="1" x14ac:dyDescent="0.35">
      <c r="B6" s="10" t="s">
        <v>13</v>
      </c>
      <c r="C6" s="13" t="str">
        <f ca="1">IF(COUNTIF(PL,H4)=1,H4,IF(COUNTIF(PL,H3)=1,H3,IF(COUNTIF(PL,H5)=1,H5,"?")))</f>
        <v>PAQUIEN</v>
      </c>
      <c r="D6" s="13" t="str">
        <f ca="1">IF(COUNTIF(PL,I4)=1,I4,IF(COUNTIF(PL,I3)=1,I3,IF(COUNTIF(PL,I5)=1,I5,"?")))</f>
        <v>?</v>
      </c>
      <c r="E6" s="13" t="str">
        <f ca="1">IF(COUNTIF(PL,J4)=1,J4,IF(COUNTIF(PL,J3)=1,J3,IF(COUNTIF(PL,J5)=1,J5,"?")))</f>
        <v>?</v>
      </c>
      <c r="F6" s="13" t="str">
        <f ca="1">IF(COUNTIF(PL,K4)=1,K4,IF(COUNTIF(PL,K3)=1,K3,IF(COUNTIF(PL,K5)=1,K5,"?")))</f>
        <v>?</v>
      </c>
      <c r="G6" s="13" t="str">
        <f ca="1">IF(COUNTIF(PL,L4)=1,L4,IF(COUNTIF(PL,L3)=1,L3,IF(COUNTIF(PL,L5)=1,L5,"?")))</f>
        <v>DURAND</v>
      </c>
      <c r="H6" s="11" t="str">
        <f ca="1">IF(C6="?",INDEX(PL,MATCH(COUNTIF($C6:C6,"?"),liste!$O$2:$O$31,0)),C6)</f>
        <v>PAQUIEN</v>
      </c>
      <c r="I6" s="11" t="str">
        <f ca="1">IF(D6="?",INDEX(PL,MATCH(COUNTIF($C6:D6,"?"),liste!$O$2:$O$31,0)),D6)</f>
        <v>LOPEZ</v>
      </c>
      <c r="J6" s="11" t="str">
        <f ca="1">IF(E6="?",INDEX(PL,MATCH(COUNTIF($C6:E6,"?"),liste!$O$2:$O$31,0)),E6)</f>
        <v>FINET</v>
      </c>
      <c r="K6" s="11" t="str">
        <f ca="1">IF(F6="?",INDEX(PL,MATCH(COUNTIF($C6:F6,"?"),liste!$O$2:$O$31,0)),F6)</f>
        <v>BAZIN</v>
      </c>
      <c r="L6" s="11" t="str">
        <f ca="1">IF(G6="?",INDEX(PL,MATCH(COUNTIF($C6:G6,"?"),liste!$O$2:$O$31,0)),G6)</f>
        <v>DURAND</v>
      </c>
    </row>
    <row r="7" spans="2:12" s="13" customFormat="1" x14ac:dyDescent="0.35">
      <c r="B7" s="10" t="s">
        <v>13</v>
      </c>
      <c r="C7" s="13" t="str">
        <f ca="1">IF(AND(H4&lt;&gt;H6,COUNTIF(PL,H4)=1),H4,IF(AND(H3&lt;&gt;H6,COUNTIF(PL,H3)=1),H3,IF(AND(H5&lt;&gt;H6,COUNTIF(PL,H5)=1),H5,"?")))</f>
        <v>?</v>
      </c>
      <c r="D7" s="13" t="str">
        <f ca="1">IF(AND(I4&lt;&gt;I6,COUNTIF(PL,I4)=1),I4,IF(AND(I3&lt;&gt;I6,COUNTIF(PL,I3)=1),I3,IF(AND(I5&lt;&gt;I6,COUNTIF(PL,I5)=1),I5,"?")))</f>
        <v>?</v>
      </c>
      <c r="E7" s="13" t="str">
        <f ca="1">IF(AND(J4&lt;&gt;J6,COUNTIF(PL,J4)=1),J4,IF(AND(J3&lt;&gt;J6,COUNTIF(PL,J3)=1),J3,IF(AND(J5&lt;&gt;J6,COUNTIF(PL,J5)=1),J5,"?")))</f>
        <v>?</v>
      </c>
      <c r="F7" s="13" t="str">
        <f ca="1">IF(AND(K4&lt;&gt;K6,COUNTIF(PL,K4)=1),K4,IF(AND(K3&lt;&gt;K6,COUNTIF(PL,K3)=1),K3,IF(AND(K5&lt;&gt;K6,COUNTIF(PL,K5)=1),K5,"?")))</f>
        <v>?</v>
      </c>
      <c r="G7" s="13" t="str">
        <f ca="1">IF(AND(L4&lt;&gt;L6,COUNTIF(PL,L4)=1),L4,IF(AND(L3&lt;&gt;L6,COUNTIF(PL,L3)=1),L3,IF(AND(L5&lt;&gt;L6,COUNTIF(PL,L5)=1),L5,"?")))</f>
        <v>?</v>
      </c>
      <c r="H7" s="11" t="str">
        <f ca="1">IF(C7="?",INDEX(PL,MATCH(COUNTIF($C7:C7,"?")+COUNTIF($C$6:$G$6,"?"),liste!$O$2:$O$31,0)),C7)</f>
        <v>CASTELLO</v>
      </c>
      <c r="I7" s="11" t="str">
        <f ca="1">IF(D7="?",INDEX(PL,MATCH(COUNTIF($C7:D7,"?")+COUNTIF($C$6:$G$6,"?"),liste!$O$2:$O$31,0)),D7)</f>
        <v>MASSELOT</v>
      </c>
      <c r="J7" s="11" t="str">
        <f ca="1">IF(E7="?",INDEX(PL,MATCH(COUNTIF($C7:E7,"?")+COUNTIF($C$6:$G$6,"?"),liste!$O$2:$O$31,0)),E7)</f>
        <v>BRIER</v>
      </c>
      <c r="K7" s="11" t="str">
        <f ca="1">IF(F7="?",INDEX(PL,MATCH(COUNTIF($C7:F7,"?")+COUNTIF($C$6:$G$6,"?"),liste!$O$2:$O$31,0)),F7)</f>
        <v>GOGUYER</v>
      </c>
      <c r="L7" s="11" t="str">
        <f ca="1">IF(G7="?",INDEX(PL,MATCH(COUNTIF($C7:G7,"?")+COUNTIF($C$6:$G$6,"?"),liste!$O$2:$O$31,0)),G7)</f>
        <v>MADANGA</v>
      </c>
    </row>
    <row r="8" spans="2:12" s="13" customFormat="1" x14ac:dyDescent="0.35">
      <c r="B8" s="53" t="s">
        <v>4</v>
      </c>
      <c r="C8" s="54" t="str">
        <f ca="1">IF(COUNTIF(extincteur,H4)=1,H4,IF(COUNTIF(extincteur,H3)=1,H3,IF(COUNTIF(extincteur,H5)=1,H5,IF(COUNTIF(extincteur,H6)=1,H6,IF(COUNTIF(extincteur,H7)=1,H7,"?")))))</f>
        <v>CASTELLO</v>
      </c>
      <c r="D8" s="54" t="str">
        <f ca="1">IF(COUNTIF(extincteur,I4)=1,I4,IF(COUNTIF(extincteur,I3)=1,I3,IF(COUNTIF(extincteur,I5)=1,I5,IF(COUNTIF(extincteur,I6)=1,I6,IF(COUNTIF(extincteur,I7)=1,I7,"?")))))</f>
        <v>MASSELOT</v>
      </c>
      <c r="E8" s="54" t="str">
        <f ca="1">IF(COUNTIF(extincteur,J4)=1,J4,IF(COUNTIF(extincteur,J3)=1,J3,IF(COUNTIF(extincteur,J5)=1,J5,IF(COUNTIF(extincteur,J6)=1,J6,IF(COUNTIF(extincteur,J7)=1,J7,"?")))))</f>
        <v>?</v>
      </c>
      <c r="F8" s="54" t="str">
        <f ca="1">IF(COUNTIF(extincteur,K4)=1,K4,IF(COUNTIF(extincteur,K3)=1,K3,IF(COUNTIF(extincteur,K5)=1,K5,IF(COUNTIF(extincteur,K6)=1,K6,IF(COUNTIF(extincteur,K7)=1,K7,"?")))))</f>
        <v>SZENK</v>
      </c>
      <c r="G8" s="54" t="str">
        <f ca="1">IF(COUNTIF(extincteur,L4)=1,L4,IF(COUNTIF(extincteur,L3)=1,L3,IF(COUNTIF(extincteur,L5)=1,L5,IF(COUNTIF(extincteur,L6)=1,L6,IF(COUNTIF(extincteur,L7)=1,L7,"?")))))</f>
        <v>MADANGA</v>
      </c>
      <c r="H8" s="55" t="str">
        <f ca="1">IF(C8="?",INDEX(extincteur,MATCH(COUNTIF($C8:C8,"?"),liste!$R$2:$R$31,0)),C8)</f>
        <v>CASTELLO</v>
      </c>
      <c r="I8" s="55" t="str">
        <f ca="1">IF(D8="?",INDEX(extincteur,MATCH(COUNTIF($C8:D8,"?"),liste!$R$2:$R$31,0)),D8)</f>
        <v>MASSELOT</v>
      </c>
      <c r="J8" s="55" t="str">
        <f ca="1">IF(E8="?",INDEX(extincteur,MATCH(COUNTIF($C8:E8,"?"),liste!$R$2:$R$31,0)),E8)</f>
        <v>MARTY</v>
      </c>
      <c r="K8" s="55" t="str">
        <f ca="1">IF(F8="?",INDEX(extincteur,MATCH(COUNTIF($C8:F8,"?"),liste!$R$2:$R$31,0)),F8)</f>
        <v>SZENK</v>
      </c>
      <c r="L8" s="55" t="str">
        <f ca="1">IF(G8="?",INDEX(extincteur,MATCH(COUNTIF($C8:G8,"?"),liste!$R$2:$R$31,0)),G8)</f>
        <v>MADANGA</v>
      </c>
    </row>
    <row r="9" spans="2:12" s="13" customFormat="1" x14ac:dyDescent="0.35">
      <c r="B9" s="10" t="s">
        <v>16</v>
      </c>
      <c r="C9" s="13" t="str">
        <f ca="1">IF(AND(H4&lt;&gt;H8,COUNTIF(Equipier,H4)=1),H4,
IF(AND(H3&lt;&gt;H8,COUNTIF(Equipier,H3)=1),H3,
IF(AND(H5&lt;&gt;H8,COUNTIF(Equipier,H5)=1),H5,
IF(AND(H6&lt;&gt;H8,COUNTIF(Equipier,H6)=1),H6,
IF(AND(H7&lt;&gt;H8,COUNTIF(Equipier,H7)=1),H7,
"?")))))</f>
        <v>PAQUIEN</v>
      </c>
      <c r="D9" s="13" t="str">
        <f ca="1">IF(AND(I4&lt;&gt;I8,COUNTIF(Equipier,I4)=1),I4,
IF(AND(I3&lt;&gt;I8,COUNTIF(Equipier,I3)=1),I3,
IF(AND(I5&lt;&gt;I8,COUNTIF(Equipier,I5)=1),I5,
IF(AND(I6&lt;&gt;I8,COUNTIF(Equipier,I6)=1),I6,
IF(AND(I7&lt;&gt;I8,COUNTIF(Equipier,I7)=1),I7,
"?")))))</f>
        <v>SPIZAK</v>
      </c>
      <c r="E9" s="13" t="str">
        <f ca="1">IF(AND(J4&lt;&gt;J8,COUNTIF(Equipier,J4)=1),J4,
IF(AND(J3&lt;&gt;J8,COUNTIF(Equipier,J3)=1),J3,
IF(AND(J5&lt;&gt;J8,COUNTIF(Equipier,J5)=1),J5,
IF(AND(J6&lt;&gt;J8,COUNTIF(Equipier,J6)=1),J6,
IF(AND(J7&lt;&gt;J8,COUNTIF(Equipier,J7)=1),J7,
"?")))))</f>
        <v>QUINONERO</v>
      </c>
      <c r="F9" s="13" t="str">
        <f ca="1">IF(AND(K4&lt;&gt;K8,COUNTIF(Equipier,K4)=1),K4,
IF(AND(K3&lt;&gt;K8,COUNTIF(Equipier,K3)=1),K3,
IF(AND(K5&lt;&gt;K8,COUNTIF(Equipier,K5)=1),K5,
IF(AND(K6&lt;&gt;K8,COUNTIF(Equipier,K6)=1),K6,
IF(AND(K7&lt;&gt;K8,COUNTIF(Equipier,K7)=1),K7,
"?")))))</f>
        <v>MARTINEZ</v>
      </c>
      <c r="G9" s="13" t="str">
        <f ca="1">IF(AND(L4&lt;&gt;L8,COUNTIF(Equipier,L4)=1),L4,
IF(AND(L3&lt;&gt;L8,COUNTIF(Equipier,L3)=1),L3,
IF(AND(L5&lt;&gt;L8,COUNTIF(Equipier,L5)=1),L5,
IF(AND(L6&lt;&gt;L8,COUNTIF(Equipier,L6)=1),L6,
IF(AND(L7&lt;&gt;L8,COUNTIF(Equipier,L7)=1),L7,
"?")))))</f>
        <v>DURAND</v>
      </c>
      <c r="H9" s="11" t="str">
        <f ca="1">IF(C9="?",INDEX(Equipier,MATCH(COUNTIF($C9:C9,"?")+COUNTIF($C$8:$G$8,"?"),liste!$U$2:$U$31,0)),C9)</f>
        <v>PAQUIEN</v>
      </c>
      <c r="I9" s="11" t="str">
        <f ca="1">IF(D9="?",INDEX(Equipier,MATCH(COUNTIF($C9:D9,"?")+COUNTIF($C$8:$G$8,"?"),liste!$U$2:$U$31,0)),D9)</f>
        <v>SPIZAK</v>
      </c>
      <c r="J9" s="11" t="str">
        <f ca="1">IF(E9="?",INDEX(Equipier,MATCH(COUNTIF($C9:E9,"?")+COUNTIF($C$8:$G$8,"?"),liste!$U$2:$U$31,0)),E9)</f>
        <v>QUINONERO</v>
      </c>
      <c r="K9" s="11" t="str">
        <f ca="1">IF(F9="?",INDEX(Equipier,MATCH(COUNTIF($C9:F9,"?")+COUNTIF($C$8:$G$8,"?"),liste!$U$2:$U$31,0)),F9)</f>
        <v>MARTINEZ</v>
      </c>
      <c r="L9" s="11" t="str">
        <f ca="1">IF(G9="?",INDEX(Equipier,MATCH(COUNTIF($C9:G9,"?")+COUNTIF($C$8:$G$8,"?"),liste!$U$2:$U$31,0)),G9)</f>
        <v>DURAND</v>
      </c>
    </row>
    <row r="10" spans="2:12" s="13" customFormat="1" x14ac:dyDescent="0.35">
      <c r="B10" s="10" t="s">
        <v>16</v>
      </c>
      <c r="C10" s="13" t="str">
        <f ca="1">IF(AND(H4&lt;&gt;H8,H4&lt;&gt;H9,COUNTIF(Equipier,H4)=1),H4,
IF(AND(H3&lt;&gt;H8,H3&lt;&gt;H9,COUNTIF(Equipier,H3)=1),H3,
IF(AND(H5&lt;&gt;H8,H5&lt;&gt;H9,COUNTIF(Equipier,H5)=1),H5,
IF(AND(H6&lt;&gt;H8,H6&lt;&gt;H9,COUNTIF(Equipier,H6)=1),H6,
IF(AND(H7&lt;&gt;H8,H7&lt;&gt;H9,COUNTIF(Equipier,H7)=1),H7,
"?")))))</f>
        <v>?</v>
      </c>
      <c r="D10" s="13" t="str">
        <f ca="1">IF(AND(I4&lt;&gt;I8,I4&lt;&gt;I9,COUNTIF(Equipier,I4)=1),I4,
IF(AND(I3&lt;&gt;I8,I3&lt;&gt;I9,COUNTIF(Equipier,I3)=1),I3,
IF(AND(I5&lt;&gt;I8,I5&lt;&gt;I9,COUNTIF(Equipier,I5)=1),I5,
IF(AND(I6&lt;&gt;I8,I6&lt;&gt;I9,COUNTIF(Equipier,I6)=1),I6,
IF(AND(I7&lt;&gt;I8,I7&lt;&gt;I9,COUNTIF(Equipier,I7)=1),I7,
"?")))))</f>
        <v>LOPEZ</v>
      </c>
      <c r="E10" s="13" t="str">
        <f ca="1">IF(AND(J4&lt;&gt;J8,J4&lt;&gt;J9,COUNTIF(Equipier,J4)=1),J4,
IF(AND(J3&lt;&gt;J8,J3&lt;&gt;J9,COUNTIF(Equipier,J3)=1),J3,
IF(AND(J5&lt;&gt;J8,J5&lt;&gt;J9,COUNTIF(Equipier,J5)=1),J5,
IF(AND(J6&lt;&gt;J8,J6&lt;&gt;J9,COUNTIF(Equipier,J6)=1),J6,
IF(AND(J7&lt;&gt;J8,J7&lt;&gt;J9,COUNTIF(Equipier,J7)=1),J7,
"?")))))</f>
        <v>FINET</v>
      </c>
      <c r="F10" s="13" t="str">
        <f ca="1">IF(AND(K4&lt;&gt;K8,K4&lt;&gt;K9,COUNTIF(Equipier,K4)=1),K4,
IF(AND(K3&lt;&gt;K8,K3&lt;&gt;K9,COUNTIF(Equipier,K3)=1),K3,
IF(AND(K5&lt;&gt;K8,K5&lt;&gt;K9,COUNTIF(Equipier,K5)=1),K5,
IF(AND(K6&lt;&gt;K8,K6&lt;&gt;K9,COUNTIF(Equipier,K6)=1),K6,
IF(AND(K7&lt;&gt;K8,K7&lt;&gt;K9,COUNTIF(Equipier,K7)=1),K7,
"?")))))</f>
        <v>BAZIN</v>
      </c>
      <c r="G10" s="13" t="str">
        <f ca="1">IF(AND(L4&lt;&gt;L8,L4&lt;&gt;L9,COUNTIF(Equipier,L4)=1),L4,
IF(AND(L3&lt;&gt;L8,L3&lt;&gt;L9,COUNTIF(Equipier,L3)=1),L3,
IF(AND(L5&lt;&gt;L8,L5&lt;&gt;L9,COUNTIF(Equipier,L5)=1),L5,
IF(AND(L6&lt;&gt;L8,L6&lt;&gt;L9,COUNTIF(Equipier,L6)=1),L6,
IF(AND(L7&lt;&gt;L8,L7&lt;&gt;L9,COUNTIF(Equipier,L7)=1),L7,
"?")))))</f>
        <v>?</v>
      </c>
      <c r="H10" s="11" t="str">
        <f ca="1">IF(C10="?",INDEX(Equipier,MATCH(COUNTIF($C10:C10,"?")+COUNTIF($C$9:$G$9,"?")+COUNTIF($C$8:$G$8,"?"),liste!$U$2:$U$31,0)),C10)</f>
        <v>PLUTON</v>
      </c>
      <c r="I10" s="11" t="str">
        <f ca="1">IF(D10="?",INDEX(Equipier,MATCH(COUNTIF($C10:D10,"?")+COUNTIF($C$9:$G$9,"?")+COUNTIF($C$8:$G$8,"?"),liste!$U$2:$U$31,0)),D10)</f>
        <v>LOPEZ</v>
      </c>
      <c r="J10" s="11" t="str">
        <f ca="1">IF(E10="?",INDEX(Equipier,MATCH(COUNTIF($C10:E10,"?")+COUNTIF($C$9:$G$9,"?")+COUNTIF($C$8:$G$8,"?"),liste!$U$2:$U$31,0)),E10)</f>
        <v>FINET</v>
      </c>
      <c r="K10" s="11" t="str">
        <f ca="1">IF(F10="?",INDEX(Equipier,MATCH(COUNTIF($C10:F10,"?")+COUNTIF($C$9:$G$9,"?")+COUNTIF($C$8:$G$8,"?"),liste!$U$2:$U$31,0)),F10)</f>
        <v>BAZIN</v>
      </c>
      <c r="L10" s="11" t="str">
        <f ca="1">IF(G10="?",INDEX(Equipier,MATCH(COUNTIF($C10:G10,"?")+COUNTIF($C$9:$G$9,"?")+COUNTIF($C$8:$G$8,"?"),liste!$U$2:$U$31,0)),G10)</f>
        <v>NOUVEAU2</v>
      </c>
    </row>
    <row r="11" spans="2:12" s="13" customFormat="1" x14ac:dyDescent="0.35">
      <c r="B11" s="10" t="s">
        <v>16</v>
      </c>
      <c r="C11" s="13" t="str">
        <f ca="1">IF(AND(H4&lt;&gt;H8,H4&lt;&gt;H9,H4&lt;&gt;H10,COUNTIF(Equipier,H4)=1),H4,
IF(AND(H3&lt;&gt;H8,H3&lt;&gt;H9,H3&lt;&gt;H10,COUNTIF(Equipier,H3)=1),H3,
IF(AND(H5&lt;&gt;H8,H5&lt;&gt;H9,H5&lt;&gt;H10,COUNTIF(Equipier,H5)=1),H5,
IF(AND(H6&lt;&gt;H8,H6&lt;&gt;H9,H6&lt;&gt;H10,COUNTIF(Equipier,H6)=1),H6,
IF(AND(H7&lt;&gt;H8,H7&lt;&gt;H9,H7&lt;&gt;H10,COUNTIF(Equipier,H7)=1),H7,
"?")))))</f>
        <v>?</v>
      </c>
      <c r="D11" s="13" t="str">
        <f ca="1">IF(AND(I4&lt;&gt;I8,I4&lt;&gt;I9,I4&lt;&gt;I10,COUNTIF(Equipier,I4)=1),I4,
IF(AND(I3&lt;&gt;I8,I3&lt;&gt;I9,I3&lt;&gt;I10,COUNTIF(Equipier,I3)=1),I3,
IF(AND(I5&lt;&gt;I8,I5&lt;&gt;I9,I5&lt;&gt;I10,COUNTIF(Equipier,I5)=1),I5,
IF(AND(I6&lt;&gt;I8,I6&lt;&gt;I9,I6&lt;&gt;I10,COUNTIF(Equipier,I6)=1),I6,
IF(AND(I7&lt;&gt;I8,I7&lt;&gt;I9,I7&lt;&gt;I10,COUNTIF(Equipier,I7)=1),I7,
"?")))))</f>
        <v>?</v>
      </c>
      <c r="E11" s="13" t="str">
        <f ca="1">IF(AND(J4&lt;&gt;J8,J4&lt;&gt;J9,J4&lt;&gt;J10,COUNTIF(Equipier,J4)=1),J4,
IF(AND(J3&lt;&gt;J8,J3&lt;&gt;J9,J3&lt;&gt;J10,COUNTIF(Equipier,J3)=1),J3,
IF(AND(J5&lt;&gt;J8,J5&lt;&gt;J9,J5&lt;&gt;J10,COUNTIF(Equipier,J5)=1),J5,
IF(AND(J6&lt;&gt;J8,J6&lt;&gt;J9,J6&lt;&gt;J10,COUNTIF(Equipier,J6)=1),J6,
IF(AND(J7&lt;&gt;J8,J7&lt;&gt;J9,J7&lt;&gt;J10,COUNTIF(Equipier,J7)=1),J7,
"?")))))</f>
        <v>BRIER</v>
      </c>
      <c r="F11" s="13" t="str">
        <f ca="1">IF(AND(K4&lt;&gt;K8,K4&lt;&gt;K9,K4&lt;&gt;K10,COUNTIF(Equipier,K4)=1),K4,
IF(AND(K3&lt;&gt;K8,K3&lt;&gt;K9,K3&lt;&gt;K10,COUNTIF(Equipier,K3)=1),K3,
IF(AND(K5&lt;&gt;K8,K5&lt;&gt;K9,K5&lt;&gt;K10,COUNTIF(Equipier,K5)=1),K5,
IF(AND(K6&lt;&gt;K8,K6&lt;&gt;K9,K6&lt;&gt;K10,COUNTIF(Equipier,K6)=1),K6,
IF(AND(K7&lt;&gt;K8,K7&lt;&gt;K9,K7&lt;&gt;K10,COUNTIF(Equipier,K7)=1),K7,
"?")))))</f>
        <v>GOGUYER</v>
      </c>
      <c r="G11" s="13" t="str">
        <f ca="1">IF(AND(L4&lt;&gt;L8,L4&lt;&gt;L9,L4&lt;&gt;L10,COUNTIF(Equipier,L4)=1),L4,
IF(AND(L3&lt;&gt;L8,L3&lt;&gt;L9,L3&lt;&gt;L10,COUNTIF(Equipier,L3)=1),L3,
IF(AND(L5&lt;&gt;L8,L5&lt;&gt;L9,L5&lt;&gt;L10,COUNTIF(Equipier,L5)=1),L5,
IF(AND(L6&lt;&gt;L8,L6&lt;&gt;L9,L6&lt;&gt;L10,COUNTIF(Equipier,L6)=1),L6,
IF(AND(L7&lt;&gt;L8,L7&lt;&gt;L9,L7&lt;&gt;L10,COUNTIF(Equipier,L7)=1),L7,
"?")))))</f>
        <v>?</v>
      </c>
      <c r="H11" s="11" t="str">
        <f ca="1">IF(C11="?",INDEX(Equipier,MATCH(COUNTIF($C11:C11,"?")+COUNTIF($C$9:$G$9,"?")+COUNTIF($C$10:$G$10,"?")+COUNTIF($C$8:$G$8,"?"),liste!$U$2:$U$31,0)),C11)</f>
        <v>NOGBOUN</v>
      </c>
      <c r="I11" s="11" t="str">
        <f ca="1">IF(D11="?",INDEX(Equipier,MATCH(COUNTIF($C11:D11,"?")+COUNTIF($C$9:$G$9,"?")+COUNTIF($C$10:$G$10,"?")+COUNTIF($C$8:$G$8,"?"),liste!$U$2:$U$31,0)),D11)</f>
        <v>GAILLARD</v>
      </c>
      <c r="J11" s="11" t="str">
        <f ca="1">IF(E11="?",INDEX(Equipier,MATCH(COUNTIF($C11:E11,"?")+COUNTIF($C$9:$G$9,"?")+COUNTIF($C$10:$G$10,"?")+COUNTIF($C$8:$G$8,"?"),liste!$U$2:$U$31,0)),E11)</f>
        <v>BRIER</v>
      </c>
      <c r="K11" s="11" t="str">
        <f ca="1">IF(F11="?",INDEX(Equipier,MATCH(COUNTIF($C11:F11,"?")+COUNTIF($C$9:$G$9,"?")+COUNTIF($C$10:$G$10,"?")+COUNTIF($C$8:$G$8,"?"),liste!$U$2:$U$31,0)),F11)</f>
        <v>GOGUYER</v>
      </c>
      <c r="L11" s="11" t="str">
        <f ca="1">IF(G11="?",INDEX(Equipier,MATCH(COUNTIF($C11:G11,"?")+COUNTIF($C$9:$G$9,"?")+COUNTIF($C$10:$G$10,"?")+COUNTIF($C$8:$G$8,"?"),liste!$U$2:$U$31,0)),G11)</f>
        <v>GARNIER</v>
      </c>
    </row>
    <row r="12" spans="2:12" x14ac:dyDescent="0.35">
      <c r="B12" s="10" t="s">
        <v>46</v>
      </c>
      <c r="C12" s="13" t="str">
        <f ca="1">IF(C15&lt;=5,"?","")</f>
        <v>?</v>
      </c>
      <c r="D12" s="13" t="str">
        <f ca="1">IF(D15&lt;=5,"?","")</f>
        <v>?</v>
      </c>
      <c r="E12" s="13" t="str">
        <f ca="1">IF(E15&lt;=5,"?","")</f>
        <v>?</v>
      </c>
      <c r="F12" s="13" t="str">
        <f ca="1">IF(F15&lt;=5,"?","")</f>
        <v>?</v>
      </c>
      <c r="G12" s="13" t="str">
        <f ca="1">IF(G15&lt;=5,"?","")</f>
        <v>?</v>
      </c>
      <c r="H12" s="11" t="str">
        <f ca="1">IF(C12="?",INDEX(tout,MATCH(COUNTIF($C12:C12,"?"),liste!$C$2:$C$31,0)),C12)</f>
        <v>AUBANEL</v>
      </c>
      <c r="I12" s="11" t="str">
        <f ca="1">IF(D12="?",INDEX(tout,MATCH(COUNTIF($C12:D12,"?"),liste!$C$2:$C$31,0)),D12)</f>
        <v>MALATRE</v>
      </c>
      <c r="J12" s="11" t="str">
        <f ca="1">IF(E12="?",INDEX(tout,MATCH(COUNTIF($C12:E12,"?"),liste!$C$2:$C$31,0)),E12)</f>
        <v>BIANCO</v>
      </c>
      <c r="K12" s="11" t="str">
        <f ca="1">IF(F12="?",INDEX(tout,MATCH(COUNTIF($C12:F12,"?"),liste!$C$2:$C$31,0)),F12)</f>
        <v>VINCENT</v>
      </c>
      <c r="L12" s="11" t="str">
        <f ca="1">IF(G12="?",INDEX(tout,MATCH(COUNTIF($C12:G12,"?"),liste!$C$2:$C$31,0)),G12)</f>
        <v>NOUVEAU3</v>
      </c>
    </row>
    <row r="13" spans="2:12" x14ac:dyDescent="0.35">
      <c r="B13" s="10" t="s">
        <v>46</v>
      </c>
      <c r="C13" s="13" t="str">
        <f ca="1">IF(C15&lt;=4,"?","")</f>
        <v/>
      </c>
      <c r="D13" s="13" t="str">
        <f ca="1">IF(D15&lt;=4,"?","")</f>
        <v/>
      </c>
      <c r="E13" s="13" t="str">
        <f ca="1">IF(E15&lt;=4,"?","")</f>
        <v/>
      </c>
      <c r="F13" s="13" t="str">
        <f ca="1">IF(F15&lt;=4,"?","")</f>
        <v>?</v>
      </c>
      <c r="G13" s="13" t="str">
        <f ca="1">IF(G15&lt;=4,"?","")</f>
        <v/>
      </c>
      <c r="H13" s="11" t="str">
        <f ca="1">IF(C13="?",INDEX(tout,MATCH(COUNTIF($C13:C13,"?")+COUNTIF($C$12:$G$12,"?"),liste!$C$2:$C$31,0)),C13)</f>
        <v/>
      </c>
      <c r="I13" s="11" t="str">
        <f ca="1">IF(D13="?",INDEX(tout,MATCH(COUNTIF($C13:D13,"?")+COUNTIF($C$12:$G$12,"?"),liste!$C$2:$C$31,0)),D13)</f>
        <v/>
      </c>
      <c r="J13" s="11" t="str">
        <f ca="1">IF(E13="?",INDEX(tout,MATCH(COUNTIF($C13:E13,"?")+COUNTIF($C$12:$G$12,"?"),liste!$C$2:$C$31,0)),E13)</f>
        <v/>
      </c>
      <c r="K13" s="11" t="str">
        <f ca="1">IF(F13="?",INDEX(tout,MATCH(COUNTIF($C13:F13,"?")+COUNTIF($C$12:$G$12,"?"),liste!$C$2:$C$31,0)),F13)</f>
        <v>SANTUCCI</v>
      </c>
      <c r="L13" s="11" t="str">
        <f ca="1">IF(G13="?",INDEX(tout,MATCH(COUNTIF($C13:G13,"?")+COUNTIF($C$12:$G$12,"?"),liste!$C$2:$C$31,0)),G13)</f>
        <v/>
      </c>
    </row>
    <row r="14" spans="2:12" x14ac:dyDescent="0.35">
      <c r="B14" s="10"/>
      <c r="C14" s="13"/>
      <c r="D14" s="13"/>
      <c r="E14" s="13"/>
      <c r="F14" s="13"/>
      <c r="G14" s="13"/>
    </row>
    <row r="15" spans="2:12" x14ac:dyDescent="0.35">
      <c r="B15" s="10" t="s">
        <v>47</v>
      </c>
      <c r="C15" s="12">
        <f t="array" aca="1" ref="C15" ca="1">SUM(1/COUNTIF(H3:H11,H3:H11))</f>
        <v>5</v>
      </c>
      <c r="D15" s="12">
        <f t="array" aca="1" ref="D15" ca="1">SUM(1/COUNTIF(I3:I11,I3:I11))</f>
        <v>5</v>
      </c>
      <c r="E15" s="12">
        <f t="array" aca="1" ref="E15" ca="1">SUM(1/COUNTIF(J3:J11,J3:J11))</f>
        <v>5</v>
      </c>
      <c r="F15" s="12">
        <f t="array" aca="1" ref="F15" ca="1">SUM(1/COUNTIF(K3:K11,K3:K11))</f>
        <v>4</v>
      </c>
      <c r="G15" s="12">
        <f t="array" aca="1" ref="G15" ca="1">SUM(1/COUNTIF(L3:L11,L3:L11))</f>
        <v>5</v>
      </c>
      <c r="H15" s="12">
        <f t="array" aca="1" ref="H15" ca="1">SUM(1/COUNTIF(H3:H13,H3:H13))-COUNTIF(H3:H13,"")</f>
        <v>6</v>
      </c>
      <c r="I15" s="12">
        <f t="array" aca="1" ref="I15" ca="1">SUM(1/COUNTIF(I3:I13,I3:I13))-COUNTIF(I3:I13,"")</f>
        <v>6</v>
      </c>
      <c r="J15" s="12">
        <f t="array" aca="1" ref="J15" ca="1">SUM(1/COUNTIF(J3:J13,J3:J13))-COUNTIF(J3:J13,"")</f>
        <v>6</v>
      </c>
      <c r="K15" s="12">
        <f t="array" aca="1" ref="K15" ca="1">SUM(1/COUNTIF(K3:K13,K3:K13))-COUNTIF(K3:K13,"")</f>
        <v>6</v>
      </c>
      <c r="L15" s="12">
        <f t="array" aca="1" ref="L15" ca="1">SUM(1/COUNTIF(L3:L13,L3:L13))-COUNTIF(L3:L13,"")</f>
        <v>6</v>
      </c>
    </row>
    <row r="22" spans="2:2" x14ac:dyDescent="0.35">
      <c r="B22" s="11" t="s">
        <v>48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2"/>
  <sheetViews>
    <sheetView workbookViewId="0">
      <selection activeCell="B2" sqref="B2"/>
    </sheetView>
  </sheetViews>
  <sheetFormatPr baseColWidth="10" defaultColWidth="18.1796875" defaultRowHeight="14.5" x14ac:dyDescent="0.35"/>
  <cols>
    <col min="1" max="1" width="0.453125" style="35" customWidth="1"/>
    <col min="2" max="2" width="18.1796875" style="35"/>
    <col min="3" max="3" width="4.7265625" customWidth="1"/>
    <col min="4" max="4" width="7.1796875" style="35" hidden="1" customWidth="1"/>
    <col min="5" max="5" width="18.1796875" style="35"/>
    <col min="6" max="6" width="4.7265625" customWidth="1"/>
    <col min="7" max="7" width="18.1796875" style="35" hidden="1" customWidth="1"/>
    <col min="8" max="8" width="18.1796875" style="35"/>
    <col min="9" max="9" width="4.7265625" customWidth="1"/>
    <col min="10" max="10" width="18.1796875" style="35" hidden="1" customWidth="1"/>
    <col min="11" max="11" width="18.1796875" style="35"/>
    <col min="12" max="12" width="4.7265625" customWidth="1"/>
    <col min="13" max="13" width="18.1796875" style="35" hidden="1" customWidth="1"/>
    <col min="14" max="14" width="18.1796875" style="35"/>
    <col min="15" max="15" width="4.7265625" customWidth="1"/>
  </cols>
  <sheetData>
    <row r="1" spans="1:14" ht="15" customHeight="1" x14ac:dyDescent="0.35">
      <c r="A1" s="34" t="s">
        <v>49</v>
      </c>
      <c r="B1" s="34" t="str">
        <f>A1</f>
        <v>Equipe 1</v>
      </c>
      <c r="D1" s="34" t="s">
        <v>50</v>
      </c>
      <c r="E1" s="34" t="str">
        <f>D1</f>
        <v>Equipe 2</v>
      </c>
      <c r="G1" s="34" t="s">
        <v>51</v>
      </c>
      <c r="H1" s="34" t="str">
        <f>G1</f>
        <v>Equipe 3</v>
      </c>
      <c r="J1" s="34" t="s">
        <v>52</v>
      </c>
      <c r="K1" s="34" t="str">
        <f>J1</f>
        <v>Equipe 4</v>
      </c>
      <c r="M1" s="34" t="s">
        <v>53</v>
      </c>
      <c r="N1" s="34" t="str">
        <f>M1</f>
        <v>Equipe 5</v>
      </c>
    </row>
    <row r="2" spans="1:14" x14ac:dyDescent="0.35">
      <c r="A2" s="36" t="str">
        <f ca="1">equipe!H3</f>
        <v>PAQUIEN</v>
      </c>
      <c r="B2" s="36" t="str">
        <f t="array" aca="1" ref="B2" ca="1">IF(ROW(A1)&gt;SUM(1/COUNTIF(A$2:A$12,A$2:A$12)),"",INDEX(A$2:A$12,MATCH(MIN(IF(COUNTIF(B$1:B1,A$2:A$12)=0,COUNTIF(A$2:A$12,"&lt;"&amp;A$2:A$12))),COUNTIF(A$2:A$12,"&lt;"&amp;A$2:A$12),0)))</f>
        <v/>
      </c>
      <c r="D2" s="36" t="str">
        <f ca="1">equipe!I3</f>
        <v>SPIZAK</v>
      </c>
      <c r="E2" s="36" t="str">
        <f t="array" aca="1" ref="E2" ca="1">IF(ROW(D1)&gt;SUM(1/COUNTIF(D$2:D$12,D$2:D$12)),"",INDEX(D$2:D$12,MATCH(MIN(IF(COUNTIF(E$1:E1,D$2:D$12)=0,COUNTIF(D$2:D$12,"&lt;"&amp;D$2:D$12))),COUNTIF(D$2:D$12,"&lt;"&amp;D$2:D$12),0)))</f>
        <v/>
      </c>
      <c r="G2" s="36" t="str">
        <f ca="1">equipe!J3</f>
        <v>QUINONERO</v>
      </c>
      <c r="H2" s="36" t="str">
        <f t="array" aca="1" ref="H2" ca="1">IF(ROW(G1)&gt;SUM(1/COUNTIF(G$2:G$12,G$2:G$12)),"",INDEX(G$2:G$12,MATCH(MIN(IF(COUNTIF(H$1:H1,G$2:G$12)=0,COUNTIF(G$2:G$12,"&lt;"&amp;G$2:G$12))),COUNTIF(G$2:G$12,"&lt;"&amp;G$2:G$12),0)))</f>
        <v/>
      </c>
      <c r="J2" s="36" t="str">
        <f ca="1">equipe!K3</f>
        <v>MARTINEZ</v>
      </c>
      <c r="K2" s="36" t="str">
        <f t="array" aca="1" ref="K2" ca="1">IF(ROW(J1)&gt;SUM(1/COUNTIF(J$2:J$12,J$2:J$12)),"",INDEX(J$2:J$12,MATCH(MIN(IF(COUNTIF(K$1:K1,J$2:J$12)=0,COUNTIF(J$2:J$12,"&lt;"&amp;J$2:J$12))),COUNTIF(J$2:J$12,"&lt;"&amp;J$2:J$12),0)))</f>
        <v>BAZIN</v>
      </c>
      <c r="M2" s="36" t="str">
        <f ca="1">equipe!L3</f>
        <v>DURAND</v>
      </c>
      <c r="N2" s="36" t="str">
        <f t="array" aca="1" ref="N2" ca="1">IF(ROW(M1)&gt;SUM(1/COUNTIF(M$2:M$12,M$2:M$12)),"",INDEX(M$2:M$12,MATCH(MIN(IF(COUNTIF(N$1:N1,M$2:M$12)=0,COUNTIF(M$2:M$12,"&lt;"&amp;M$2:M$12))),COUNTIF(M$2:M$12,"&lt;"&amp;M$2:M$12),0)))</f>
        <v/>
      </c>
    </row>
    <row r="3" spans="1:14" x14ac:dyDescent="0.35">
      <c r="A3" s="36" t="str">
        <f ca="1">equipe!H4</f>
        <v>VASCHALDE</v>
      </c>
      <c r="B3" s="36" t="str">
        <f t="array" aca="1" ref="B3" ca="1">IF(ROW(A2)&gt;SUM(1/COUNTIF(A$2:A$12,A$2:A$12)),"",INDEX(A$2:A$12,MATCH(MIN(IF(COUNTIF(B$1:B2,A$2:A$12)=0,COUNTIF(A$2:A$12,"&lt;"&amp;A$2:A$12))),COUNTIF(A$2:A$12,"&lt;"&amp;A$2:A$12),0)))</f>
        <v>AUBANEL</v>
      </c>
      <c r="D3" s="36" t="str">
        <f ca="1">equipe!I4</f>
        <v>DEMON</v>
      </c>
      <c r="E3" s="36" t="str">
        <f t="array" aca="1" ref="E3" ca="1">IF(ROW(D2)&gt;SUM(1/COUNTIF(D$2:D$12,D$2:D$12)),"",INDEX(D$2:D$12,MATCH(MIN(IF(COUNTIF(E$1:E2,D$2:D$12)=0,COUNTIF(D$2:D$12,"&lt;"&amp;D$2:D$12))),COUNTIF(D$2:D$12,"&lt;"&amp;D$2:D$12),0)))</f>
        <v>DEMON</v>
      </c>
      <c r="G3" s="36" t="str">
        <f ca="1">equipe!J4</f>
        <v>GONCALVES</v>
      </c>
      <c r="H3" s="36" t="str">
        <f t="array" aca="1" ref="H3" ca="1">IF(ROW(G2)&gt;SUM(1/COUNTIF(G$2:G$12,G$2:G$12)),"",INDEX(G$2:G$12,MATCH(MIN(IF(COUNTIF(H$1:H2,G$2:G$12)=0,COUNTIF(G$2:G$12,"&lt;"&amp;G$2:G$12))),COUNTIF(G$2:G$12,"&lt;"&amp;G$2:G$12),0)))</f>
        <v>BIANCO</v>
      </c>
      <c r="J3" s="36" t="str">
        <f ca="1">equipe!K4</f>
        <v>SZENK</v>
      </c>
      <c r="K3" s="36" t="str">
        <f t="array" aca="1" ref="K3" ca="1">IF(ROW(J2)&gt;SUM(1/COUNTIF(J$2:J$12,J$2:J$12)),"",INDEX(J$2:J$12,MATCH(MIN(IF(COUNTIF(K$1:K2,J$2:J$12)=0,COUNTIF(J$2:J$12,"&lt;"&amp;J$2:J$12))),COUNTIF(J$2:J$12,"&lt;"&amp;J$2:J$12),0)))</f>
        <v>GOGUYER</v>
      </c>
      <c r="M3" s="36" t="str">
        <f ca="1">equipe!L4</f>
        <v>REVOIL</v>
      </c>
      <c r="N3" s="36" t="str">
        <f t="array" aca="1" ref="N3" ca="1">IF(ROW(M2)&gt;SUM(1/COUNTIF(M$2:M$12,M$2:M$12)),"",INDEX(M$2:M$12,MATCH(MIN(IF(COUNTIF(N$1:N2,M$2:M$12)=0,COUNTIF(M$2:M$12,"&lt;"&amp;M$2:M$12))),COUNTIF(M$2:M$12,"&lt;"&amp;M$2:M$12),0)))</f>
        <v>DURAND</v>
      </c>
    </row>
    <row r="4" spans="1:14" x14ac:dyDescent="0.35">
      <c r="A4" s="36" t="str">
        <f ca="1">equipe!H5</f>
        <v>VASCHALDE</v>
      </c>
      <c r="B4" s="36" t="str">
        <f t="array" aca="1" ref="B4" ca="1">IF(ROW(A3)&gt;SUM(1/COUNTIF(A$2:A$12,A$2:A$12)),"",INDEX(A$2:A$12,MATCH(MIN(IF(COUNTIF(B$1:B3,A$2:A$12)=0,COUNTIF(A$2:A$12,"&lt;"&amp;A$2:A$12))),COUNTIF(A$2:A$12,"&lt;"&amp;A$2:A$12),0)))</f>
        <v>CASTELLO</v>
      </c>
      <c r="D4" s="36" t="str">
        <f ca="1">equipe!I5</f>
        <v>DEMON</v>
      </c>
      <c r="E4" s="36" t="str">
        <f t="array" aca="1" ref="E4" ca="1">IF(ROW(D3)&gt;SUM(1/COUNTIF(D$2:D$12,D$2:D$12)),"",INDEX(D$2:D$12,MATCH(MIN(IF(COUNTIF(E$1:E3,D$2:D$12)=0,COUNTIF(D$2:D$12,"&lt;"&amp;D$2:D$12))),COUNTIF(D$2:D$12,"&lt;"&amp;D$2:D$12),0)))</f>
        <v>GAILLARD</v>
      </c>
      <c r="G4" s="36" t="str">
        <f ca="1">equipe!J5</f>
        <v>QUINONERO</v>
      </c>
      <c r="H4" s="36" t="str">
        <f t="array" aca="1" ref="H4" ca="1">IF(ROW(G3)&gt;SUM(1/COUNTIF(G$2:G$12,G$2:G$12)),"",INDEX(G$2:G$12,MATCH(MIN(IF(COUNTIF(H$1:H3,G$2:G$12)=0,COUNTIF(G$2:G$12,"&lt;"&amp;G$2:G$12))),COUNTIF(G$2:G$12,"&lt;"&amp;G$2:G$12),0)))</f>
        <v>BRIER</v>
      </c>
      <c r="J4" s="36" t="str">
        <f ca="1">equipe!K5</f>
        <v>MARTINEZ</v>
      </c>
      <c r="K4" s="36" t="str">
        <f t="array" aca="1" ref="K4" ca="1">IF(ROW(J3)&gt;SUM(1/COUNTIF(J$2:J$12,J$2:J$12)),"",INDEX(J$2:J$12,MATCH(MIN(IF(COUNTIF(K$1:K3,J$2:J$12)=0,COUNTIF(J$2:J$12,"&lt;"&amp;J$2:J$12))),COUNTIF(J$2:J$12,"&lt;"&amp;J$2:J$12),0)))</f>
        <v>MARTINEZ</v>
      </c>
      <c r="M4" s="36" t="str">
        <f ca="1">equipe!L5</f>
        <v>REVOIL</v>
      </c>
      <c r="N4" s="36" t="str">
        <f t="array" aca="1" ref="N4" ca="1">IF(ROW(M3)&gt;SUM(1/COUNTIF(M$2:M$12,M$2:M$12)),"",INDEX(M$2:M$12,MATCH(MIN(IF(COUNTIF(N$1:N3,M$2:M$12)=0,COUNTIF(M$2:M$12,"&lt;"&amp;M$2:M$12))),COUNTIF(M$2:M$12,"&lt;"&amp;M$2:M$12),0)))</f>
        <v>GARNIER</v>
      </c>
    </row>
    <row r="5" spans="1:14" x14ac:dyDescent="0.35">
      <c r="A5" s="36" t="str">
        <f ca="1">equipe!H6</f>
        <v>PAQUIEN</v>
      </c>
      <c r="B5" s="36" t="str">
        <f t="array" aca="1" ref="B5" ca="1">IF(ROW(A4)&gt;SUM(1/COUNTIF(A$2:A$12,A$2:A$12)),"",INDEX(A$2:A$12,MATCH(MIN(IF(COUNTIF(B$1:B4,A$2:A$12)=0,COUNTIF(A$2:A$12,"&lt;"&amp;A$2:A$12))),COUNTIF(A$2:A$12,"&lt;"&amp;A$2:A$12),0)))</f>
        <v>NOGBOUN</v>
      </c>
      <c r="D5" s="36" t="str">
        <f ca="1">equipe!I6</f>
        <v>LOPEZ</v>
      </c>
      <c r="E5" s="36" t="str">
        <f t="array" aca="1" ref="E5" ca="1">IF(ROW(D4)&gt;SUM(1/COUNTIF(D$2:D$12,D$2:D$12)),"",INDEX(D$2:D$12,MATCH(MIN(IF(COUNTIF(E$1:E4,D$2:D$12)=0,COUNTIF(D$2:D$12,"&lt;"&amp;D$2:D$12))),COUNTIF(D$2:D$12,"&lt;"&amp;D$2:D$12),0)))</f>
        <v>LOPEZ</v>
      </c>
      <c r="G5" s="36" t="str">
        <f ca="1">equipe!J6</f>
        <v>FINET</v>
      </c>
      <c r="H5" s="36" t="str">
        <f t="array" aca="1" ref="H5" ca="1">IF(ROW(G4)&gt;SUM(1/COUNTIF(G$2:G$12,G$2:G$12)),"",INDEX(G$2:G$12,MATCH(MIN(IF(COUNTIF(H$1:H4,G$2:G$12)=0,COUNTIF(G$2:G$12,"&lt;"&amp;G$2:G$12))),COUNTIF(G$2:G$12,"&lt;"&amp;G$2:G$12),0)))</f>
        <v>FINET</v>
      </c>
      <c r="J5" s="36" t="str">
        <f ca="1">equipe!K6</f>
        <v>BAZIN</v>
      </c>
      <c r="K5" s="36" t="str">
        <f t="array" aca="1" ref="K5" ca="1">IF(ROW(J4)&gt;SUM(1/COUNTIF(J$2:J$12,J$2:J$12)),"",INDEX(J$2:J$12,MATCH(MIN(IF(COUNTIF(K$1:K4,J$2:J$12)=0,COUNTIF(J$2:J$12,"&lt;"&amp;J$2:J$12))),COUNTIF(J$2:J$12,"&lt;"&amp;J$2:J$12),0)))</f>
        <v>SANTUCCI</v>
      </c>
      <c r="M5" s="36" t="str">
        <f ca="1">equipe!L6</f>
        <v>DURAND</v>
      </c>
      <c r="N5" s="36" t="str">
        <f t="array" aca="1" ref="N5" ca="1">IF(ROW(M4)&gt;SUM(1/COUNTIF(M$2:M$12,M$2:M$12)),"",INDEX(M$2:M$12,MATCH(MIN(IF(COUNTIF(N$1:N4,M$2:M$12)=0,COUNTIF(M$2:M$12,"&lt;"&amp;M$2:M$12))),COUNTIF(M$2:M$12,"&lt;"&amp;M$2:M$12),0)))</f>
        <v>MADANGA</v>
      </c>
    </row>
    <row r="6" spans="1:14" x14ac:dyDescent="0.35">
      <c r="A6" s="36" t="str">
        <f ca="1">equipe!H7</f>
        <v>CASTELLO</v>
      </c>
      <c r="B6" s="36" t="str">
        <f t="array" aca="1" ref="B6" ca="1">IF(ROW(A5)&gt;SUM(1/COUNTIF(A$2:A$12,A$2:A$12)),"",INDEX(A$2:A$12,MATCH(MIN(IF(COUNTIF(B$1:B5,A$2:A$12)=0,COUNTIF(A$2:A$12,"&lt;"&amp;A$2:A$12))),COUNTIF(A$2:A$12,"&lt;"&amp;A$2:A$12),0)))</f>
        <v>PAQUIEN</v>
      </c>
      <c r="D6" s="36" t="str">
        <f ca="1">equipe!I7</f>
        <v>MASSELOT</v>
      </c>
      <c r="E6" s="36" t="str">
        <f t="array" aca="1" ref="E6" ca="1">IF(ROW(D5)&gt;SUM(1/COUNTIF(D$2:D$12,D$2:D$12)),"",INDEX(D$2:D$12,MATCH(MIN(IF(COUNTIF(E$1:E5,D$2:D$12)=0,COUNTIF(D$2:D$12,"&lt;"&amp;D$2:D$12))),COUNTIF(D$2:D$12,"&lt;"&amp;D$2:D$12),0)))</f>
        <v>MALATRE</v>
      </c>
      <c r="G6" s="36" t="str">
        <f ca="1">equipe!J7</f>
        <v>BRIER</v>
      </c>
      <c r="H6" s="36" t="str">
        <f t="array" aca="1" ref="H6" ca="1">IF(ROW(G5)&gt;SUM(1/COUNTIF(G$2:G$12,G$2:G$12)),"",INDEX(G$2:G$12,MATCH(MIN(IF(COUNTIF(H$1:H5,G$2:G$12)=0,COUNTIF(G$2:G$12,"&lt;"&amp;G$2:G$12))),COUNTIF(G$2:G$12,"&lt;"&amp;G$2:G$12),0)))</f>
        <v>GONCALVES</v>
      </c>
      <c r="J6" s="36" t="str">
        <f ca="1">equipe!K7</f>
        <v>GOGUYER</v>
      </c>
      <c r="K6" s="36" t="str">
        <f t="array" aca="1" ref="K6" ca="1">IF(ROW(J5)&gt;SUM(1/COUNTIF(J$2:J$12,J$2:J$12)),"",INDEX(J$2:J$12,MATCH(MIN(IF(COUNTIF(K$1:K5,J$2:J$12)=0,COUNTIF(J$2:J$12,"&lt;"&amp;J$2:J$12))),COUNTIF(J$2:J$12,"&lt;"&amp;J$2:J$12),0)))</f>
        <v>SZENK</v>
      </c>
      <c r="M6" s="36" t="str">
        <f ca="1">equipe!L7</f>
        <v>MADANGA</v>
      </c>
      <c r="N6" s="36" t="str">
        <f t="array" aca="1" ref="N6" ca="1">IF(ROW(M5)&gt;SUM(1/COUNTIF(M$2:M$12,M$2:M$12)),"",INDEX(M$2:M$12,MATCH(MIN(IF(COUNTIF(N$1:N5,M$2:M$12)=0,COUNTIF(M$2:M$12,"&lt;"&amp;M$2:M$12))),COUNTIF(M$2:M$12,"&lt;"&amp;M$2:M$12),0)))</f>
        <v>NOUVEAU2</v>
      </c>
    </row>
    <row r="7" spans="1:14" x14ac:dyDescent="0.35">
      <c r="A7" s="36" t="str">
        <f ca="1">equipe!H8</f>
        <v>CASTELLO</v>
      </c>
      <c r="B7" s="36" t="str">
        <f t="array" aca="1" ref="B7" ca="1">IF(ROW(A6)&gt;SUM(1/COUNTIF(A$2:A$12,A$2:A$12)),"",INDEX(A$2:A$12,MATCH(MIN(IF(COUNTIF(B$1:B6,A$2:A$12)=0,COUNTIF(A$2:A$12,"&lt;"&amp;A$2:A$12))),COUNTIF(A$2:A$12,"&lt;"&amp;A$2:A$12),0)))</f>
        <v>PLUTON</v>
      </c>
      <c r="D7" s="36" t="str">
        <f ca="1">equipe!I8</f>
        <v>MASSELOT</v>
      </c>
      <c r="E7" s="36" t="str">
        <f t="array" aca="1" ref="E7" ca="1">IF(ROW(D6)&gt;SUM(1/COUNTIF(D$2:D$12,D$2:D$12)),"",INDEX(D$2:D$12,MATCH(MIN(IF(COUNTIF(E$1:E6,D$2:D$12)=0,COUNTIF(D$2:D$12,"&lt;"&amp;D$2:D$12))),COUNTIF(D$2:D$12,"&lt;"&amp;D$2:D$12),0)))</f>
        <v>MASSELOT</v>
      </c>
      <c r="G7" s="36" t="str">
        <f ca="1">equipe!J8</f>
        <v>MARTY</v>
      </c>
      <c r="H7" s="36" t="str">
        <f t="array" aca="1" ref="H7" ca="1">IF(ROW(G6)&gt;SUM(1/COUNTIF(G$2:G$12,G$2:G$12)),"",INDEX(G$2:G$12,MATCH(MIN(IF(COUNTIF(H$1:H6,G$2:G$12)=0,COUNTIF(G$2:G$12,"&lt;"&amp;G$2:G$12))),COUNTIF(G$2:G$12,"&lt;"&amp;G$2:G$12),0)))</f>
        <v>MARTY</v>
      </c>
      <c r="J7" s="36" t="str">
        <f ca="1">equipe!K8</f>
        <v>SZENK</v>
      </c>
      <c r="K7" s="36" t="str">
        <f t="array" aca="1" ref="K7" ca="1">IF(ROW(J6)&gt;SUM(1/COUNTIF(J$2:J$12,J$2:J$12)),"",INDEX(J$2:J$12,MATCH(MIN(IF(COUNTIF(K$1:K6,J$2:J$12)=0,COUNTIF(J$2:J$12,"&lt;"&amp;J$2:J$12))),COUNTIF(J$2:J$12,"&lt;"&amp;J$2:J$12),0)))</f>
        <v>VINCENT</v>
      </c>
      <c r="M7" s="36" t="str">
        <f ca="1">equipe!L8</f>
        <v>MADANGA</v>
      </c>
      <c r="N7" s="36" t="str">
        <f t="array" aca="1" ref="N7" ca="1">IF(ROW(M6)&gt;SUM(1/COUNTIF(M$2:M$12,M$2:M$12)),"",INDEX(M$2:M$12,MATCH(MIN(IF(COUNTIF(N$1:N6,M$2:M$12)=0,COUNTIF(M$2:M$12,"&lt;"&amp;M$2:M$12))),COUNTIF(M$2:M$12,"&lt;"&amp;M$2:M$12),0)))</f>
        <v>NOUVEAU3</v>
      </c>
    </row>
    <row r="8" spans="1:14" x14ac:dyDescent="0.35">
      <c r="A8" s="36" t="str">
        <f ca="1">equipe!H9</f>
        <v>PAQUIEN</v>
      </c>
      <c r="B8" s="36" t="str">
        <f t="array" aca="1" ref="B8" ca="1">IF(ROW(A7)&gt;SUM(1/COUNTIF(A$2:A$12,A$2:A$12)),"",INDEX(A$2:A$12,MATCH(MIN(IF(COUNTIF(B$1:B7,A$2:A$12)=0,COUNTIF(A$2:A$12,"&lt;"&amp;A$2:A$12))),COUNTIF(A$2:A$12,"&lt;"&amp;A$2:A$12),0)))</f>
        <v>VASCHALDE</v>
      </c>
      <c r="D8" s="36" t="str">
        <f ca="1">equipe!I9</f>
        <v>SPIZAK</v>
      </c>
      <c r="E8" s="36" t="str">
        <f t="array" aca="1" ref="E8" ca="1">IF(ROW(D7)&gt;SUM(1/COUNTIF(D$2:D$12,D$2:D$12)),"",INDEX(D$2:D$12,MATCH(MIN(IF(COUNTIF(E$1:E7,D$2:D$12)=0,COUNTIF(D$2:D$12,"&lt;"&amp;D$2:D$12))),COUNTIF(D$2:D$12,"&lt;"&amp;D$2:D$12),0)))</f>
        <v>SPIZAK</v>
      </c>
      <c r="G8" s="36" t="str">
        <f ca="1">equipe!J9</f>
        <v>QUINONERO</v>
      </c>
      <c r="H8" s="36" t="str">
        <f t="array" aca="1" ref="H8" ca="1">IF(ROW(G7)&gt;SUM(1/COUNTIF(G$2:G$12,G$2:G$12)),"",INDEX(G$2:G$12,MATCH(MIN(IF(COUNTIF(H$1:H7,G$2:G$12)=0,COUNTIF(G$2:G$12,"&lt;"&amp;G$2:G$12))),COUNTIF(G$2:G$12,"&lt;"&amp;G$2:G$12),0)))</f>
        <v>QUINONERO</v>
      </c>
      <c r="J8" s="36" t="str">
        <f ca="1">equipe!K9</f>
        <v>MARTINEZ</v>
      </c>
      <c r="K8" s="36" t="str">
        <f t="array" aca="1" ref="K8" ca="1">IF(ROW(J7)&gt;SUM(1/COUNTIF(J$2:J$12,J$2:J$12)),"",INDEX(J$2:J$12,MATCH(MIN(IF(COUNTIF(K$1:K7,J$2:J$12)=0,COUNTIF(J$2:J$12,"&lt;"&amp;J$2:J$12))),COUNTIF(J$2:J$12,"&lt;"&amp;J$2:J$12),0)))</f>
        <v/>
      </c>
      <c r="M8" s="36" t="str">
        <f ca="1">equipe!L9</f>
        <v>DURAND</v>
      </c>
      <c r="N8" s="36" t="str">
        <f t="array" aca="1" ref="N8" ca="1">IF(ROW(M7)&gt;SUM(1/COUNTIF(M$2:M$12,M$2:M$12)),"",INDEX(M$2:M$12,MATCH(MIN(IF(COUNTIF(N$1:N7,M$2:M$12)=0,COUNTIF(M$2:M$12,"&lt;"&amp;M$2:M$12))),COUNTIF(M$2:M$12,"&lt;"&amp;M$2:M$12),0)))</f>
        <v>REVOIL</v>
      </c>
    </row>
    <row r="9" spans="1:14" x14ac:dyDescent="0.35">
      <c r="A9" s="36" t="str">
        <f ca="1">equipe!H10</f>
        <v>PLUTON</v>
      </c>
      <c r="B9" s="36" t="str">
        <f t="array" aca="1" ref="B9" ca="1">IF(ROW(A8)&gt;SUM(1/COUNTIF(A$2:A$12,A$2:A$12)),"",INDEX(A$2:A$12,MATCH(MIN(IF(COUNTIF(B$1:B8,A$2:A$12)=0,COUNTIF(A$2:A$12,"&lt;"&amp;A$2:A$12))),COUNTIF(A$2:A$12,"&lt;"&amp;A$2:A$12),0)))</f>
        <v/>
      </c>
      <c r="D9" s="36" t="str">
        <f ca="1">equipe!I10</f>
        <v>LOPEZ</v>
      </c>
      <c r="E9" s="36" t="str">
        <f t="array" aca="1" ref="E9" ca="1">IF(ROW(D8)&gt;SUM(1/COUNTIF(D$2:D$12,D$2:D$12)),"",INDEX(D$2:D$12,MATCH(MIN(IF(COUNTIF(E$1:E8,D$2:D$12)=0,COUNTIF(D$2:D$12,"&lt;"&amp;D$2:D$12))),COUNTIF(D$2:D$12,"&lt;"&amp;D$2:D$12),0)))</f>
        <v/>
      </c>
      <c r="G9" s="36" t="str">
        <f ca="1">equipe!J10</f>
        <v>FINET</v>
      </c>
      <c r="H9" s="36" t="str">
        <f t="array" aca="1" ref="H9" ca="1">IF(ROW(G8)&gt;SUM(1/COUNTIF(G$2:G$12,G$2:G$12)),"",INDEX(G$2:G$12,MATCH(MIN(IF(COUNTIF(H$1:H8,G$2:G$12)=0,COUNTIF(G$2:G$12,"&lt;"&amp;G$2:G$12))),COUNTIF(G$2:G$12,"&lt;"&amp;G$2:G$12),0)))</f>
        <v/>
      </c>
      <c r="J9" s="36" t="str">
        <f ca="1">equipe!K10</f>
        <v>BAZIN</v>
      </c>
      <c r="K9" s="36" t="str">
        <f t="array" aca="1" ref="K9" ca="1">IF(ROW(J8)&gt;SUM(1/COUNTIF(J$2:J$12,J$2:J$12)),"",INDEX(J$2:J$12,MATCH(MIN(IF(COUNTIF(K$1:K8,J$2:J$12)=0,COUNTIF(J$2:J$12,"&lt;"&amp;J$2:J$12))),COUNTIF(J$2:J$12,"&lt;"&amp;J$2:J$12),0)))</f>
        <v/>
      </c>
      <c r="M9" s="36" t="str">
        <f ca="1">equipe!L10</f>
        <v>NOUVEAU2</v>
      </c>
      <c r="N9" s="36" t="str">
        <f t="array" aca="1" ref="N9" ca="1">IF(ROW(M8)&gt;SUM(1/COUNTIF(M$2:M$12,M$2:M$12)),"",INDEX(M$2:M$12,MATCH(MIN(IF(COUNTIF(N$1:N8,M$2:M$12)=0,COUNTIF(M$2:M$12,"&lt;"&amp;M$2:M$12))),COUNTIF(M$2:M$12,"&lt;"&amp;M$2:M$12),0)))</f>
        <v/>
      </c>
    </row>
    <row r="10" spans="1:14" x14ac:dyDescent="0.35">
      <c r="A10" s="36" t="str">
        <f ca="1">equipe!H11</f>
        <v>NOGBOUN</v>
      </c>
      <c r="B10" s="36" t="str">
        <f t="array" aca="1" ref="B10" ca="1">IF(ROW(A9)&gt;SUM(1/COUNTIF(A$2:A$12,A$2:A$12)),"",INDEX(A$2:A$12,MATCH(MIN(IF(COUNTIF(B$1:B9,A$2:A$12)=0,COUNTIF(A$2:A$12,"&lt;"&amp;A$2:A$12))),COUNTIF(A$2:A$12,"&lt;"&amp;A$2:A$12),0)))</f>
        <v/>
      </c>
      <c r="D10" s="36" t="str">
        <f ca="1">equipe!I11</f>
        <v>GAILLARD</v>
      </c>
      <c r="E10" s="36" t="str">
        <f t="array" aca="1" ref="E10" ca="1">IF(ROW(D9)&gt;SUM(1/COUNTIF(D$2:D$12,D$2:D$12)),"",INDEX(D$2:D$12,MATCH(MIN(IF(COUNTIF(E$1:E9,D$2:D$12)=0,COUNTIF(D$2:D$12,"&lt;"&amp;D$2:D$12))),COUNTIF(D$2:D$12,"&lt;"&amp;D$2:D$12),0)))</f>
        <v/>
      </c>
      <c r="G10" s="36" t="str">
        <f ca="1">equipe!J11</f>
        <v>BRIER</v>
      </c>
      <c r="H10" s="36" t="str">
        <f t="array" aca="1" ref="H10" ca="1">IF(ROW(G9)&gt;SUM(1/COUNTIF(G$2:G$12,G$2:G$12)),"",INDEX(G$2:G$12,MATCH(MIN(IF(COUNTIF(H$1:H9,G$2:G$12)=0,COUNTIF(G$2:G$12,"&lt;"&amp;G$2:G$12))),COUNTIF(G$2:G$12,"&lt;"&amp;G$2:G$12),0)))</f>
        <v/>
      </c>
      <c r="J10" s="36" t="str">
        <f ca="1">equipe!K11</f>
        <v>GOGUYER</v>
      </c>
      <c r="K10" s="36" t="str">
        <f t="array" aca="1" ref="K10" ca="1">IF(ROW(J9)&gt;SUM(1/COUNTIF(J$2:J$12,J$2:J$12)),"",INDEX(J$2:J$12,MATCH(MIN(IF(COUNTIF(K$1:K9,J$2:J$12)=0,COUNTIF(J$2:J$12,"&lt;"&amp;J$2:J$12))),COUNTIF(J$2:J$12,"&lt;"&amp;J$2:J$12),0)))</f>
        <v/>
      </c>
      <c r="M10" s="36" t="str">
        <f ca="1">equipe!L11</f>
        <v>GARNIER</v>
      </c>
      <c r="N10" s="36" t="str">
        <f t="array" aca="1" ref="N10" ca="1">IF(ROW(M9)&gt;SUM(1/COUNTIF(M$2:M$12,M$2:M$12)),"",INDEX(M$2:M$12,MATCH(MIN(IF(COUNTIF(N$1:N9,M$2:M$12)=0,COUNTIF(M$2:M$12,"&lt;"&amp;M$2:M$12))),COUNTIF(M$2:M$12,"&lt;"&amp;M$2:M$12),0)))</f>
        <v/>
      </c>
    </row>
    <row r="11" spans="1:14" x14ac:dyDescent="0.35">
      <c r="A11" s="36" t="str">
        <f ca="1">equipe!H12</f>
        <v>AUBANEL</v>
      </c>
      <c r="B11" s="36" t="str">
        <f t="array" aca="1" ref="B11" ca="1">IF(ROW(A10)&gt;SUM(1/COUNTIF(A$2:A$12,A$2:A$12)),"",INDEX(A$2:A$12,MATCH(MIN(IF(COUNTIF(B$1:B10,A$2:A$12)=0,COUNTIF(A$2:A$12,"&lt;"&amp;A$2:A$12))),COUNTIF(A$2:A$12,"&lt;"&amp;A$2:A$12),0)))</f>
        <v/>
      </c>
      <c r="D11" s="36" t="str">
        <f ca="1">equipe!I12</f>
        <v>MALATRE</v>
      </c>
      <c r="E11" s="36" t="str">
        <f t="array" aca="1" ref="E11" ca="1">IF(ROW(D10)&gt;SUM(1/COUNTIF(D$2:D$12,D$2:D$12)),"",INDEX(D$2:D$12,MATCH(MIN(IF(COUNTIF(E$1:E10,D$2:D$12)=0,COUNTIF(D$2:D$12,"&lt;"&amp;D$2:D$12))),COUNTIF(D$2:D$12,"&lt;"&amp;D$2:D$12),0)))</f>
        <v/>
      </c>
      <c r="G11" s="36" t="str">
        <f ca="1">equipe!J12</f>
        <v>BIANCO</v>
      </c>
      <c r="H11" s="36" t="str">
        <f t="array" aca="1" ref="H11" ca="1">IF(ROW(G10)&gt;SUM(1/COUNTIF(G$2:G$12,G$2:G$12)),"",INDEX(G$2:G$12,MATCH(MIN(IF(COUNTIF(H$1:H10,G$2:G$12)=0,COUNTIF(G$2:G$12,"&lt;"&amp;G$2:G$12))),COUNTIF(G$2:G$12,"&lt;"&amp;G$2:G$12),0)))</f>
        <v/>
      </c>
      <c r="J11" s="36" t="str">
        <f ca="1">equipe!K12</f>
        <v>VINCENT</v>
      </c>
      <c r="K11" s="36" t="str">
        <f t="array" aca="1" ref="K11" ca="1">IF(ROW(J10)&gt;SUM(1/COUNTIF(J$2:J$12,J$2:J$12)),"",INDEX(J$2:J$12,MATCH(MIN(IF(COUNTIF(K$1:K10,J$2:J$12)=0,COUNTIF(J$2:J$12,"&lt;"&amp;J$2:J$12))),COUNTIF(J$2:J$12,"&lt;"&amp;J$2:J$12),0)))</f>
        <v/>
      </c>
      <c r="M11" s="36" t="str">
        <f ca="1">equipe!L12</f>
        <v>NOUVEAU3</v>
      </c>
      <c r="N11" s="36" t="str">
        <f t="array" aca="1" ref="N11" ca="1">IF(ROW(M10)&gt;SUM(1/COUNTIF(M$2:M$12,M$2:M$12)),"",INDEX(M$2:M$12,MATCH(MIN(IF(COUNTIF(N$1:N10,M$2:M$12)=0,COUNTIF(M$2:M$12,"&lt;"&amp;M$2:M$12))),COUNTIF(M$2:M$12,"&lt;"&amp;M$2:M$12),0)))</f>
        <v/>
      </c>
    </row>
    <row r="12" spans="1:14" x14ac:dyDescent="0.35">
      <c r="A12" s="36" t="str">
        <f ca="1">equipe!H13</f>
        <v/>
      </c>
      <c r="B12" s="36" t="str">
        <f t="array" aca="1" ref="B12" ca="1">IF(ROW(A11)&gt;SUM(1/COUNTIF(A$2:A$12,A$2:A$12)),"",INDEX(A$2:A$12,MATCH(MIN(IF(COUNTIF(B$1:B11,A$2:A$12)=0,COUNTIF(A$2:A$12,"&lt;"&amp;A$2:A$12))),COUNTIF(A$2:A$12,"&lt;"&amp;A$2:A$12),0)))</f>
        <v/>
      </c>
      <c r="D12" s="36" t="str">
        <f ca="1">equipe!I13</f>
        <v/>
      </c>
      <c r="E12" s="36" t="str">
        <f t="array" aca="1" ref="E12" ca="1">IF(ROW(D11)&gt;SUM(1/COUNTIF(D$2:D$12,D$2:D$12)),"",INDEX(D$2:D$12,MATCH(MIN(IF(COUNTIF(E$1:E11,D$2:D$12)=0,COUNTIF(D$2:D$12,"&lt;"&amp;D$2:D$12))),COUNTIF(D$2:D$12,"&lt;"&amp;D$2:D$12),0)))</f>
        <v/>
      </c>
      <c r="G12" s="36" t="str">
        <f ca="1">equipe!J13</f>
        <v/>
      </c>
      <c r="H12" s="36" t="str">
        <f t="array" aca="1" ref="H12" ca="1">IF(ROW(G11)&gt;SUM(1/COUNTIF(G$2:G$12,G$2:G$12)),"",INDEX(G$2:G$12,MATCH(MIN(IF(COUNTIF(H$1:H11,G$2:G$12)=0,COUNTIF(G$2:G$12,"&lt;"&amp;G$2:G$12))),COUNTIF(G$2:G$12,"&lt;"&amp;G$2:G$12),0)))</f>
        <v/>
      </c>
      <c r="J12" s="36" t="str">
        <f ca="1">equipe!K13</f>
        <v>SANTUCCI</v>
      </c>
      <c r="K12" s="36" t="str">
        <f t="array" aca="1" ref="K12" ca="1">IF(ROW(J11)&gt;SUM(1/COUNTIF(J$2:J$12,J$2:J$12)),"",INDEX(J$2:J$12,MATCH(MIN(IF(COUNTIF(K$1:K11,J$2:J$12)=0,COUNTIF(J$2:J$12,"&lt;"&amp;J$2:J$12))),COUNTIF(J$2:J$12,"&lt;"&amp;J$2:J$12),0)))</f>
        <v/>
      </c>
      <c r="M12" s="36" t="str">
        <f ca="1">equipe!L13</f>
        <v/>
      </c>
      <c r="N12" s="36" t="str">
        <f t="array" aca="1" ref="N12" ca="1">IF(ROW(M11)&gt;SUM(1/COUNTIF(M$2:M$12,M$2:M$12)),"",INDEX(M$2:M$12,MATCH(MIN(IF(COUNTIF(N$1:N11,M$2:M$12)=0,COUNTIF(M$2:M$12,"&lt;"&amp;M$2:M$12))),COUNTIF(M$2:M$12,"&lt;"&amp;M$2:M$12),0)))</f>
        <v/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40"/>
  <sheetViews>
    <sheetView workbookViewId="0">
      <selection activeCell="D10" sqref="D10:H21"/>
    </sheetView>
  </sheetViews>
  <sheetFormatPr baseColWidth="10" defaultRowHeight="14.5" x14ac:dyDescent="0.35"/>
  <cols>
    <col min="1" max="1" width="3" bestFit="1" customWidth="1"/>
    <col min="2" max="2" width="14.54296875" bestFit="1" customWidth="1"/>
    <col min="3" max="3" width="15" customWidth="1"/>
    <col min="4" max="4" width="13.26953125" customWidth="1"/>
    <col min="11" max="11" width="2" bestFit="1" customWidth="1"/>
  </cols>
  <sheetData>
    <row r="1" spans="2:12" x14ac:dyDescent="0.35">
      <c r="B1" s="37" t="s">
        <v>55</v>
      </c>
      <c r="C1" s="37"/>
      <c r="D1" s="57" t="s">
        <v>56</v>
      </c>
      <c r="E1" s="57"/>
      <c r="F1" s="57"/>
      <c r="G1" s="57"/>
      <c r="H1" s="57"/>
      <c r="I1" s="39"/>
      <c r="J1" s="39"/>
      <c r="K1" s="39"/>
      <c r="L1" s="39"/>
    </row>
    <row r="2" spans="2:12" x14ac:dyDescent="0.35">
      <c r="D2">
        <v>1</v>
      </c>
      <c r="E2">
        <v>2</v>
      </c>
      <c r="F2">
        <v>3</v>
      </c>
      <c r="G2" s="39">
        <v>4</v>
      </c>
      <c r="H2" s="39">
        <v>5</v>
      </c>
      <c r="I2" s="39"/>
      <c r="J2" s="39"/>
      <c r="K2" s="39"/>
    </row>
    <row r="3" spans="2:12" x14ac:dyDescent="0.35">
      <c r="B3" s="40" t="s">
        <v>0</v>
      </c>
      <c r="C3">
        <v>1</v>
      </c>
      <c r="D3">
        <f>COUNTIFS(personnel!$C$5:$C$34,"x",agents,D$11)+COUNTIFS(personnel!$C$5:$C$34,"x",agents,D$12)+COUNTIFS(personnel!$C$5:$C$34,"x",agents,D$13)+COUNTIFS(personnel!$C$5:$C$34,"x",agents,D$14)+COUNTIFS(personnel!$C$5:$C$34,"x",agents,D$15)+COUNTIFS(personnel!$C$5:$C$34,"x",agents,D$16)+COUNTIFS(personnel!$C$5:$C$34,"x",agents,D$17)+COUNTIFS(personnel!$C$5:$C$34,"x",agents,D$18)+COUNTIFS(personnel!$C$5:$C$34,"x",agents,D$19)+COUNTIFS(personnel!$C$5:$C$34,"x",agents,D$20)+COUNTIFS(personnel!$C$5:$C$34,"x",agents,D$21)</f>
        <v>1</v>
      </c>
      <c r="E3">
        <f>COUNTIFS(personnel!$C$5:$C$34,"x",agents,E$11)+COUNTIFS(personnel!$C$5:$C$34,"x",agents,E$12)+COUNTIFS(personnel!$C$5:$C$34,"x",agents,E$13)+COUNTIFS(personnel!$C$5:$C$34,"x",agents,E$14)+COUNTIFS(personnel!$C$5:$C$34,"x",agents,E$15)+COUNTIFS(personnel!$C$5:$C$34,"x",agents,E$16)+COUNTIFS(personnel!$C$5:$C$34,"x",agents,E$17)+COUNTIFS(personnel!$C$5:$C$34,"x",agents,E$18)+COUNTIFS(personnel!$C$5:$C$34,"x",agents,E$19)+COUNTIFS(personnel!$C$5:$C$34,"x",agents,E$20)+COUNTIFS(personnel!$C$5:$C$34,"x",agents,E$21)</f>
        <v>2</v>
      </c>
      <c r="F3">
        <f>COUNTIFS(personnel!$C$5:$C$34,"x",agents,F$11)+COUNTIFS(personnel!$C$5:$C$34,"x",agents,F$12)+COUNTIFS(personnel!$C$5:$C$34,"x",agents,F$13)+COUNTIFS(personnel!$C$5:$C$34,"x",agents,F$14)+COUNTIFS(personnel!$C$5:$C$34,"x",agents,F$15)+COUNTIFS(personnel!$C$5:$C$34,"x",agents,F$16)+COUNTIFS(personnel!$C$5:$C$34,"x",agents,F$17)+COUNTIFS(personnel!$C$5:$C$34,"x",agents,F$18)+COUNTIFS(personnel!$C$5:$C$34,"x",agents,F$19)+COUNTIFS(personnel!$C$5:$C$34,"x",agents,F$20)+COUNTIFS(personnel!$C$5:$C$34,"x",agents,F$21)</f>
        <v>1</v>
      </c>
      <c r="G3">
        <f>COUNTIFS(personnel!$C$5:$C$34,"x",agents,G$11)+COUNTIFS(personnel!$C$5:$C$34,"x",agents,G$12)+COUNTIFS(personnel!$C$5:$C$34,"x",agents,G$13)+COUNTIFS(personnel!$C$5:$C$34,"x",agents,G$14)+COUNTIFS(personnel!$C$5:$C$34,"x",agents,G$15)+COUNTIFS(personnel!$C$5:$C$34,"x",agents,G$16)+COUNTIFS(personnel!$C$5:$C$34,"x",agents,G$17)+COUNTIFS(personnel!$C$5:$C$34,"x",agents,G$18)+COUNTIFS(personnel!$C$5:$C$34,"x",agents,G$19)+COUNTIFS(personnel!$C$5:$C$34,"x",agents,G$20)+COUNTIFS(personnel!$C$5:$C$34,"x",agents,G$21)</f>
        <v>1</v>
      </c>
      <c r="H3">
        <f>COUNTIFS(personnel!$C$5:$C$34,"x",agents,H$11)+COUNTIFS(personnel!$C$5:$C$34,"x",agents,H$12)+COUNTIFS(personnel!$C$5:$C$34,"x",agents,H$13)+COUNTIFS(personnel!$C$5:$C$34,"x",agents,H$14)+COUNTIFS(personnel!$C$5:$C$34,"x",agents,H$15)+COUNTIFS(personnel!$C$5:$C$34,"x",agents,H$16)+COUNTIFS(personnel!$C$5:$C$34,"x",agents,H$17)+COUNTIFS(personnel!$C$5:$C$34,"x",agents,H$18)+COUNTIFS(personnel!$C$5:$C$34,"x",agents,H$19)+COUNTIFS(personnel!$C$5:$C$34,"x",agents,H$20)+COUNTIFS(personnel!$C$5:$C$34,"x",agents,H$21)</f>
        <v>1</v>
      </c>
      <c r="I3" s="41"/>
      <c r="J3" s="41"/>
      <c r="K3" s="41"/>
      <c r="L3" s="41"/>
    </row>
    <row r="4" spans="2:12" x14ac:dyDescent="0.35">
      <c r="B4" s="42" t="s">
        <v>1</v>
      </c>
      <c r="C4">
        <v>1</v>
      </c>
      <c r="D4">
        <f>COUNTIFS(personnel!$D$5:$D$34,"x",agents,D$17)+COUNTIFS(personnel!$D$5:$D$34,"x",agents,D$18)+COUNTIFS(personnel!$D$5:$D$34,"x",agents,D$19)+COUNTIFS(personnel!$D$5:$D$34,"x",agents,D$20)+COUNTIFS(personnel!$D$5:$D$34,"x",agents,D$21)+COUNTIFS(personnel!$D$5:$D$34,"x",agents,D$16)+COUNTIFS(personnel!$D$5:$D$34,"x",agents,D$11)+COUNTIFS(personnel!$D$5:$D$34,"x",agents,D$12)+COUNTIFS(personnel!$D$5:$D$34,"x",agents,D$13)+COUNTIFS(personnel!$D$5:$D$34,"x",agents,D$14)+COUNTIFS(personnel!$D$5:$D$34,"x",agents,D$15)</f>
        <v>1</v>
      </c>
      <c r="E4">
        <f>COUNTIFS(personnel!$D$5:$D$34,"x",agents,E$17)+COUNTIFS(personnel!$D$5:$D$34,"x",agents,E$18)+COUNTIFS(personnel!$D$5:$D$34,"x",agents,E$19)+COUNTIFS(personnel!$D$5:$D$34,"x",agents,E$20)+COUNTIFS(personnel!$D$5:$D$34,"x",agents,E$21)+COUNTIFS(personnel!$D$5:$D$34,"x",agents,E$16)+COUNTIFS(personnel!$D$5:$D$34,"x",agents,E$11)+COUNTIFS(personnel!$D$5:$D$34,"x",agents,E$12)+COUNTIFS(personnel!$D$5:$D$34,"x",agents,E$13)+COUNTIFS(personnel!$D$5:$D$34,"x",agents,E$14)+COUNTIFS(personnel!$D$5:$D$34,"x",agents,E$15)</f>
        <v>1</v>
      </c>
      <c r="F4">
        <f>COUNTIFS(personnel!$D$5:$D$34,"x",agents,F$17)+COUNTIFS(personnel!$D$5:$D$34,"x",agents,F$18)+COUNTIFS(personnel!$D$5:$D$34,"x",agents,F$19)+COUNTIFS(personnel!$D$5:$D$34,"x",agents,F$20)+COUNTIFS(personnel!$D$5:$D$34,"x",agents,F$21)+COUNTIFS(personnel!$D$5:$D$34,"x",agents,F$16)+COUNTIFS(personnel!$D$5:$D$34,"x",agents,F$11)+COUNTIFS(personnel!$D$5:$D$34,"x",agents,F$12)+COUNTIFS(personnel!$D$5:$D$34,"x",agents,F$13)+COUNTIFS(personnel!$D$5:$D$34,"x",agents,F$14)+COUNTIFS(personnel!$D$5:$D$34,"x",agents,F$15)</f>
        <v>1</v>
      </c>
      <c r="G4">
        <f>COUNTIFS(personnel!$D$5:$D$34,"x",agents,G$17)+COUNTIFS(personnel!$D$5:$D$34,"x",agents,G$18)+COUNTIFS(personnel!$D$5:$D$34,"x",agents,G$19)+COUNTIFS(personnel!$D$5:$D$34,"x",agents,G$20)+COUNTIFS(personnel!$D$5:$D$34,"x",agents,G$21)+COUNTIFS(personnel!$D$5:$D$34,"x",agents,G$16)+COUNTIFS(personnel!$D$5:$D$34,"x",agents,G$11)+COUNTIFS(personnel!$D$5:$D$34,"x",agents,G$12)+COUNTIFS(personnel!$D$5:$D$34,"x",agents,G$13)+COUNTIFS(personnel!$D$5:$D$34,"x",agents,G$14)+COUNTIFS(personnel!$D$5:$D$34,"x",agents,G$15)</f>
        <v>1</v>
      </c>
      <c r="H4">
        <f>COUNTIFS(personnel!$D$5:$D$34,"x",agents,H$17)+COUNTIFS(personnel!$D$5:$D$34,"x",agents,H$18)+COUNTIFS(personnel!$D$5:$D$34,"x",agents,H$19)+COUNTIFS(personnel!$D$5:$D$34,"x",agents,H$20)+COUNTIFS(personnel!$D$5:$D$34,"x",agents,H$21)+COUNTIFS(personnel!$D$5:$D$34,"x",agents,H$16)+COUNTIFS(personnel!$D$5:$D$34,"x",agents,H$11)+COUNTIFS(personnel!$D$5:$D$34,"x",agents,H$12)+COUNTIFS(personnel!$D$5:$D$34,"x",agents,H$13)+COUNTIFS(personnel!$D$5:$D$34,"x",agents,H$14)+COUNTIFS(personnel!$D$5:$D$34,"x",agents,H$15)</f>
        <v>1</v>
      </c>
    </row>
    <row r="5" spans="2:12" x14ac:dyDescent="0.35">
      <c r="B5" s="7" t="s">
        <v>16</v>
      </c>
      <c r="C5">
        <v>5</v>
      </c>
      <c r="D5">
        <f>COUNTIFS(personnel!$E$5:$E$34,"x",agents,D$17)+COUNTIFS(personnel!$E$5:$E$34,"x",agents,D$18)+COUNTIFS(personnel!$E$5:$E$34,"x",agents,D$19)+COUNTIFS(personnel!$E$5:$E$34,"x",agents,D$20)+COUNTIFS(personnel!$E$5:$E$34,"x",agents,D$21)+COUNTIFS(personnel!$E$5:$E$34,"x",agents,D$16)+COUNTIFS(personnel!$E$5:$E$34,"x",agents,D$11)+COUNTIFS(personnel!$E$5:$E$34,"x",agents,D$12)+COUNTIFS(personnel!$E$5:$E$34,"x",agents,D$13)+COUNTIFS(personnel!$E$5:$E$34,"x",agents,D$14)+COUNTIFS(personnel!$E$5:$E$34,"x",agents,D$15)</f>
        <v>5</v>
      </c>
      <c r="E5">
        <f>COUNTIFS(personnel!$E$5:$E$34,"x",agents,E$17)+COUNTIFS(personnel!$E$5:$E$34,"x",agents,E$18)+COUNTIFS(personnel!$E$5:$E$34,"x",agents,E$19)+COUNTIFS(personnel!$E$5:$E$34,"x",agents,E$20)+COUNTIFS(personnel!$E$5:$E$34,"x",agents,E$21)+COUNTIFS(personnel!$E$5:$E$34,"x",agents,E$16)+COUNTIFS(personnel!$E$5:$E$34,"x",agents,E$11)+COUNTIFS(personnel!$E$5:$E$34,"x",agents,E$12)+COUNTIFS(personnel!$E$5:$E$34,"x",agents,E$13)+COUNTIFS(personnel!$E$5:$E$34,"x",agents,E$14)+COUNTIFS(personnel!$E$5:$E$34,"x",agents,E$15)</f>
        <v>4</v>
      </c>
      <c r="F5">
        <f>COUNTIFS(personnel!$E$5:$E$34,"x",agents,F$17)+COUNTIFS(personnel!$E$5:$E$34,"x",agents,F$18)+COUNTIFS(personnel!$E$5:$E$34,"x",agents,F$19)+COUNTIFS(personnel!$E$5:$E$34,"x",agents,F$20)+COUNTIFS(personnel!$E$5:$E$34,"x",agents,F$21)+COUNTIFS(personnel!$E$5:$E$34,"x",agents,F$16)+COUNTIFS(personnel!$E$5:$E$34,"x",agents,F$11)+COUNTIFS(personnel!$E$5:$E$34,"x",agents,F$12)+COUNTIFS(personnel!$E$5:$E$34,"x",agents,F$13)+COUNTIFS(personnel!$E$5:$E$34,"x",agents,F$14)+COUNTIFS(personnel!$E$5:$E$34,"x",agents,F$15)</f>
        <v>4</v>
      </c>
      <c r="G5">
        <f>COUNTIFS(personnel!$E$5:$E$34,"x",agents,G$17)+COUNTIFS(personnel!$E$5:$E$34,"x",agents,G$18)+COUNTIFS(personnel!$E$5:$E$34,"x",agents,G$19)+COUNTIFS(personnel!$E$5:$E$34,"x",agents,G$20)+COUNTIFS(personnel!$E$5:$E$34,"x",agents,G$21)+COUNTIFS(personnel!$E$5:$E$34,"x",agents,G$16)+COUNTIFS(personnel!$E$5:$E$34,"x",agents,G$11)+COUNTIFS(personnel!$E$5:$E$34,"x",agents,G$12)+COUNTIFS(personnel!$E$5:$E$34,"x",agents,G$13)+COUNTIFS(personnel!$E$5:$E$34,"x",agents,G$14)+COUNTIFS(personnel!$E$5:$E$34,"x",agents,G$15)</f>
        <v>5</v>
      </c>
      <c r="H5">
        <f>COUNTIFS(personnel!$E$5:$E$34,"x",agents,H$17)+COUNTIFS(personnel!$E$5:$E$34,"x",agents,H$18)+COUNTIFS(personnel!$E$5:$E$34,"x",agents,H$19)+COUNTIFS(personnel!$E$5:$E$34,"x",agents,H$20)+COUNTIFS(personnel!$E$5:$E$34,"x",agents,H$21)+COUNTIFS(personnel!$E$5:$E$34,"x",agents,H$16)+COUNTIFS(personnel!$E$5:$E$34,"x",agents,H$11)+COUNTIFS(personnel!$E$5:$E$34,"x",agents,H$12)+COUNTIFS(personnel!$E$5:$E$34,"x",agents,H$13)+COUNTIFS(personnel!$E$5:$E$34,"x",agents,H$14)+COUNTIFS(personnel!$E$5:$E$34,"x",agents,H$15)</f>
        <v>6</v>
      </c>
    </row>
    <row r="6" spans="2:12" x14ac:dyDescent="0.35">
      <c r="B6" s="43" t="s">
        <v>2</v>
      </c>
      <c r="C6">
        <v>1</v>
      </c>
      <c r="D6">
        <f>COUNTIFS(personnel!$F$5:$F$34,"x",agents,D$17)+COUNTIFS(personnel!$F$5:$F$34,"x",agents,D$18)+COUNTIFS(personnel!$F$5:$F$34,"x",agents,D$19)+COUNTIFS(personnel!$F$5:$F$34,"x",agents,D$20)+COUNTIFS(personnel!$F$5:$F$34,"x",agents,D$21)+COUNTIFS(personnel!$F$5:$F$34,"x",agents,D$16)+COUNTIFS(personnel!$F$5:$F$34,"x",agents,D$11)+COUNTIFS(personnel!$F$5:$F$34,"x",agents,D$12)+COUNTIFS(personnel!$F$5:$F$34,"x",agents,D$13)+COUNTIFS(personnel!$F$5:$F$34,"x",agents,D$14)+COUNTIFS(personnel!$F$5:$F$34,"x",agents,D$15)</f>
        <v>2</v>
      </c>
      <c r="E6">
        <f>COUNTIFS(personnel!$F$5:$F$34,"x",agents,E$17)+COUNTIFS(personnel!$F$5:$F$34,"x",agents,E$18)+COUNTIFS(personnel!$F$5:$F$34,"x",agents,E$19)+COUNTIFS(personnel!$F$5:$F$34,"x",agents,E$20)+COUNTIFS(personnel!$F$5:$F$34,"x",agents,E$21)+COUNTIFS(personnel!$F$5:$F$34,"x",agents,E$16)+COUNTIFS(personnel!$F$5:$F$34,"x",agents,E$11)+COUNTIFS(personnel!$F$5:$F$34,"x",agents,E$12)+COUNTIFS(personnel!$F$5:$F$34,"x",agents,E$13)+COUNTIFS(personnel!$F$5:$F$34,"x",agents,E$14)+COUNTIFS(personnel!$F$5:$F$34,"x",agents,E$15)</f>
        <v>1</v>
      </c>
      <c r="F6">
        <f>COUNTIFS(personnel!$F$5:$F$34,"x",agents,F$17)+COUNTIFS(personnel!$F$5:$F$34,"x",agents,F$18)+COUNTIFS(personnel!$F$5:$F$34,"x",agents,F$19)+COUNTIFS(personnel!$F$5:$F$34,"x",agents,F$20)+COUNTIFS(personnel!$F$5:$F$34,"x",agents,F$21)+COUNTIFS(personnel!$F$5:$F$34,"x",agents,F$16)+COUNTIFS(personnel!$F$5:$F$34,"x",agents,F$11)+COUNTIFS(personnel!$F$5:$F$34,"x",agents,F$12)+COUNTIFS(personnel!$F$5:$F$34,"x",agents,F$13)+COUNTIFS(personnel!$F$5:$F$34,"x",agents,F$14)+COUNTIFS(personnel!$F$5:$F$34,"x",agents,F$15)</f>
        <v>1</v>
      </c>
      <c r="G6">
        <f>COUNTIFS(personnel!$F$5:$F$34,"x",agents,G$17)+COUNTIFS(personnel!$F$5:$F$34,"x",agents,G$18)+COUNTIFS(personnel!$F$5:$F$34,"x",agents,G$19)+COUNTIFS(personnel!$F$5:$F$34,"x",agents,G$20)+COUNTIFS(personnel!$F$5:$F$34,"x",agents,G$21)+COUNTIFS(personnel!$F$5:$F$34,"x",agents,G$16)+COUNTIFS(personnel!$F$5:$F$34,"x",agents,G$11)+COUNTIFS(personnel!$F$5:$F$34,"x",agents,G$12)+COUNTIFS(personnel!$F$5:$F$34,"x",agents,G$13)+COUNTIFS(personnel!$F$5:$F$34,"x",agents,G$14)+COUNTIFS(personnel!$F$5:$F$34,"x",agents,G$15)</f>
        <v>2</v>
      </c>
      <c r="H6">
        <f>COUNTIFS(personnel!$F$5:$F$34,"x",agents,H$17)+COUNTIFS(personnel!$F$5:$F$34,"x",agents,H$18)+COUNTIFS(personnel!$F$5:$F$34,"x",agents,H$19)+COUNTIFS(personnel!$F$5:$F$34,"x",agents,H$20)+COUNTIFS(personnel!$F$5:$F$34,"x",agents,H$21)+COUNTIFS(personnel!$F$5:$F$34,"x",agents,H$16)+COUNTIFS(personnel!$F$5:$F$34,"x",agents,H$11)+COUNTIFS(personnel!$F$5:$F$34,"x",agents,H$12)+COUNTIFS(personnel!$F$5:$F$34,"x",agents,H$13)+COUNTIFS(personnel!$F$5:$F$34,"x",agents,H$14)+COUNTIFS(personnel!$F$5:$F$34,"x",agents,H$15)</f>
        <v>3</v>
      </c>
    </row>
    <row r="7" spans="2:12" x14ac:dyDescent="0.35">
      <c r="B7" s="44" t="s">
        <v>13</v>
      </c>
      <c r="C7">
        <v>2</v>
      </c>
      <c r="D7">
        <f>COUNTIFS(personnel!$G$5:$G$34,"x",agents,D$17)+COUNTIFS(personnel!$G$5:$G$34,"x",agents,D$18)+COUNTIFS(personnel!$G$5:$G$34,"x",agents,D$19)+COUNTIFS(personnel!$G$5:$G$34,"x",agents,D$20)+COUNTIFS(personnel!$G$5:$G$34,"x",agents,D$21)+COUNTIFS(personnel!$G$5:$G$34,"x",agents,D$16)+COUNTIFS(personnel!$G$5:$G$34,"x",agents,D$11)+COUNTIFS(personnel!$G$5:$G$34,"x",agents,D$12)+COUNTIFS(personnel!$G$5:$G$34,"x",agents,D$13)+COUNTIFS(personnel!$G$5:$G$34,"x",agents,D$14)+COUNTIFS(personnel!$G$5:$G$34,"x",agents,D$15)</f>
        <v>2</v>
      </c>
      <c r="E7">
        <f>COUNTIFS(personnel!$G$5:$G$34,"x",agents,E$17)+COUNTIFS(personnel!$G$5:$G$34,"x",agents,E$18)+COUNTIFS(personnel!$G$5:$G$34,"x",agents,E$19)+COUNTIFS(personnel!$G$5:$G$34,"x",agents,E$20)+COUNTIFS(personnel!$G$5:$G$34,"x",agents,E$21)+COUNTIFS(personnel!$G$5:$G$34,"x",agents,E$16)+COUNTIFS(personnel!$G$5:$G$34,"x",agents,E$11)+COUNTIFS(personnel!$G$5:$G$34,"x",agents,E$12)+COUNTIFS(personnel!$G$5:$G$34,"x",agents,E$13)+COUNTIFS(personnel!$G$5:$G$34,"x",agents,E$14)+COUNTIFS(personnel!$G$5:$G$34,"x",agents,E$15)</f>
        <v>2</v>
      </c>
      <c r="F7">
        <f>COUNTIFS(personnel!$G$5:$G$34,"x",agents,F$17)+COUNTIFS(personnel!$G$5:$G$34,"x",agents,F$18)+COUNTIFS(personnel!$G$5:$G$34,"x",agents,F$19)+COUNTIFS(personnel!$G$5:$G$34,"x",agents,F$20)+COUNTIFS(personnel!$G$5:$G$34,"x",agents,F$21)+COUNTIFS(personnel!$G$5:$G$34,"x",agents,F$16)+COUNTIFS(personnel!$G$5:$G$34,"x",agents,F$11)+COUNTIFS(personnel!$G$5:$G$34,"x",agents,F$12)+COUNTIFS(personnel!$G$5:$G$34,"x",agents,F$13)+COUNTIFS(personnel!$G$5:$G$34,"x",agents,F$14)+COUNTIFS(personnel!$G$5:$G$34,"x",agents,F$15)</f>
        <v>2</v>
      </c>
      <c r="G7">
        <f>COUNTIFS(personnel!$G$5:$G$34,"x",agents,G$17)+COUNTIFS(personnel!$G$5:$G$34,"x",agents,G$18)+COUNTIFS(personnel!$G$5:$G$34,"x",agents,G$19)+COUNTIFS(personnel!$G$5:$G$34,"x",agents,G$20)+COUNTIFS(personnel!$G$5:$G$34,"x",agents,G$21)+COUNTIFS(personnel!$G$5:$G$34,"x",agents,G$16)+COUNTIFS(personnel!$G$5:$G$34,"x",agents,G$11)+COUNTIFS(personnel!$G$5:$G$34,"x",agents,G$12)+COUNTIFS(personnel!$G$5:$G$34,"x",agents,G$13)+COUNTIFS(personnel!$G$5:$G$34,"x",agents,G$14)+COUNTIFS(personnel!$G$5:$G$34,"x",agents,G$15)</f>
        <v>2</v>
      </c>
      <c r="H7">
        <f>COUNTIFS(personnel!$G$5:$G$34,"x",agents,H$17)+COUNTIFS(personnel!$G$5:$G$34,"x",agents,H$18)+COUNTIFS(personnel!$G$5:$G$34,"x",agents,H$19)+COUNTIFS(personnel!$G$5:$G$34,"x",agents,H$20)+COUNTIFS(personnel!$G$5:$G$34,"x",agents,H$21)+COUNTIFS(personnel!$G$5:$G$34,"x",agents,H$16)+COUNTIFS(personnel!$G$5:$G$34,"x",agents,H$11)+COUNTIFS(personnel!$G$5:$G$34,"x",agents,H$12)+COUNTIFS(personnel!$G$5:$G$34,"x",agents,H$13)+COUNTIFS(personnel!$G$5:$G$34,"x",agents,H$14)+COUNTIFS(personnel!$G$5:$G$34,"x",agents,H$15)</f>
        <v>2</v>
      </c>
    </row>
    <row r="8" spans="2:12" x14ac:dyDescent="0.35">
      <c r="B8" s="33" t="s">
        <v>57</v>
      </c>
      <c r="C8">
        <v>1</v>
      </c>
      <c r="D8">
        <f>COUNTIFS(personnel!$H$5:$H$34,"x",agents,D$17)+COUNTIFS(personnel!$H$5:$H$34,"x",agents,D$18)+COUNTIFS(personnel!$H$5:$H$34,"x",agents,D$19)+COUNTIFS(personnel!$H$5:$H$34,"x",agents,D$20)+COUNTIFS(personnel!$H$5:$H$34,"x",agents,D$21)+COUNTIFS(personnel!$H$5:$H$34,"x",agents,D$16)+COUNTIFS(personnel!$H$5:$H$34,"x",agents,D$11)+COUNTIFS(personnel!$H$5:$H$34,"x",agents,D$12)+COUNTIFS(personnel!$H$5:$H$34,"x",agents,D$13)+COUNTIFS(personnel!$H$5:$H$34,"x",agents,D$14)+COUNTIFS(personnel!$H$5:$H$34,"x",agents,D$15)</f>
        <v>1</v>
      </c>
      <c r="E8">
        <f>COUNTIFS(personnel!$H$5:$H$34,"x",agents,E$17)+COUNTIFS(personnel!$H$5:$H$34,"x",agents,E$18)+COUNTIFS(personnel!$H$5:$H$34,"x",agents,E$19)+COUNTIFS(personnel!$H$5:$H$34,"x",agents,E$20)+COUNTIFS(personnel!$H$5:$H$34,"x",agents,E$21)+COUNTIFS(personnel!$H$5:$H$34,"x",agents,E$16)+COUNTIFS(personnel!$H$5:$H$34,"x",agents,E$11)+COUNTIFS(personnel!$H$5:$H$34,"x",agents,E$12)+COUNTIFS(personnel!$H$5:$H$34,"x",agents,E$13)+COUNTIFS(personnel!$H$5:$H$34,"x",agents,E$14)+COUNTIFS(personnel!$H$5:$H$34,"x",agents,E$15)</f>
        <v>3</v>
      </c>
      <c r="F8">
        <f>COUNTIFS(personnel!$H$5:$H$34,"x",agents,F$17)+COUNTIFS(personnel!$H$5:$H$34,"x",agents,F$18)+COUNTIFS(personnel!$H$5:$H$34,"x",agents,F$19)+COUNTIFS(personnel!$H$5:$H$34,"x",agents,F$20)+COUNTIFS(personnel!$H$5:$H$34,"x",agents,F$21)+COUNTIFS(personnel!$H$5:$H$34,"x",agents,F$16)+COUNTIFS(personnel!$H$5:$H$34,"x",agents,F$11)+COUNTIFS(personnel!$H$5:$H$34,"x",agents,F$12)+COUNTIFS(personnel!$H$5:$H$34,"x",agents,F$13)+COUNTIFS(personnel!$H$5:$H$34,"x",agents,F$14)+COUNTIFS(personnel!$H$5:$H$34,"x",agents,F$15)</f>
        <v>1</v>
      </c>
      <c r="G8">
        <f>COUNTIFS(personnel!$H$5:$H$34,"x",agents,G$17)+COUNTIFS(personnel!$H$5:$H$34,"x",agents,G$18)+COUNTIFS(personnel!$H$5:$H$34,"x",agents,G$19)+COUNTIFS(personnel!$H$5:$H$34,"x",agents,G$20)+COUNTIFS(personnel!$H$5:$H$34,"x",agents,G$21)+COUNTIFS(personnel!$H$5:$H$34,"x",agents,G$16)+COUNTIFS(personnel!$H$5:$H$34,"x",agents,G$11)+COUNTIFS(personnel!$H$5:$H$34,"x",agents,G$12)+COUNTIFS(personnel!$H$5:$H$34,"x",agents,G$13)+COUNTIFS(personnel!$H$5:$H$34,"x",agents,G$14)+COUNTIFS(personnel!$H$5:$H$34,"x",agents,G$15)</f>
        <v>2</v>
      </c>
      <c r="H8">
        <f>COUNTIFS(personnel!$H$5:$H$34,"x",agents,H$17)+COUNTIFS(personnel!$H$5:$H$34,"x",agents,H$18)+COUNTIFS(personnel!$H$5:$H$34,"x",agents,H$19)+COUNTIFS(personnel!$H$5:$H$34,"x",agents,H$20)+COUNTIFS(personnel!$H$5:$H$34,"x",agents,H$21)+COUNTIFS(personnel!$H$5:$H$34,"x",agents,H$16)+COUNTIFS(personnel!$H$5:$H$34,"x",agents,H$11)+COUNTIFS(personnel!$H$5:$H$34,"x",agents,H$12)+COUNTIFS(personnel!$H$5:$H$34,"x",agents,H$13)+COUNTIFS(personnel!$H$5:$H$34,"x",agents,H$14)+COUNTIFS(personnel!$H$5:$H$34,"x",agents,H$15)</f>
        <v>2</v>
      </c>
    </row>
    <row r="9" spans="2:12" x14ac:dyDescent="0.35">
      <c r="B9" s="45"/>
      <c r="D9" s="38"/>
      <c r="E9" s="38"/>
      <c r="F9" s="38"/>
      <c r="G9" s="38"/>
      <c r="H9" s="38"/>
    </row>
    <row r="10" spans="2:12" x14ac:dyDescent="0.35">
      <c r="B10" s="46"/>
      <c r="D10" s="34" t="s">
        <v>49</v>
      </c>
      <c r="E10" s="34" t="s">
        <v>50</v>
      </c>
      <c r="F10" s="34" t="s">
        <v>51</v>
      </c>
      <c r="G10" s="34" t="s">
        <v>52</v>
      </c>
      <c r="H10" s="34" t="s">
        <v>53</v>
      </c>
    </row>
    <row r="11" spans="2:12" x14ac:dyDescent="0.35">
      <c r="B11" s="47"/>
      <c r="C11" s="10"/>
      <c r="D11" s="36" t="s">
        <v>54</v>
      </c>
      <c r="E11" s="36" t="s">
        <v>54</v>
      </c>
      <c r="F11" s="36" t="s">
        <v>54</v>
      </c>
      <c r="G11" s="36" t="s">
        <v>54</v>
      </c>
      <c r="H11" s="36" t="s">
        <v>17</v>
      </c>
      <c r="J11" s="48" t="s">
        <v>30</v>
      </c>
    </row>
    <row r="12" spans="2:12" x14ac:dyDescent="0.35">
      <c r="C12" s="10"/>
      <c r="D12" s="36" t="s">
        <v>32</v>
      </c>
      <c r="E12" s="36" t="s">
        <v>36</v>
      </c>
      <c r="F12" s="36" t="s">
        <v>28</v>
      </c>
      <c r="G12" s="36" t="s">
        <v>25</v>
      </c>
      <c r="H12" s="36" t="s">
        <v>30</v>
      </c>
      <c r="J12" s="48" t="s">
        <v>42</v>
      </c>
    </row>
    <row r="13" spans="2:12" x14ac:dyDescent="0.35">
      <c r="C13" s="10"/>
      <c r="D13" s="36" t="s">
        <v>31</v>
      </c>
      <c r="E13" s="36" t="s">
        <v>9</v>
      </c>
      <c r="F13" s="36" t="s">
        <v>10</v>
      </c>
      <c r="G13" s="36" t="s">
        <v>20</v>
      </c>
      <c r="H13" s="36" t="s">
        <v>24</v>
      </c>
      <c r="J13" s="48" t="s">
        <v>9</v>
      </c>
    </row>
    <row r="14" spans="2:12" x14ac:dyDescent="0.35">
      <c r="C14" s="10"/>
      <c r="D14" s="36" t="s">
        <v>19</v>
      </c>
      <c r="E14" s="36" t="s">
        <v>42</v>
      </c>
      <c r="F14" s="36" t="s">
        <v>23</v>
      </c>
      <c r="G14" s="36" t="s">
        <v>18</v>
      </c>
      <c r="H14" s="36" t="s">
        <v>33</v>
      </c>
      <c r="J14" s="48" t="s">
        <v>11</v>
      </c>
    </row>
    <row r="15" spans="2:12" x14ac:dyDescent="0.35">
      <c r="C15" s="10"/>
      <c r="D15" s="36" t="s">
        <v>22</v>
      </c>
      <c r="E15" s="36" t="s">
        <v>35</v>
      </c>
      <c r="F15" s="36" t="s">
        <v>43</v>
      </c>
      <c r="G15" s="36" t="s">
        <v>26</v>
      </c>
      <c r="H15" s="36" t="s">
        <v>27</v>
      </c>
      <c r="J15" s="48" t="s">
        <v>14</v>
      </c>
    </row>
    <row r="16" spans="2:12" x14ac:dyDescent="0.35">
      <c r="C16" s="10"/>
      <c r="D16" s="36" t="s">
        <v>11</v>
      </c>
      <c r="E16" s="36" t="s">
        <v>29</v>
      </c>
      <c r="F16" s="36" t="s">
        <v>44</v>
      </c>
      <c r="G16" s="36" t="s">
        <v>34</v>
      </c>
      <c r="H16" s="36" t="s">
        <v>37</v>
      </c>
      <c r="J16" s="48" t="s">
        <v>10</v>
      </c>
    </row>
    <row r="17" spans="2:10" x14ac:dyDescent="0.35">
      <c r="B17" s="33"/>
      <c r="C17" s="10"/>
      <c r="D17" s="36" t="s">
        <v>21</v>
      </c>
      <c r="E17" s="36" t="s">
        <v>12</v>
      </c>
      <c r="F17" s="36" t="s">
        <v>15</v>
      </c>
      <c r="G17" s="36" t="s">
        <v>14</v>
      </c>
      <c r="H17" s="36" t="s">
        <v>54</v>
      </c>
      <c r="J17" s="48" t="s">
        <v>12</v>
      </c>
    </row>
    <row r="18" spans="2:10" x14ac:dyDescent="0.35">
      <c r="B18" s="45"/>
      <c r="C18" s="10"/>
      <c r="D18" s="36" t="s">
        <v>54</v>
      </c>
      <c r="E18" s="36" t="s">
        <v>54</v>
      </c>
      <c r="F18" s="36" t="s">
        <v>54</v>
      </c>
      <c r="G18" s="36" t="s">
        <v>54</v>
      </c>
      <c r="H18" s="36" t="s">
        <v>54</v>
      </c>
      <c r="J18" s="48" t="s">
        <v>19</v>
      </c>
    </row>
    <row r="19" spans="2:10" x14ac:dyDescent="0.35">
      <c r="B19" s="45"/>
      <c r="C19" s="10"/>
      <c r="D19" s="36" t="s">
        <v>54</v>
      </c>
      <c r="E19" s="36" t="s">
        <v>54</v>
      </c>
      <c r="F19" s="36" t="s">
        <v>54</v>
      </c>
      <c r="G19" s="36" t="s">
        <v>54</v>
      </c>
      <c r="H19" s="36" t="s">
        <v>54</v>
      </c>
      <c r="J19" s="48" t="s">
        <v>27</v>
      </c>
    </row>
    <row r="20" spans="2:10" x14ac:dyDescent="0.35">
      <c r="B20" s="45"/>
      <c r="C20" s="10"/>
      <c r="D20" s="36" t="s">
        <v>54</v>
      </c>
      <c r="E20" s="36" t="s">
        <v>54</v>
      </c>
      <c r="F20" s="36" t="s">
        <v>54</v>
      </c>
      <c r="G20" s="36" t="s">
        <v>54</v>
      </c>
      <c r="H20" s="36" t="s">
        <v>54</v>
      </c>
      <c r="J20" s="48" t="s">
        <v>34</v>
      </c>
    </row>
    <row r="21" spans="2:10" x14ac:dyDescent="0.35">
      <c r="B21" s="45"/>
      <c r="C21" s="10"/>
      <c r="D21" s="36" t="s">
        <v>54</v>
      </c>
      <c r="E21" s="36" t="s">
        <v>54</v>
      </c>
      <c r="F21" s="36" t="s">
        <v>54</v>
      </c>
      <c r="G21" s="36" t="s">
        <v>54</v>
      </c>
      <c r="H21" s="36" t="s">
        <v>54</v>
      </c>
      <c r="J21" s="48" t="s">
        <v>15</v>
      </c>
    </row>
    <row r="22" spans="2:10" x14ac:dyDescent="0.35">
      <c r="B22" s="45"/>
      <c r="J22" s="48" t="s">
        <v>24</v>
      </c>
    </row>
    <row r="23" spans="2:10" x14ac:dyDescent="0.35">
      <c r="B23" s="45"/>
      <c r="C23" s="49"/>
      <c r="D23" s="12"/>
      <c r="E23" s="12"/>
      <c r="F23" s="12"/>
      <c r="G23" s="12"/>
      <c r="H23" s="12"/>
      <c r="J23" s="48" t="s">
        <v>36</v>
      </c>
    </row>
    <row r="24" spans="2:10" x14ac:dyDescent="0.35">
      <c r="B24" s="45"/>
      <c r="J24" s="48" t="s">
        <v>28</v>
      </c>
    </row>
    <row r="25" spans="2:10" x14ac:dyDescent="0.35">
      <c r="B25" s="45"/>
      <c r="J25" s="48" t="s">
        <v>31</v>
      </c>
    </row>
    <row r="26" spans="2:10" x14ac:dyDescent="0.35">
      <c r="B26" s="45"/>
      <c r="J26" s="48" t="s">
        <v>20</v>
      </c>
    </row>
    <row r="27" spans="2:10" x14ac:dyDescent="0.35">
      <c r="B27" s="45"/>
      <c r="J27" s="48" t="s">
        <v>23</v>
      </c>
    </row>
    <row r="28" spans="2:10" x14ac:dyDescent="0.35">
      <c r="B28" s="45"/>
      <c r="J28" s="48" t="s">
        <v>18</v>
      </c>
    </row>
    <row r="29" spans="2:10" x14ac:dyDescent="0.35">
      <c r="B29" s="45"/>
      <c r="J29" s="48" t="s">
        <v>35</v>
      </c>
    </row>
    <row r="30" spans="2:10" x14ac:dyDescent="0.35">
      <c r="B30" s="45"/>
      <c r="J30" s="48" t="s">
        <v>32</v>
      </c>
    </row>
    <row r="31" spans="2:10" x14ac:dyDescent="0.35">
      <c r="B31" s="45"/>
      <c r="J31" s="48" t="s">
        <v>25</v>
      </c>
    </row>
    <row r="32" spans="2:10" x14ac:dyDescent="0.35">
      <c r="B32" s="45"/>
      <c r="J32" s="48" t="s">
        <v>17</v>
      </c>
    </row>
    <row r="33" spans="2:10" x14ac:dyDescent="0.35">
      <c r="B33" s="45"/>
      <c r="J33" s="48" t="s">
        <v>33</v>
      </c>
    </row>
    <row r="34" spans="2:10" x14ac:dyDescent="0.35">
      <c r="J34" s="48" t="s">
        <v>37</v>
      </c>
    </row>
    <row r="35" spans="2:10" x14ac:dyDescent="0.35">
      <c r="J35" s="48" t="s">
        <v>26</v>
      </c>
    </row>
    <row r="36" spans="2:10" x14ac:dyDescent="0.35">
      <c r="J36" s="48" t="s">
        <v>58</v>
      </c>
    </row>
    <row r="37" spans="2:10" x14ac:dyDescent="0.35">
      <c r="J37" s="48" t="s">
        <v>59</v>
      </c>
    </row>
    <row r="38" spans="2:10" x14ac:dyDescent="0.35">
      <c r="J38" s="48" t="s">
        <v>22</v>
      </c>
    </row>
    <row r="39" spans="2:10" x14ac:dyDescent="0.35">
      <c r="J39" s="48" t="s">
        <v>29</v>
      </c>
    </row>
    <row r="40" spans="2:10" x14ac:dyDescent="0.35">
      <c r="J40" s="48" t="s">
        <v>21</v>
      </c>
    </row>
  </sheetData>
  <mergeCells count="1">
    <mergeCell ref="D1:H1"/>
  </mergeCells>
  <conditionalFormatting sqref="D3:H3">
    <cfRule type="cellIs" dxfId="44" priority="52" operator="lessThan">
      <formula>$C3</formula>
    </cfRule>
    <cfRule type="cellIs" dxfId="43" priority="53" operator="greaterThan">
      <formula>$C3</formula>
    </cfRule>
    <cfRule type="cellIs" dxfId="42" priority="54" operator="equal">
      <formula>$C3</formula>
    </cfRule>
  </conditionalFormatting>
  <conditionalFormatting sqref="D4:H7">
    <cfRule type="cellIs" dxfId="41" priority="49" operator="lessThan">
      <formula>$C4</formula>
    </cfRule>
    <cfRule type="cellIs" dxfId="40" priority="50" operator="greaterThan">
      <formula>$C4</formula>
    </cfRule>
    <cfRule type="cellIs" dxfId="39" priority="51" operator="equal">
      <formula>$C4</formula>
    </cfRule>
  </conditionalFormatting>
  <conditionalFormatting sqref="J11:J40">
    <cfRule type="expression" dxfId="38" priority="40">
      <formula>COUNTIF($D$11:$H$21,J11)=1</formula>
    </cfRule>
    <cfRule type="expression" dxfId="37" priority="41">
      <formula>COUNTIF($D$11:$H$21,J11)&lt;1</formula>
    </cfRule>
    <cfRule type="expression" dxfId="36" priority="42">
      <formula>COUNTIF($D$11:$H$21,J11)&gt;1</formula>
    </cfRule>
  </conditionalFormatting>
  <conditionalFormatting sqref="D11:H16">
    <cfRule type="duplicateValues" dxfId="35" priority="23"/>
  </conditionalFormatting>
  <conditionalFormatting sqref="D8:H8">
    <cfRule type="cellIs" dxfId="34" priority="20" operator="lessThan">
      <formula>$C$8</formula>
    </cfRule>
    <cfRule type="cellIs" dxfId="33" priority="21" operator="greaterThan">
      <formula>$C$8</formula>
    </cfRule>
    <cfRule type="cellIs" dxfId="32" priority="22" operator="equal">
      <formula>$C$8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6" id="{564BE0D9-F85E-42E4-8A54-85901E02DCC1}">
            <xm:f>COUNTIFS('\Users\yanni\Desktop\DOC YANNICK\[constitution equipe2.2.xlsm]personnel'!#REF!,"x",agents,D11)</xm:f>
            <x14:dxf>
              <font>
                <u/>
              </font>
            </x14:dxf>
          </x14:cfRule>
          <x14:cfRule type="expression" priority="37" id="{4D5C834C-881F-483D-AFA4-27759A0E674B}">
            <xm:f>COUNTIFS('\Users\yanni\Desktop\DOC YANNICK\[constitution equipe2.2.xlsm]personnel'!#REF!,"x",agents,D11)</xm:f>
            <x14:dxf>
              <font>
                <b/>
                <i val="0"/>
                <color rgb="FFFF0000"/>
              </font>
            </x14:dxf>
          </x14:cfRule>
          <x14:cfRule type="expression" priority="38" id="{FF3B455D-D712-45E8-A9F1-97A5D06A5FF8}">
            <xm:f>COUNTIFS('\Users\yanni\Desktop\DOC YANNICK\[constitution equipe2.2.xlsm]personnel'!#REF!,"x",agents,D11)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9" id="{0D37CC4D-D75D-4548-98CA-8C5BB8D57C77}">
            <xm:f>COUNTIFS('\Users\yanni\Desktop\DOC YANNICK\[constitution equipe2.2.xlsm]personnel'!#REF!,"x",agents,D11)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D11</xm:sqref>
        </x14:conditionalFormatting>
        <x14:conditionalFormatting xmlns:xm="http://schemas.microsoft.com/office/excel/2006/main">
          <x14:cfRule type="expression" priority="32" id="{FCDF3741-AA38-4C85-90F1-536493F41D5B}">
            <xm:f>COUNTIFS('\Users\yanni\Desktop\DOC YANNICK\[constitution equipe2.2.xlsm]personnel'!#REF!,"x",agents,E11)</xm:f>
            <x14:dxf>
              <font>
                <u/>
              </font>
            </x14:dxf>
          </x14:cfRule>
          <x14:cfRule type="expression" priority="33" id="{0B7B6CCB-C955-4E4D-99C4-9414D4D05F46}">
            <xm:f>COUNTIFS('\Users\yanni\Desktop\DOC YANNICK\[constitution equipe2.2.xlsm]personnel'!#REF!,"x",agents,E11)</xm:f>
            <x14:dxf>
              <font>
                <b/>
                <i val="0"/>
                <color rgb="FFFF0000"/>
              </font>
            </x14:dxf>
          </x14:cfRule>
          <x14:cfRule type="expression" priority="34" id="{5AE2DD46-52F3-4665-B149-D3B0F554D4D9}">
            <xm:f>COUNTIFS('\Users\yanni\Desktop\DOC YANNICK\[constitution equipe2.2.xlsm]personnel'!#REF!,"x",agents,E11)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5" id="{CE3318A9-405D-4997-9DAA-3F846B2844D6}">
            <xm:f>COUNTIFS('\Users\yanni\Desktop\DOC YANNICK\[constitution equipe2.2.xlsm]personnel'!#REF!,"x",agents,E11)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E11:H11</xm:sqref>
        </x14:conditionalFormatting>
        <x14:conditionalFormatting xmlns:xm="http://schemas.microsoft.com/office/excel/2006/main">
          <x14:cfRule type="expression" priority="28" id="{0B8E2A97-D9A3-4188-8306-7F642199F02E}">
            <xm:f>COUNTIFS('\Users\yanni\Desktop\DOC YANNICK\[constitution equipe2.2.xlsm]personnel'!#REF!,"x",agents,D12)</xm:f>
            <x14:dxf>
              <font>
                <u/>
              </font>
            </x14:dxf>
          </x14:cfRule>
          <x14:cfRule type="expression" priority="29" id="{7A18F438-B1B0-42CC-9037-D1C5E04D3AB6}">
            <xm:f>COUNTIFS('\Users\yanni\Desktop\DOC YANNICK\[constitution equipe2.2.xlsm]personnel'!#REF!,"x",agents,D12)</xm:f>
            <x14:dxf>
              <font>
                <b/>
                <i val="0"/>
                <color rgb="FFFF0000"/>
              </font>
            </x14:dxf>
          </x14:cfRule>
          <x14:cfRule type="expression" priority="30" id="{FB907143-1108-47D1-8F51-BC8B85FF832C}">
            <xm:f>COUNTIFS('\Users\yanni\Desktop\DOC YANNICK\[constitution equipe2.2.xlsm]personnel'!#REF!,"x",agents,D12)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31" id="{F3AEF448-C077-4144-8A7A-59DAECC6A82A}">
            <xm:f>COUNTIFS('\Users\yanni\Desktop\DOC YANNICK\[constitution equipe2.2.xlsm]personnel'!#REF!,"x",agents,D12)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D12:D16 E13</xm:sqref>
        </x14:conditionalFormatting>
        <x14:conditionalFormatting xmlns:xm="http://schemas.microsoft.com/office/excel/2006/main">
          <x14:cfRule type="expression" priority="24" id="{A31729A0-68AB-411F-AC61-688B98C2F74B}">
            <xm:f>COUNTIFS('\Users\yanni\Desktop\DOC YANNICK\[constitution equipe2.2.xlsm]personnel'!#REF!,"x",agents,E12)</xm:f>
            <x14:dxf>
              <font>
                <u/>
              </font>
            </x14:dxf>
          </x14:cfRule>
          <x14:cfRule type="expression" priority="25" id="{859B0C68-7206-4490-B75A-59C1F235A0AA}">
            <xm:f>COUNTIFS('\Users\yanni\Desktop\DOC YANNICK\[constitution equipe2.2.xlsm]personnel'!#REF!,"x",agents,E12)</xm:f>
            <x14:dxf>
              <font>
                <b/>
                <i val="0"/>
                <color rgb="FFFF0000"/>
              </font>
            </x14:dxf>
          </x14:cfRule>
          <x14:cfRule type="expression" priority="26" id="{EE074CB0-04ED-4C32-B363-9470285DA62D}">
            <xm:f>COUNTIFS('\Users\yanni\Desktop\DOC YANNICK\[constitution equipe2.2.xlsm]personnel'!#REF!,"x",agents,E12)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7" id="{1733BD0A-1E5F-44EE-90AF-A1B7FD8CF2E3}">
            <xm:f>COUNTIFS('\Users\yanni\Desktop\DOC YANNICK\[constitution equipe2.2.xlsm]personnel'!#REF!,"x",agents,E12)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E12:H16</xm:sqref>
        </x14:conditionalFormatting>
        <x14:conditionalFormatting xmlns:xm="http://schemas.microsoft.com/office/excel/2006/main">
          <x14:cfRule type="expression" priority="13" id="{ADAF535C-81FE-4803-90DF-E16926F8D3E4}">
            <xm:f>COUNTIFS('\Users\yanni\Desktop\DOC YANNICK\[constitution equipe2.2.xlsm]personnel'!#REF!,"x",agents,D12)</xm:f>
            <x14:dxf>
              <font>
                <u/>
              </font>
            </x14:dxf>
          </x14:cfRule>
          <x14:cfRule type="expression" priority="14" id="{DDDFFB8A-6E2F-4A91-9D5D-CD955FA2D3C5}">
            <xm:f>COUNTIFS('\Users\yanni\Desktop\DOC YANNICK\[constitution equipe2.2.xlsm]personnel'!#REF!,"x",agents,D12)</xm:f>
            <x14:dxf>
              <font>
                <b/>
                <i val="0"/>
                <color rgb="FFFF0000"/>
              </font>
            </x14:dxf>
          </x14:cfRule>
          <x14:cfRule type="expression" priority="15" id="{05BDA176-3F04-45C2-8EFF-35BDFB1C9B62}">
            <xm:f>COUNTIFS('\Users\yanni\Desktop\DOC YANNICK\[constitution equipe2.2.xlsm]personnel'!#REF!,"x",agents,D12)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6" id="{C8D503A7-5A02-4D0D-B0DD-C37922D0B6A9}">
            <xm:f>COUNTIFS('\Users\yanni\Desktop\DOC YANNICK\[constitution equipe2.2.xlsm]personnel'!#REF!,"x",agents,D12)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D12:D16 E13</xm:sqref>
        </x14:conditionalFormatting>
        <x14:conditionalFormatting xmlns:xm="http://schemas.microsoft.com/office/excel/2006/main">
          <x14:cfRule type="expression" priority="9" id="{26B3BE3F-D4BE-4525-8A0B-CFEB679DC6AF}">
            <xm:f>COUNTIFS('\Users\yanni\Desktop\DOC YANNICK\[constitution equipe2.2.xlsm]personnel'!#REF!,"x",agents,E11)</xm:f>
            <x14:dxf>
              <font>
                <u/>
              </font>
            </x14:dxf>
          </x14:cfRule>
          <x14:cfRule type="expression" priority="10" id="{2A7BE5EA-E6F6-4DD9-B77D-B73BBA629086}">
            <xm:f>COUNTIFS('\Users\yanni\Desktop\DOC YANNICK\[constitution equipe2.2.xlsm]personnel'!#REF!,"x",agents,E11)</xm:f>
            <x14:dxf>
              <font>
                <b/>
                <i val="0"/>
                <color rgb="FFFF0000"/>
              </font>
            </x14:dxf>
          </x14:cfRule>
          <x14:cfRule type="expression" priority="11" id="{A6057B47-F120-4B6B-9B9D-6498EE6D90CB}">
            <xm:f>COUNTIFS('\Users\yanni\Desktop\DOC YANNICK\[constitution equipe2.2.xlsm]personnel'!#REF!,"x",agents,E11)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2" id="{FE43739F-7FF4-4F03-9F38-7275F2271278}">
            <xm:f>COUNTIFS('\Users\yanni\Desktop\DOC YANNICK\[constitution equipe2.2.xlsm]personnel'!#REF!,"x",agents,E11)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E11:H11</xm:sqref>
        </x14:conditionalFormatting>
        <x14:conditionalFormatting xmlns:xm="http://schemas.microsoft.com/office/excel/2006/main">
          <x14:cfRule type="expression" priority="5" id="{52CD4625-BCB9-4286-A1D2-CEB40A6520E2}">
            <xm:f>COUNTIFS('\Users\yanni\Desktop\DOC YANNICK\[constitution equipe2.2.xlsm]personnel'!#REF!,"x",agents,E12)</xm:f>
            <x14:dxf>
              <font>
                <u/>
              </font>
            </x14:dxf>
          </x14:cfRule>
          <x14:cfRule type="expression" priority="6" id="{5D758796-1D13-4AB2-99F4-847AD078ED2A}">
            <xm:f>COUNTIFS('\Users\yanni\Desktop\DOC YANNICK\[constitution equipe2.2.xlsm]personnel'!#REF!,"x",agents,E12)</xm:f>
            <x14:dxf>
              <font>
                <b/>
                <i val="0"/>
                <color rgb="FFFF0000"/>
              </font>
            </x14:dxf>
          </x14:cfRule>
          <x14:cfRule type="expression" priority="7" id="{71579781-6678-4048-9EBF-93424D0BFC58}">
            <xm:f>COUNTIFS('\Users\yanni\Desktop\DOC YANNICK\[constitution equipe2.2.xlsm]personnel'!#REF!,"x",agents,E12)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8" id="{767BDEEA-6C26-429B-9434-DB0CE8B9D7AB}">
            <xm:f>COUNTIFS('\Users\yanni\Desktop\DOC YANNICK\[constitution equipe2.2.xlsm]personnel'!#REF!,"x",agents,E12)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E12:H16</xm:sqref>
        </x14:conditionalFormatting>
        <x14:conditionalFormatting xmlns:xm="http://schemas.microsoft.com/office/excel/2006/main">
          <x14:cfRule type="expression" priority="1" id="{8CCC8379-4F78-425F-8C43-BB379AFA47D4}">
            <xm:f>COUNTIFS('\Users\yanni\Desktop\DOC YANNICK\[constitution equipe2.2.xlsm]personnel'!#REF!,"x",agents,E12)</xm:f>
            <x14:dxf>
              <font>
                <u/>
              </font>
            </x14:dxf>
          </x14:cfRule>
          <x14:cfRule type="expression" priority="2" id="{784ABDDB-EE85-4678-91B8-5F63E62D3216}">
            <xm:f>COUNTIFS('\Users\yanni\Desktop\DOC YANNICK\[constitution equipe2.2.xlsm]personnel'!#REF!,"x",agents,E12)</xm:f>
            <x14:dxf>
              <font>
                <b/>
                <i val="0"/>
                <color rgb="FFFF0000"/>
              </font>
            </x14:dxf>
          </x14:cfRule>
          <x14:cfRule type="expression" priority="3" id="{B76DA330-3B13-4FEA-B8D7-764034A7B055}">
            <xm:f>COUNTIFS('\Users\yanni\Desktop\DOC YANNICK\[constitution equipe2.2.xlsm]personnel'!#REF!,"x",agents,E12)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4" id="{4BC556FE-F8DD-40DD-9DC5-D290BFA5454B}">
            <xm:f>COUNTIFS('\Users\yanni\Desktop\DOC YANNICK\[constitution equipe2.2.xlsm]personnel'!#REF!,"x",agents,E12)</xm:f>
            <x14:dxf>
              <font>
                <b val="0"/>
                <i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E12:H16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personnel</vt:lpstr>
      <vt:lpstr>liste</vt:lpstr>
      <vt:lpstr>equipe</vt:lpstr>
      <vt:lpstr>equipes triées sans doublon</vt:lpstr>
      <vt:lpstr>equipe,1</vt:lpstr>
      <vt:lpstr>agents</vt:lpstr>
      <vt:lpstr>chef</vt:lpstr>
      <vt:lpstr>Equipier</vt:lpstr>
      <vt:lpstr>extincteur</vt:lpstr>
      <vt:lpstr>PL</vt:lpstr>
      <vt:lpstr>PNR</vt:lpstr>
      <vt:lpstr>Preventeur</vt:lpstr>
      <vt:lpstr>tout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yannick_p@live.fr</dc:creator>
  <cp:lastModifiedBy>Michel</cp:lastModifiedBy>
  <dcterms:created xsi:type="dcterms:W3CDTF">2018-10-31T09:03:35Z</dcterms:created>
  <dcterms:modified xsi:type="dcterms:W3CDTF">2018-11-20T01:35:01Z</dcterms:modified>
</cp:coreProperties>
</file>